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Смета по ТСН-2001(с доп.81" sheetId="1" state="visible" r:id="rId1"/>
    <sheet xmlns:r="http://schemas.openxmlformats.org/officeDocument/2006/relationships" name="Source" sheetId="2" state="hidden" r:id="rId2"/>
    <sheet xmlns:r="http://schemas.openxmlformats.org/officeDocument/2006/relationships" name="SourceObSm" sheetId="3" state="hidden" r:id="rId3"/>
    <sheet xmlns:r="http://schemas.openxmlformats.org/officeDocument/2006/relationships" name="SmtRes" sheetId="4" state="hidden" r:id="rId4"/>
    <sheet xmlns:r="http://schemas.openxmlformats.org/officeDocument/2006/relationships" name="EtalonRes" sheetId="5" state="hidden" r:id="rId5"/>
    <sheet xmlns:r="http://schemas.openxmlformats.org/officeDocument/2006/relationships" name="SrcPoprs" sheetId="6" state="hidden" r:id="rId6"/>
    <sheet xmlns:r="http://schemas.openxmlformats.org/officeDocument/2006/relationships" name="SrcKA" sheetId="7" state="hidden" r:id="rId7"/>
  </sheets>
  <definedNames>
    <definedName name="_xlnm.Print_Titles" localSheetId="0">'Смета по ТСН-2001(с доп.81'!$27:$27</definedName>
    <definedName name="_xlnm.Print_Area" localSheetId="0">'Смета по ТСН-2001(с доп.81'!$A$1:$K$2214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#,##0.00;[RED]&quot;- &quot;#,##0.00"/>
    <numFmt numFmtId="165" formatCode="#,##0.00############;[RED]&quot;- &quot;#,##0.00############"/>
  </numFmts>
  <fonts count="2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204"/>
      <family val="2"/>
      <sz val="9"/>
    </font>
    <font>
      <name val="Arial"/>
      <charset val="1"/>
      <family val="0"/>
      <color rgb="FFFFFFFF"/>
      <sz val="8"/>
    </font>
    <font>
      <name val="Arial"/>
      <charset val="204"/>
      <family val="2"/>
      <sz val="11"/>
    </font>
    <font>
      <name val="Arial"/>
      <charset val="204"/>
      <family val="2"/>
      <b val="1"/>
      <sz val="12"/>
    </font>
    <font>
      <name val="Arial"/>
      <charset val="204"/>
      <family val="2"/>
      <b val="1"/>
      <sz val="14"/>
    </font>
    <font>
      <name val="Arial"/>
      <charset val="204"/>
      <family val="2"/>
      <b val="1"/>
      <sz val="11"/>
    </font>
    <font>
      <name val="Arial"/>
      <charset val="204"/>
      <family val="2"/>
      <b val="1"/>
      <sz val="13"/>
    </font>
    <font>
      <name val="Arial"/>
      <charset val="204"/>
      <family val="2"/>
      <i val="1"/>
      <sz val="11"/>
    </font>
    <font>
      <name val="Arial"/>
      <charset val="204"/>
      <family val="0"/>
      <b val="1"/>
      <color rgb="FF0000FF"/>
      <sz val="10"/>
    </font>
    <font>
      <name val="Arial"/>
      <charset val="204"/>
      <family val="0"/>
      <b val="1"/>
      <color rgb="FF800000"/>
      <sz val="10"/>
    </font>
    <font>
      <name val="Arial"/>
      <charset val="204"/>
      <family val="0"/>
      <b val="1"/>
      <color rgb="FF800080"/>
      <sz val="10"/>
    </font>
    <font>
      <name val="Arial"/>
      <charset val="204"/>
      <family val="0"/>
      <color rgb="FF000080"/>
      <sz val="10"/>
    </font>
    <font>
      <name val="Arial"/>
      <charset val="204"/>
      <family val="0"/>
      <b val="1"/>
      <color rgb="FF008000"/>
      <sz val="10"/>
    </font>
    <font>
      <name val="Arial"/>
      <charset val="204"/>
      <family val="0"/>
      <color rgb="FF0000FF"/>
      <sz val="10"/>
    </font>
    <font>
      <name val="Arial"/>
      <charset val="204"/>
      <family val="0"/>
      <color rgb="FFFF00FF"/>
      <sz val="10"/>
    </font>
    <font>
      <name val="Arial"/>
      <charset val="204"/>
      <family val="0"/>
      <color rgb="FF800000"/>
      <sz val="10"/>
    </font>
    <font>
      <name val="Arial"/>
      <charset val="204"/>
      <family val="0"/>
      <b val="1"/>
      <color rgb="FFFF00FF"/>
      <sz val="10"/>
    </font>
    <font>
      <name val="Arial"/>
      <charset val="204"/>
      <family val="0"/>
      <color rgb="FF008000"/>
      <sz val="10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right" vertical="bottom"/>
    </xf>
    <xf numFmtId="0" fontId="7" fillId="0" borderId="1" applyAlignment="1" pivotButton="0" quotePrefix="0" xfId="0">
      <alignment horizontal="center" vertical="bottom" wrapText="1"/>
    </xf>
    <xf numFmtId="0" fontId="4" fillId="0" borderId="2" applyAlignment="1" pivotButton="0" quotePrefix="0" xfId="0">
      <alignment horizontal="center" vertical="bottom"/>
    </xf>
    <xf numFmtId="0" fontId="8" fillId="0" borderId="1" applyAlignment="1" pivotButton="0" quotePrefix="0" xfId="0">
      <alignment horizontal="center" vertical="bottom" wrapText="1"/>
    </xf>
    <xf numFmtId="0" fontId="4" fillId="0" borderId="0" applyAlignment="1" pivotButton="0" quotePrefix="0" xfId="0">
      <alignment horizontal="center" vertical="bottom" wrapText="1"/>
    </xf>
    <xf numFmtId="0" fontId="6" fillId="0" borderId="1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bottom"/>
    </xf>
    <xf numFmtId="164" fontId="9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bottom"/>
    </xf>
    <xf numFmtId="164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bottom"/>
    </xf>
    <xf numFmtId="0" fontId="6" fillId="0" borderId="3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bottom" wrapText="1"/>
    </xf>
    <xf numFmtId="0" fontId="6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right" vertical="bottom" wrapText="1"/>
    </xf>
    <xf numFmtId="0" fontId="6" fillId="0" borderId="0" applyAlignment="1" pivotButton="0" quotePrefix="0" xfId="0">
      <alignment horizontal="right" vertical="bottom"/>
    </xf>
    <xf numFmtId="164" fontId="6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right" vertical="bottom" wrapText="1"/>
    </xf>
    <xf numFmtId="164" fontId="11" fillId="0" borderId="0" applyAlignment="1" pivotButton="0" quotePrefix="0" xfId="0">
      <alignment horizontal="right" vertical="bottom"/>
    </xf>
    <xf numFmtId="0" fontId="6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right" vertical="bottom" wrapText="1"/>
    </xf>
    <xf numFmtId="0" fontId="6" fillId="0" borderId="1" applyAlignment="1" pivotButton="0" quotePrefix="0" xfId="0">
      <alignment horizontal="right" vertical="bottom"/>
    </xf>
    <xf numFmtId="164" fontId="6" fillId="0" borderId="1" applyAlignment="1" pivotButton="0" quotePrefix="0" xfId="0">
      <alignment horizontal="right" vertical="bottom"/>
    </xf>
    <xf numFmtId="0" fontId="6" fillId="0" borderId="1" applyAlignment="1" pivotButton="0" quotePrefix="0" xfId="0">
      <alignment horizontal="right" vertical="bottom" wrapText="1"/>
    </xf>
    <xf numFmtId="0" fontId="9" fillId="0" borderId="0" applyAlignment="1" pivotButton="0" quotePrefix="0" xfId="0">
      <alignment horizontal="general" vertical="bottom"/>
    </xf>
    <xf numFmtId="164" fontId="9" fillId="0" borderId="2" applyAlignment="1" pivotButton="0" quotePrefix="0" xfId="0">
      <alignment horizontal="right" vertical="bottom"/>
    </xf>
    <xf numFmtId="164" fontId="9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left" vertical="bottom" wrapText="1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right" vertical="bottom"/>
    </xf>
    <xf numFmtId="165" fontId="6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right" vertical="bottom"/>
    </xf>
    <xf numFmtId="0" fontId="7" fillId="0" borderId="1" applyAlignment="1" pivotButton="0" quotePrefix="0" xfId="0">
      <alignment horizontal="center" vertical="bottom" wrapText="1"/>
    </xf>
    <xf numFmtId="0" fontId="0" fillId="0" borderId="1" pivotButton="0" quotePrefix="0" xfId="0"/>
    <xf numFmtId="0" fontId="4" fillId="0" borderId="2" applyAlignment="1" pivotButton="0" quotePrefix="0" xfId="0">
      <alignment horizontal="center" vertical="bottom"/>
    </xf>
    <xf numFmtId="0" fontId="0" fillId="0" borderId="2" pivotButton="0" quotePrefix="0" xfId="0"/>
    <xf numFmtId="0" fontId="8" fillId="0" borderId="1" applyAlignment="1" pivotButton="0" quotePrefix="0" xfId="0">
      <alignment horizontal="center" vertical="bottom" wrapText="1"/>
    </xf>
    <xf numFmtId="0" fontId="4" fillId="0" borderId="0" applyAlignment="1" pivotButton="0" quotePrefix="0" xfId="0">
      <alignment horizontal="center" vertical="bottom" wrapText="1"/>
    </xf>
    <xf numFmtId="0" fontId="6" fillId="0" borderId="1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bottom"/>
    </xf>
    <xf numFmtId="164" fontId="9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bottom"/>
    </xf>
    <xf numFmtId="164" fontId="6" fillId="0" borderId="0" applyAlignment="1" pivotButton="0" quotePrefix="0" xfId="0">
      <alignment horizontal="general" vertical="bottom"/>
    </xf>
    <xf numFmtId="0" fontId="6" fillId="0" borderId="3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bottom" wrapText="1"/>
    </xf>
    <xf numFmtId="0" fontId="6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right" vertical="bottom" wrapText="1"/>
    </xf>
    <xf numFmtId="164" fontId="6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right" vertical="bottom" wrapText="1"/>
    </xf>
    <xf numFmtId="164" fontId="11" fillId="0" borderId="0" applyAlignment="1" pivotButton="0" quotePrefix="0" xfId="0">
      <alignment horizontal="right" vertical="bottom"/>
    </xf>
    <xf numFmtId="0" fontId="6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right" vertical="bottom" wrapText="1"/>
    </xf>
    <xf numFmtId="0" fontId="6" fillId="0" borderId="1" applyAlignment="1" pivotButton="0" quotePrefix="0" xfId="0">
      <alignment horizontal="right" vertical="bottom"/>
    </xf>
    <xf numFmtId="164" fontId="6" fillId="0" borderId="1" applyAlignment="1" pivotButton="0" quotePrefix="0" xfId="0">
      <alignment horizontal="right" vertical="bottom"/>
    </xf>
    <xf numFmtId="0" fontId="6" fillId="0" borderId="1" applyAlignment="1" pivotButton="0" quotePrefix="0" xfId="0">
      <alignment horizontal="right" vertical="bottom" wrapText="1"/>
    </xf>
    <xf numFmtId="164" fontId="9" fillId="0" borderId="2" applyAlignment="1" pivotButton="0" quotePrefix="0" xfId="0">
      <alignment horizontal="right" vertical="bottom"/>
    </xf>
    <xf numFmtId="164" fontId="9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left" vertical="bottom" wrapText="1"/>
    </xf>
    <xf numFmtId="165" fontId="6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AQ2214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13" activeCellId="0" sqref="C13"/>
    </sheetView>
  </sheetViews>
  <sheetFormatPr baseColWidth="8" defaultColWidth="8.59765625" defaultRowHeight="14.25" zeroHeight="0" outlineLevelRow="0"/>
  <cols>
    <col width="5.71" customWidth="1" style="53" min="1" max="1"/>
    <col width="11.72" customWidth="1" style="53" min="2" max="2"/>
    <col width="40.72" customWidth="1" style="53" min="3" max="3"/>
    <col width="11.72" customWidth="1" style="53" min="4" max="4"/>
    <col width="8.140000000000001" customWidth="1" style="53" min="5" max="5"/>
    <col width="8.859999999999999" customWidth="1" style="53" min="6" max="6"/>
    <col width="12.86" customWidth="1" style="53" min="9" max="9"/>
    <col width="12.13" customWidth="1" style="53" min="10" max="10"/>
    <col width="10.14" customWidth="1" style="53" min="11" max="11"/>
    <col width="0.1" customWidth="1" style="53" min="12" max="14"/>
    <col hidden="1" width="0.1" customWidth="1" style="53" min="15" max="41"/>
    <col hidden="1" width="129.71" customWidth="1" style="53" min="42" max="42"/>
    <col hidden="1" width="96" customWidth="1" style="53" min="43" max="43"/>
  </cols>
  <sheetData>
    <row r="1" ht="14.25" customHeight="1" s="54">
      <c r="A1" s="55" t="inlineStr">
        <is>
          <t>Smeta.RU  (495) 974-1589</t>
        </is>
      </c>
      <c r="AQ1" s="56" t="inlineStr">
        <is>
          <t>zcity-super-generator</t>
        </is>
      </c>
    </row>
    <row r="2" ht="14.25" customHeight="1" s="54">
      <c r="A2" s="57" t="n"/>
      <c r="B2" s="57" t="n"/>
      <c r="C2" s="57" t="n"/>
      <c r="D2" s="57" t="n"/>
      <c r="E2" s="57" t="n"/>
      <c r="F2" s="57" t="n"/>
      <c r="G2" s="57" t="n"/>
      <c r="H2" s="57" t="n"/>
      <c r="I2" s="57" t="n"/>
      <c r="J2" s="58" t="inlineStr">
        <is>
          <t>Форма № 4б</t>
        </is>
      </c>
    </row>
    <row r="3" ht="15.75" customHeight="1" s="54">
      <c r="A3" s="59" t="inlineStr">
        <is>
          <t>г. Москва, объект Посольства Ливии, Мосфильмовская ул., 38, ремонтные и инженерные работы</t>
        </is>
      </c>
      <c r="B3" s="60" t="n"/>
      <c r="C3" s="60" t="n"/>
      <c r="D3" s="60" t="n"/>
      <c r="E3" s="60" t="n"/>
      <c r="F3" s="60" t="n"/>
      <c r="G3" s="60" t="n"/>
      <c r="H3" s="60" t="n"/>
      <c r="I3" s="60" t="n"/>
      <c r="J3" s="60" t="n"/>
      <c r="K3" s="60" t="n"/>
    </row>
    <row r="4" ht="14.25" customHeight="1" s="54">
      <c r="A4" s="61" t="inlineStr">
        <is>
          <t>(наименование стройки и/или объекта)</t>
        </is>
      </c>
      <c r="B4" s="62" t="n"/>
      <c r="C4" s="62" t="n"/>
      <c r="D4" s="62" t="n"/>
      <c r="E4" s="62" t="n"/>
      <c r="F4" s="62" t="n"/>
      <c r="G4" s="62" t="n"/>
      <c r="H4" s="62" t="n"/>
      <c r="I4" s="62" t="n"/>
      <c r="J4" s="62" t="n"/>
      <c r="K4" s="62" t="n"/>
    </row>
    <row r="5" ht="14.25" customHeight="1" s="54">
      <c r="A5" s="57" t="n"/>
      <c r="B5" s="57" t="n"/>
      <c r="C5" s="57" t="n"/>
      <c r="D5" s="57" t="n"/>
      <c r="E5" s="57" t="n"/>
      <c r="F5" s="57" t="n"/>
      <c r="G5" s="57" t="n"/>
      <c r="H5" s="57" t="n"/>
      <c r="I5" s="57" t="n"/>
      <c r="J5" s="57" t="n"/>
      <c r="K5" s="57" t="n"/>
    </row>
    <row r="6" ht="15.75" customHeight="1" s="54">
      <c r="A6" s="59" t="inlineStr">
        <is>
          <t>ЛОКАЛЬНЫЙ СМЕТНЫЙ РАСЧЕТ № ДВ-39</t>
        </is>
      </c>
      <c r="B6" s="60" t="n"/>
      <c r="C6" s="60" t="n"/>
      <c r="D6" s="60" t="n"/>
      <c r="E6" s="60" t="n"/>
      <c r="F6" s="60" t="n"/>
      <c r="G6" s="60" t="n"/>
      <c r="H6" s="60" t="n"/>
      <c r="I6" s="60" t="n"/>
      <c r="J6" s="60" t="n"/>
      <c r="K6" s="60" t="n"/>
    </row>
    <row r="7" ht="14.25" customHeight="1" s="54">
      <c r="A7" s="57" t="n"/>
      <c r="B7" s="57" t="n"/>
      <c r="C7" s="57" t="n"/>
      <c r="D7" s="57" t="n"/>
      <c r="E7" s="57" t="n"/>
      <c r="F7" s="57" t="n"/>
      <c r="G7" s="57" t="n"/>
      <c r="H7" s="57" t="n"/>
      <c r="I7" s="57" t="n"/>
      <c r="J7" s="57" t="n"/>
      <c r="K7" s="57" t="n"/>
    </row>
    <row r="8" ht="18" customHeight="1" s="54">
      <c r="A8" s="63" t="inlineStr">
        <is>
          <t>на ремонтные и инженерные работы</t>
        </is>
      </c>
      <c r="B8" s="60" t="n"/>
      <c r="C8" s="60" t="n"/>
      <c r="D8" s="60" t="n"/>
      <c r="E8" s="60" t="n"/>
      <c r="F8" s="60" t="n"/>
      <c r="G8" s="60" t="n"/>
      <c r="H8" s="60" t="n"/>
      <c r="I8" s="60" t="n"/>
      <c r="J8" s="60" t="n"/>
      <c r="K8" s="60" t="n"/>
    </row>
    <row r="9" ht="14.25" customHeight="1" s="54">
      <c r="A9" s="64" t="inlineStr">
        <is>
          <t>(наименование работ и затрат)</t>
        </is>
      </c>
    </row>
    <row r="10" ht="14.25" customHeight="1" s="54">
      <c r="A10" s="57" t="n"/>
      <c r="B10" s="57" t="n"/>
      <c r="C10" s="57" t="n"/>
      <c r="D10" s="57" t="n"/>
      <c r="E10" s="57" t="n"/>
      <c r="F10" s="57" t="n"/>
      <c r="G10" s="57" t="n"/>
      <c r="H10" s="57" t="n"/>
      <c r="I10" s="57" t="n"/>
      <c r="J10" s="57" t="n"/>
      <c r="K10" s="57" t="n"/>
    </row>
    <row r="11" ht="14.25" customHeight="1" s="54">
      <c r="A11" s="65" t="inlineStr">
        <is>
          <t>Основание: -</t>
        </is>
      </c>
      <c r="B11" s="60" t="n"/>
      <c r="C11" s="60" t="n"/>
      <c r="D11" s="60" t="n"/>
      <c r="E11" s="60" t="n"/>
      <c r="F11" s="60" t="n"/>
      <c r="G11" s="60" t="n"/>
      <c r="H11" s="60" t="n"/>
      <c r="I11" s="60" t="n"/>
      <c r="J11" s="60" t="n"/>
      <c r="K11" s="60" t="n"/>
    </row>
    <row r="12" ht="14.25" customHeight="1" s="54">
      <c r="A12" s="66" t="n"/>
      <c r="B12" s="66" t="n"/>
      <c r="C12" s="66" t="n"/>
      <c r="D12" s="66" t="n"/>
      <c r="E12" s="66" t="n"/>
      <c r="F12" s="66" t="n"/>
      <c r="G12" s="66" t="n"/>
      <c r="H12" s="66" t="n"/>
      <c r="I12" s="66" t="n"/>
      <c r="J12" s="66" t="n"/>
      <c r="K12" s="66" t="n"/>
    </row>
    <row r="13" ht="71.25" customHeight="1" s="54">
      <c r="A13" s="57" t="n"/>
      <c r="B13" s="57" t="n"/>
      <c r="C13" s="57" t="n"/>
      <c r="D13" s="57" t="n"/>
      <c r="E13" s="57" t="n"/>
      <c r="F13" s="57" t="n"/>
      <c r="G13" s="57" t="n"/>
      <c r="H13" s="57" t="n"/>
      <c r="I13" s="67" t="n"/>
      <c r="J13" s="67" t="n"/>
      <c r="K13" s="57" t="n"/>
    </row>
    <row r="14" ht="15" customHeight="1" s="54">
      <c r="A14" s="57" t="n"/>
      <c r="B14" s="57" t="n"/>
      <c r="C14" s="57" t="n"/>
      <c r="D14" s="57" t="n"/>
      <c r="E14" s="68" t="inlineStr">
        <is>
          <t>Сметная стоимость</t>
        </is>
      </c>
      <c r="I14" s="69" t="n">
        <v>127247.44</v>
      </c>
      <c r="J14" s="69" t="n">
        <v>152680</v>
      </c>
      <c r="K14" s="70" t="inlineStr">
        <is>
          <t xml:space="preserve"> тыс.руб.</t>
        </is>
      </c>
    </row>
    <row r="15" ht="14.25" customHeight="1" s="54">
      <c r="A15" s="57" t="n"/>
      <c r="B15" s="57" t="n"/>
      <c r="C15" s="57" t="n"/>
      <c r="D15" s="57" t="n"/>
      <c r="E15" s="71" t="inlineStr">
        <is>
          <t>Строительные работы</t>
        </is>
      </c>
      <c r="I15" s="72" t="n">
        <v>87820.96000000001</v>
      </c>
      <c r="J15" s="72" t="n">
        <v>103394.82</v>
      </c>
      <c r="K15" s="57" t="inlineStr">
        <is>
          <t xml:space="preserve"> тыс.руб.</t>
        </is>
      </c>
    </row>
    <row r="16" ht="14.25" customHeight="1" s="54">
      <c r="A16" s="57" t="n"/>
      <c r="B16" s="57" t="n"/>
      <c r="C16" s="57" t="n"/>
      <c r="D16" s="57" t="n"/>
      <c r="E16" s="71" t="inlineStr">
        <is>
          <t>Работы по монтажу оборудования</t>
        </is>
      </c>
      <c r="I16" s="72" t="n">
        <v>1073.93</v>
      </c>
      <c r="J16" s="72" t="n">
        <v>10932.64</v>
      </c>
      <c r="K16" s="57" t="inlineStr">
        <is>
          <t xml:space="preserve"> тыс.руб.</t>
        </is>
      </c>
    </row>
    <row r="17" ht="14.25" customHeight="1" s="54">
      <c r="A17" s="57" t="n"/>
      <c r="B17" s="57" t="n"/>
      <c r="C17" s="57" t="n"/>
      <c r="D17" s="57" t="n"/>
      <c r="E17" s="71" t="inlineStr">
        <is>
          <t>Оборудование</t>
        </is>
      </c>
      <c r="I17" s="72" t="n">
        <v>38352.54</v>
      </c>
      <c r="J17" s="72" t="n">
        <v>38352.55</v>
      </c>
      <c r="K17" s="57" t="inlineStr">
        <is>
          <t xml:space="preserve"> тыс.руб.</t>
        </is>
      </c>
    </row>
    <row r="18" ht="14.25" customHeight="1" s="54">
      <c r="A18" s="57" t="n"/>
      <c r="B18" s="57" t="n"/>
      <c r="C18" s="57" t="n"/>
      <c r="D18" s="57" t="n"/>
      <c r="E18" s="71" t="inlineStr">
        <is>
          <t>Прочие работы и затраты</t>
        </is>
      </c>
      <c r="I18" s="72" t="n">
        <v>0</v>
      </c>
      <c r="J18" s="72" t="n">
        <v>0</v>
      </c>
      <c r="K18" s="57" t="inlineStr">
        <is>
          <t xml:space="preserve"> тыс.руб.</t>
        </is>
      </c>
    </row>
    <row r="19" ht="14.25" customHeight="1" s="54">
      <c r="A19" s="57" t="n"/>
      <c r="B19" s="57" t="n"/>
      <c r="C19" s="57" t="n"/>
      <c r="D19" s="57" t="n"/>
      <c r="E19" s="71" t="inlineStr">
        <is>
          <t>Средства на оплату труда</t>
        </is>
      </c>
      <c r="I19" s="72" t="n">
        <v>498.68</v>
      </c>
      <c r="J19" s="72" t="n">
        <v>5076.53994</v>
      </c>
      <c r="K19" s="57" t="inlineStr">
        <is>
          <t xml:space="preserve"> тыс.руб.</t>
        </is>
      </c>
    </row>
    <row r="20" ht="14.25" customHeight="1" s="54">
      <c r="A20" s="57" t="n"/>
      <c r="B20" s="57" t="n"/>
      <c r="C20" s="57" t="n"/>
      <c r="D20" s="57" t="n"/>
      <c r="E20" s="71" t="inlineStr">
        <is>
          <t>Затраты труда</t>
        </is>
      </c>
      <c r="I20" s="72" t="n">
        <v>60118.53</v>
      </c>
      <c r="J20" s="72" t="n">
        <v>60118.53</v>
      </c>
      <c r="K20" s="57" t="inlineStr">
        <is>
          <t xml:space="preserve"> чел.-ч.</t>
        </is>
      </c>
    </row>
    <row r="21" ht="14.25" customHeight="1" s="54">
      <c r="A21" s="57" t="n"/>
      <c r="B21" s="57" t="n"/>
      <c r="C21" s="57" t="n"/>
      <c r="D21" s="57" t="n"/>
      <c r="E21" s="71" t="inlineStr">
        <is>
          <t>Кроме того:</t>
        </is>
      </c>
      <c r="I21" s="72" t="n"/>
      <c r="J21" s="72" t="n"/>
      <c r="K21" s="57" t="n"/>
    </row>
    <row r="22" ht="14.25" customHeight="1" s="54">
      <c r="A22" s="57" t="n"/>
      <c r="B22" s="57" t="n"/>
      <c r="C22" s="57" t="n"/>
      <c r="D22" s="57" t="n"/>
      <c r="E22" s="71" t="inlineStr">
        <is>
          <t>Возврат материалов</t>
        </is>
      </c>
      <c r="I22" s="72" t="n">
        <v>0</v>
      </c>
      <c r="J22" s="72" t="n">
        <v>0</v>
      </c>
      <c r="K22" s="57" t="inlineStr">
        <is>
          <t xml:space="preserve"> тыс.руб.</t>
        </is>
      </c>
    </row>
    <row r="23" ht="14.25" customHeight="1" s="54">
      <c r="A23" s="57" t="n"/>
      <c r="B23" s="57" t="n"/>
      <c r="C23" s="57" t="n"/>
      <c r="D23" s="57" t="n"/>
      <c r="E23" s="57" t="n"/>
      <c r="F23" s="71" t="n"/>
      <c r="G23" s="71" t="n"/>
      <c r="H23" s="71" t="n"/>
      <c r="I23" s="72" t="n"/>
      <c r="J23" s="72" t="n"/>
      <c r="K23" s="57" t="n"/>
    </row>
    <row r="24" ht="14.25" customHeight="1" s="54">
      <c r="A24" s="57" t="inlineStr">
        <is>
          <t>Составлен(а) по ТСН-2001 с учетом Дополнения №: 81</t>
        </is>
      </c>
      <c r="B24" s="57" t="n"/>
      <c r="C24" s="57" t="n"/>
      <c r="D24" s="57" t="n"/>
      <c r="E24" s="57" t="n"/>
      <c r="F24" s="71" t="n"/>
      <c r="G24" s="71" t="n"/>
      <c r="H24" s="71" t="n"/>
      <c r="I24" s="72" t="n"/>
      <c r="J24" s="72" t="n"/>
      <c r="K24" s="57" t="n"/>
    </row>
    <row r="25" ht="28.5" customHeight="1" s="54">
      <c r="A25" s="65" t="inlineStr">
        <is>
          <t>№ и период сборника коэффициентов (индексов) пересчета: МКЭ-ОД/26-26 от 25.03.2026, Выпуск 220, Доп.81</t>
        </is>
      </c>
      <c r="B25" s="60" t="n"/>
      <c r="C25" s="60" t="n"/>
      <c r="D25" s="60" t="n"/>
      <c r="E25" s="60" t="n"/>
      <c r="F25" s="60" t="n"/>
      <c r="G25" s="60" t="n"/>
      <c r="H25" s="60" t="n"/>
      <c r="I25" s="60" t="n"/>
      <c r="J25" s="60" t="n"/>
      <c r="K25" s="60" t="n"/>
    </row>
    <row r="26" ht="114" customHeight="1" s="54">
      <c r="A26" s="73" t="inlineStr">
        <is>
          <t>№ п/п</t>
        </is>
      </c>
      <c r="B26" s="73" t="inlineStr">
        <is>
          <t>Шифр расценки и коды ресурсов</t>
        </is>
      </c>
      <c r="C26" s="73" t="inlineStr">
        <is>
          <t>Наименование работ и затрат</t>
        </is>
      </c>
      <c r="D26" s="73" t="inlineStr">
        <is>
          <t>Ед. изм.</t>
        </is>
      </c>
      <c r="E26" s="73" t="inlineStr">
        <is>
          <t>Кол-во
единиц</t>
        </is>
      </c>
      <c r="F26" s="73" t="inlineStr">
        <is>
          <t>Цена на
ед. изм.,
руб.</t>
        </is>
      </c>
      <c r="G26" s="74" t="inlineStr">
        <is>
          <t>Попра-
вочные
коэффи-
циенты</t>
        </is>
      </c>
      <c r="H26" s="74" t="inlineStr">
        <is>
          <t>Коэффи-
циенты
зимних
удорожа-
ний</t>
        </is>
      </c>
      <c r="I26" s="73" t="inlineStr">
        <is>
          <t>Всего в
ценах на
январь 2000 года,
руб.</t>
        </is>
      </c>
      <c r="J26" s="73" t="inlineStr">
        <is>
          <t>Коэффи-
циенты
(индек-
сы) пере-
счета,
нормы
НР и СП</t>
        </is>
      </c>
      <c r="K26" s="73" t="inlineStr">
        <is>
          <t>ВСЕГО
затрат в
текущем
уровне цен,
руб.</t>
        </is>
      </c>
    </row>
    <row r="27" ht="14.25" customHeight="1" s="54">
      <c r="A27" s="73" t="n">
        <v>1</v>
      </c>
      <c r="B27" s="73" t="n">
        <v>2</v>
      </c>
      <c r="C27" s="73" t="n">
        <v>3</v>
      </c>
      <c r="D27" s="73" t="n">
        <v>4</v>
      </c>
      <c r="E27" s="73" t="n">
        <v>5</v>
      </c>
      <c r="F27" s="73" t="n">
        <v>6</v>
      </c>
      <c r="G27" s="73" t="n">
        <v>7</v>
      </c>
      <c r="H27" s="73" t="n">
        <v>8</v>
      </c>
      <c r="I27" s="73" t="n">
        <v>9</v>
      </c>
      <c r="J27" s="73" t="n">
        <v>10</v>
      </c>
      <c r="K27" s="73" t="n">
        <v>11</v>
      </c>
    </row>
    <row r="29" ht="16.5" customHeight="1" s="54">
      <c r="A29" s="75" t="inlineStr">
        <is>
          <t>Локальная смета:</t>
        </is>
      </c>
    </row>
    <row r="30" ht="141.75" customHeight="1" s="54">
      <c r="A30" s="76" t="n">
        <v>1</v>
      </c>
      <c r="B30" s="76" t="inlineStr">
        <is>
          <t>Калькуляция - 001</t>
        </is>
      </c>
      <c r="C30" s="76" t="inlineStr">
        <is>
          <t>Обмер, дефектовка, маркировка границ ремонта</t>
        </is>
      </c>
      <c r="D30" s="77" t="inlineStr">
        <is>
          <t>м2</t>
        </is>
      </c>
      <c r="E30" s="58" t="n">
        <v>1440.5</v>
      </c>
      <c r="F30" s="78" t="n"/>
      <c r="G30" s="79" t="n"/>
      <c r="H30" s="58" t="n"/>
      <c r="I30" s="78" t="n"/>
      <c r="J30" s="58" t="n"/>
      <c r="K30" s="78" t="n"/>
    </row>
    <row r="31" ht="14.25" customHeight="1" s="54">
      <c r="A31" s="76" t="n"/>
      <c r="B31" s="76" t="n"/>
      <c r="C31" s="76" t="inlineStr">
        <is>
          <t>ЗП</t>
        </is>
      </c>
      <c r="D31" s="77" t="n"/>
      <c r="E31" s="58" t="n"/>
      <c r="F31" s="78" t="n">
        <v>2.37</v>
      </c>
      <c r="G31" s="79" t="n"/>
      <c r="H31" s="58" t="n">
        <v>1</v>
      </c>
      <c r="I31" s="78" t="n">
        <v>3407.81</v>
      </c>
      <c r="J31" s="58" t="n">
        <v>10.18</v>
      </c>
      <c r="K31" s="78" t="n">
        <v>34691.57</v>
      </c>
    </row>
    <row r="32" ht="14.25" customHeight="1" s="54">
      <c r="A32" s="76" t="n"/>
      <c r="B32" s="76" t="n"/>
      <c r="C32" s="76" t="inlineStr">
        <is>
          <t>ЭМ</t>
        </is>
      </c>
      <c r="D32" s="77" t="n"/>
      <c r="E32" s="58" t="n"/>
      <c r="F32" s="78" t="n">
        <v>0.26</v>
      </c>
      <c r="G32" s="79" t="n"/>
      <c r="H32" s="58" t="n">
        <v>1</v>
      </c>
      <c r="I32" s="78" t="n">
        <v>378.64</v>
      </c>
      <c r="J32" s="58" t="n">
        <v>10.18</v>
      </c>
      <c r="K32" s="78" t="n">
        <v>3854.62</v>
      </c>
    </row>
    <row r="33" ht="14.25" customHeight="1" s="54">
      <c r="A33" s="76" t="n"/>
      <c r="B33" s="76" t="n"/>
      <c r="C33" s="76" t="inlineStr">
        <is>
          <t>в т.ч. ЗПМ</t>
        </is>
      </c>
      <c r="D33" s="77" t="n"/>
      <c r="E33" s="58" t="n"/>
      <c r="F33" s="78" t="n">
        <v>0</v>
      </c>
      <c r="G33" s="79" t="n"/>
      <c r="H33" s="58" t="n">
        <v>1</v>
      </c>
      <c r="I33" s="80" t="n">
        <v>0</v>
      </c>
      <c r="J33" s="58" t="n">
        <v>10.18</v>
      </c>
      <c r="K33" s="80" t="n">
        <v>0</v>
      </c>
    </row>
    <row r="34" ht="14.25" customHeight="1" s="54">
      <c r="A34" s="76" t="n"/>
      <c r="B34" s="76" t="n"/>
      <c r="C34" s="76" t="inlineStr">
        <is>
          <t>НР от ЗП</t>
        </is>
      </c>
      <c r="D34" s="77" t="inlineStr">
        <is>
          <t>%</t>
        </is>
      </c>
      <c r="E34" s="58" t="n">
        <v>112</v>
      </c>
      <c r="F34" s="78" t="n"/>
      <c r="G34" s="79" t="n"/>
      <c r="H34" s="58" t="n"/>
      <c r="I34" s="78" t="n">
        <v>3445.67</v>
      </c>
      <c r="J34" s="58" t="n">
        <v>112</v>
      </c>
      <c r="K34" s="78" t="n">
        <v>35077.03</v>
      </c>
    </row>
    <row r="35" ht="14.25" customHeight="1" s="54">
      <c r="A35" s="76" t="n"/>
      <c r="B35" s="76" t="n"/>
      <c r="C35" s="76" t="inlineStr">
        <is>
          <t>СП от ЗП</t>
        </is>
      </c>
      <c r="D35" s="77" t="inlineStr">
        <is>
          <t>%</t>
        </is>
      </c>
      <c r="E35" s="58" t="n">
        <v>80</v>
      </c>
      <c r="F35" s="78" t="n"/>
      <c r="G35" s="79" t="n"/>
      <c r="H35" s="58" t="n"/>
      <c r="I35" s="78" t="n">
        <v>2650.52</v>
      </c>
      <c r="J35" s="58" t="n">
        <v>80</v>
      </c>
      <c r="K35" s="78" t="n">
        <v>26982.33</v>
      </c>
    </row>
    <row r="36" ht="28.5" customHeight="1" s="54">
      <c r="A36" s="81" t="n"/>
      <c r="B36" s="81" t="n"/>
      <c r="C36" s="81" t="inlineStr">
        <is>
          <t>ЗТР</t>
        </is>
      </c>
      <c r="D36" s="82" t="inlineStr">
        <is>
          <t>чел-ч</t>
        </is>
      </c>
      <c r="E36" s="83" t="n">
        <v>1440.5</v>
      </c>
      <c r="F36" s="84" t="n"/>
      <c r="G36" s="85" t="n"/>
      <c r="H36" s="83" t="n">
        <v>1</v>
      </c>
      <c r="I36" s="84" t="n">
        <v>1440.5</v>
      </c>
      <c r="J36" s="83" t="n"/>
      <c r="K36" s="84" t="n"/>
    </row>
    <row r="37" ht="15" customHeight="1" s="54">
      <c r="C37" s="70" t="inlineStr">
        <is>
          <t>ВСЕГО работ по позиции:</t>
        </is>
      </c>
      <c r="H37" s="86" t="n">
        <v>18932.3</v>
      </c>
      <c r="I37" s="62" t="n"/>
      <c r="J37" s="86" t="n">
        <v>192730.95</v>
      </c>
      <c r="K37" s="62" t="n"/>
    </row>
    <row r="38" ht="15" customHeight="1" s="54">
      <c r="C38" s="70" t="inlineStr">
        <is>
          <t>ВСЕГО оборудование по позиции:</t>
        </is>
      </c>
      <c r="H38" s="87" t="n">
        <v>0</v>
      </c>
      <c r="J38" s="87" t="n">
        <v>0</v>
      </c>
    </row>
    <row r="39" ht="15" customHeight="1" s="54">
      <c r="C39" s="70" t="inlineStr">
        <is>
          <t>ВСЕГО по позиции:</t>
        </is>
      </c>
      <c r="H39" s="87" t="n">
        <v>18932.3</v>
      </c>
      <c r="J39" s="87" t="n">
        <v>192730.95</v>
      </c>
    </row>
    <row r="40" ht="141.75" customHeight="1" s="54">
      <c r="A40" s="76" t="n">
        <v>2</v>
      </c>
      <c r="B40" s="76" t="inlineStr">
        <is>
          <t>6.69-43-1</t>
        </is>
      </c>
      <c r="C40" s="76" t="inlineStr">
        <is>
          <t>Укрытие и защита существующих конструкций и оборудования</t>
        </is>
      </c>
      <c r="D40" s="77" t="inlineStr">
        <is>
          <t>м2</t>
        </is>
      </c>
      <c r="E40" s="58" t="n">
        <v>1440.5</v>
      </c>
      <c r="F40" s="78" t="n"/>
      <c r="G40" s="79" t="n"/>
      <c r="H40" s="58" t="n"/>
      <c r="I40" s="78" t="n"/>
      <c r="J40" s="58" t="n"/>
      <c r="K40" s="78" t="n"/>
    </row>
    <row r="41" ht="14.25" customHeight="1" s="54">
      <c r="A41" s="76" t="n"/>
      <c r="B41" s="76" t="n"/>
      <c r="C41" s="76" t="inlineStr">
        <is>
          <t>ЗП</t>
        </is>
      </c>
      <c r="D41" s="77" t="n"/>
      <c r="E41" s="58" t="n"/>
      <c r="F41" s="78" t="n">
        <v>3.39</v>
      </c>
      <c r="G41" s="79" t="n"/>
      <c r="H41" s="58" t="n">
        <v>1</v>
      </c>
      <c r="I41" s="78" t="n">
        <v>4876.17</v>
      </c>
      <c r="J41" s="58" t="n">
        <v>10.18</v>
      </c>
      <c r="K41" s="78" t="n">
        <v>49639.39</v>
      </c>
    </row>
    <row r="42" ht="14.25" customHeight="1" s="54">
      <c r="A42" s="76" t="n"/>
      <c r="B42" s="76" t="n"/>
      <c r="C42" s="76" t="inlineStr">
        <is>
          <t>ЭМ</t>
        </is>
      </c>
      <c r="D42" s="77" t="n"/>
      <c r="E42" s="58" t="n"/>
      <c r="F42" s="78" t="n">
        <v>0.38</v>
      </c>
      <c r="G42" s="79" t="n"/>
      <c r="H42" s="58" t="n">
        <v>1</v>
      </c>
      <c r="I42" s="78" t="n">
        <v>541.8</v>
      </c>
      <c r="J42" s="58" t="n">
        <v>10.18</v>
      </c>
      <c r="K42" s="78" t="n">
        <v>5515.48</v>
      </c>
    </row>
    <row r="43" ht="14.25" customHeight="1" s="54">
      <c r="A43" s="76" t="n"/>
      <c r="B43" s="76" t="n"/>
      <c r="C43" s="76" t="inlineStr">
        <is>
          <t>в т.ч. ЗПМ</t>
        </is>
      </c>
      <c r="D43" s="77" t="n"/>
      <c r="E43" s="58" t="n"/>
      <c r="F43" s="78" t="n">
        <v>0</v>
      </c>
      <c r="G43" s="79" t="n"/>
      <c r="H43" s="58" t="n">
        <v>1</v>
      </c>
      <c r="I43" s="80" t="n">
        <v>0</v>
      </c>
      <c r="J43" s="58" t="n">
        <v>10.18</v>
      </c>
      <c r="K43" s="80" t="n">
        <v>0</v>
      </c>
    </row>
    <row r="44" ht="14.25" customHeight="1" s="54">
      <c r="A44" s="76" t="n"/>
      <c r="B44" s="76" t="n"/>
      <c r="C44" s="76" t="inlineStr">
        <is>
          <t>НР от ЗП</t>
        </is>
      </c>
      <c r="D44" s="77" t="inlineStr">
        <is>
          <t>%</t>
        </is>
      </c>
      <c r="E44" s="58" t="n">
        <v>112</v>
      </c>
      <c r="F44" s="78" t="n"/>
      <c r="G44" s="79" t="n"/>
      <c r="H44" s="58" t="n"/>
      <c r="I44" s="78" t="n">
        <v>4930.35</v>
      </c>
      <c r="J44" s="58" t="n">
        <v>112</v>
      </c>
      <c r="K44" s="78" t="n">
        <v>50190.94</v>
      </c>
    </row>
    <row r="45" ht="14.25" customHeight="1" s="54">
      <c r="A45" s="76" t="n"/>
      <c r="B45" s="76" t="n"/>
      <c r="C45" s="76" t="inlineStr">
        <is>
          <t>СП от ЗП</t>
        </is>
      </c>
      <c r="D45" s="77" t="inlineStr">
        <is>
          <t>%</t>
        </is>
      </c>
      <c r="E45" s="58" t="n">
        <v>80</v>
      </c>
      <c r="F45" s="78" t="n"/>
      <c r="G45" s="79" t="n"/>
      <c r="H45" s="58" t="n"/>
      <c r="I45" s="78" t="n">
        <v>3792.58</v>
      </c>
      <c r="J45" s="58" t="n">
        <v>80</v>
      </c>
      <c r="K45" s="78" t="n">
        <v>38608.41</v>
      </c>
    </row>
    <row r="46" ht="28.5" customHeight="1" s="54">
      <c r="A46" s="81" t="n"/>
      <c r="B46" s="81" t="n"/>
      <c r="C46" s="81" t="inlineStr">
        <is>
          <t>ЗТР</t>
        </is>
      </c>
      <c r="D46" s="82" t="inlineStr">
        <is>
          <t>чел-ч</t>
        </is>
      </c>
      <c r="E46" s="83" t="n">
        <v>1440.5</v>
      </c>
      <c r="F46" s="84" t="n"/>
      <c r="G46" s="85" t="n"/>
      <c r="H46" s="83" t="n">
        <v>1</v>
      </c>
      <c r="I46" s="84" t="n">
        <v>1440.5</v>
      </c>
      <c r="J46" s="83" t="n"/>
      <c r="K46" s="84" t="n"/>
    </row>
    <row r="47" ht="15" customHeight="1" s="54">
      <c r="C47" s="70" t="inlineStr">
        <is>
          <t>ВСЕГО работ по позиции:</t>
        </is>
      </c>
      <c r="H47" s="86" t="n">
        <v>27089.83</v>
      </c>
      <c r="I47" s="62" t="n"/>
      <c r="J47" s="86" t="n">
        <v>275774.4</v>
      </c>
      <c r="K47" s="62" t="n"/>
    </row>
    <row r="48" ht="15" customHeight="1" s="54">
      <c r="C48" s="70" t="inlineStr">
        <is>
          <t>ВСЕГО оборудование по позиции:</t>
        </is>
      </c>
      <c r="H48" s="87" t="n">
        <v>0</v>
      </c>
      <c r="J48" s="87" t="n">
        <v>0</v>
      </c>
    </row>
    <row r="49" ht="15" customHeight="1" s="54">
      <c r="C49" s="70" t="inlineStr">
        <is>
          <t>ВСЕГО по позиции:</t>
        </is>
      </c>
      <c r="H49" s="87" t="n">
        <v>27089.83</v>
      </c>
      <c r="J49" s="87" t="n">
        <v>275774.4</v>
      </c>
    </row>
    <row r="50" ht="141.75" customHeight="1" s="54">
      <c r="A50" s="76" t="n">
        <v>3</v>
      </c>
      <c r="B50" s="76" t="inlineStr">
        <is>
          <t>6.57-2-7</t>
        </is>
      </c>
      <c r="C50" s="76" t="inlineStr">
        <is>
          <t>Демонтаж напольных покрытий</t>
        </is>
      </c>
      <c r="D50" s="77" t="inlineStr">
        <is>
          <t>м2</t>
        </is>
      </c>
      <c r="E50" s="58" t="n">
        <v>1440.5</v>
      </c>
      <c r="F50" s="78" t="n"/>
      <c r="G50" s="79" t="n"/>
      <c r="H50" s="58" t="n"/>
      <c r="I50" s="78" t="n"/>
      <c r="J50" s="58" t="n"/>
      <c r="K50" s="78" t="n"/>
    </row>
    <row r="51" ht="14.25" customHeight="1" s="54">
      <c r="A51" s="76" t="n"/>
      <c r="B51" s="76" t="n"/>
      <c r="C51" s="76" t="inlineStr">
        <is>
          <t>ЗП</t>
        </is>
      </c>
      <c r="D51" s="77" t="n"/>
      <c r="E51" s="58" t="n"/>
      <c r="F51" s="78" t="n">
        <v>4.87</v>
      </c>
      <c r="G51" s="79" t="n"/>
      <c r="H51" s="58" t="n">
        <v>1</v>
      </c>
      <c r="I51" s="78" t="n">
        <v>7009.35</v>
      </c>
      <c r="J51" s="58" t="n">
        <v>10.18</v>
      </c>
      <c r="K51" s="78" t="n">
        <v>71355.14</v>
      </c>
    </row>
    <row r="52" ht="14.25" customHeight="1" s="54">
      <c r="A52" s="76" t="n"/>
      <c r="B52" s="76" t="n"/>
      <c r="C52" s="76" t="inlineStr">
        <is>
          <t>ЭМ</t>
        </is>
      </c>
      <c r="D52" s="77" t="n"/>
      <c r="E52" s="58" t="n"/>
      <c r="F52" s="78" t="n">
        <v>0.54</v>
      </c>
      <c r="G52" s="79" t="n"/>
      <c r="H52" s="58" t="n">
        <v>1</v>
      </c>
      <c r="I52" s="78" t="n">
        <v>778.8200000000001</v>
      </c>
      <c r="J52" s="58" t="n">
        <v>10.18</v>
      </c>
      <c r="K52" s="78" t="n">
        <v>7928.35</v>
      </c>
    </row>
    <row r="53" ht="14.25" customHeight="1" s="54">
      <c r="A53" s="76" t="n"/>
      <c r="B53" s="76" t="n"/>
      <c r="C53" s="76" t="inlineStr">
        <is>
          <t>в т.ч. ЗПМ</t>
        </is>
      </c>
      <c r="D53" s="77" t="n"/>
      <c r="E53" s="58" t="n"/>
      <c r="F53" s="78" t="n">
        <v>0</v>
      </c>
      <c r="G53" s="79" t="n"/>
      <c r="H53" s="58" t="n">
        <v>1</v>
      </c>
      <c r="I53" s="80" t="n">
        <v>0</v>
      </c>
      <c r="J53" s="58" t="n">
        <v>10.18</v>
      </c>
      <c r="K53" s="80" t="n">
        <v>0</v>
      </c>
    </row>
    <row r="54" ht="14.25" customHeight="1" s="54">
      <c r="A54" s="76" t="n"/>
      <c r="B54" s="76" t="n"/>
      <c r="C54" s="76" t="inlineStr">
        <is>
          <t>НР от ЗП</t>
        </is>
      </c>
      <c r="D54" s="77" t="inlineStr">
        <is>
          <t>%</t>
        </is>
      </c>
      <c r="E54" s="58" t="n">
        <v>112</v>
      </c>
      <c r="F54" s="78" t="n"/>
      <c r="G54" s="79" t="n"/>
      <c r="H54" s="58" t="n"/>
      <c r="I54" s="78" t="n">
        <v>6230.53</v>
      </c>
      <c r="J54" s="58" t="n">
        <v>112</v>
      </c>
      <c r="K54" s="78" t="n">
        <v>63426.79</v>
      </c>
    </row>
    <row r="55" ht="14.25" customHeight="1" s="54">
      <c r="A55" s="76" t="n"/>
      <c r="B55" s="76" t="n"/>
      <c r="C55" s="76" t="inlineStr">
        <is>
          <t>СП от ЗП</t>
        </is>
      </c>
      <c r="D55" s="77" t="inlineStr">
        <is>
          <t>%</t>
        </is>
      </c>
      <c r="E55" s="58" t="n">
        <v>80</v>
      </c>
      <c r="F55" s="78" t="n"/>
      <c r="G55" s="79" t="n"/>
      <c r="H55" s="58" t="n"/>
      <c r="I55" s="78" t="n">
        <v>4283.49</v>
      </c>
      <c r="J55" s="58" t="n">
        <v>80</v>
      </c>
      <c r="K55" s="78" t="n">
        <v>43605.92</v>
      </c>
    </row>
    <row r="56" ht="28.5" customHeight="1" s="54">
      <c r="A56" s="81" t="n"/>
      <c r="B56" s="81" t="n"/>
      <c r="C56" s="81" t="inlineStr">
        <is>
          <t>ЗТР</t>
        </is>
      </c>
      <c r="D56" s="82" t="inlineStr">
        <is>
          <t>чел-ч</t>
        </is>
      </c>
      <c r="E56" s="83" t="n">
        <v>1440.5</v>
      </c>
      <c r="F56" s="84" t="n"/>
      <c r="G56" s="85" t="n"/>
      <c r="H56" s="83" t="n">
        <v>1</v>
      </c>
      <c r="I56" s="84" t="n">
        <v>1440.5</v>
      </c>
      <c r="J56" s="83" t="n"/>
      <c r="K56" s="84" t="n"/>
    </row>
    <row r="57" ht="15" customHeight="1" s="54">
      <c r="C57" s="70" t="inlineStr">
        <is>
          <t>ВСЕГО работ по позиции:</t>
        </is>
      </c>
      <c r="H57" s="86" t="n">
        <v>38940.81</v>
      </c>
      <c r="I57" s="62" t="n"/>
      <c r="J57" s="86" t="n">
        <v>396417.43</v>
      </c>
      <c r="K57" s="62" t="n"/>
    </row>
    <row r="58" ht="15" customHeight="1" s="54">
      <c r="C58" s="70" t="inlineStr">
        <is>
          <t>ВСЕГО оборудование по позиции:</t>
        </is>
      </c>
      <c r="H58" s="87" t="n">
        <v>0</v>
      </c>
      <c r="J58" s="87" t="n">
        <v>0</v>
      </c>
    </row>
    <row r="59" ht="15" customHeight="1" s="54">
      <c r="C59" s="70" t="inlineStr">
        <is>
          <t>ВСЕГО по позиции:</t>
        </is>
      </c>
      <c r="H59" s="87" t="n">
        <v>38940.81</v>
      </c>
      <c r="J59" s="87" t="n">
        <v>396417.43</v>
      </c>
    </row>
    <row r="60" ht="141.75" customHeight="1" s="54">
      <c r="A60" s="76" t="n">
        <v>4</v>
      </c>
      <c r="B60" s="76" t="inlineStr">
        <is>
          <t>6.54-1-6</t>
        </is>
      </c>
      <c r="C60" s="76" t="inlineStr">
        <is>
          <t>Демонтаж отделки потолка</t>
        </is>
      </c>
      <c r="D60" s="77" t="inlineStr">
        <is>
          <t>м2</t>
        </is>
      </c>
      <c r="E60" s="58" t="n">
        <v>1440.5</v>
      </c>
      <c r="F60" s="78" t="n"/>
      <c r="G60" s="79" t="n"/>
      <c r="H60" s="58" t="n"/>
      <c r="I60" s="78" t="n"/>
      <c r="J60" s="58" t="n"/>
      <c r="K60" s="78" t="n"/>
    </row>
    <row r="61" ht="14.25" customHeight="1" s="54">
      <c r="A61" s="76" t="n"/>
      <c r="B61" s="76" t="n"/>
      <c r="C61" s="76" t="inlineStr">
        <is>
          <t>ЗП</t>
        </is>
      </c>
      <c r="D61" s="77" t="n"/>
      <c r="E61" s="58" t="n"/>
      <c r="F61" s="78" t="n">
        <v>4.27</v>
      </c>
      <c r="G61" s="79" t="n"/>
      <c r="H61" s="58" t="n">
        <v>1</v>
      </c>
      <c r="I61" s="78" t="n">
        <v>6150.81</v>
      </c>
      <c r="J61" s="58" t="n">
        <v>10.18</v>
      </c>
      <c r="K61" s="78" t="n">
        <v>62615.22</v>
      </c>
    </row>
    <row r="62" ht="14.25" customHeight="1" s="54">
      <c r="A62" s="76" t="n"/>
      <c r="B62" s="76" t="n"/>
      <c r="C62" s="76" t="inlineStr">
        <is>
          <t>ЭМ</t>
        </is>
      </c>
      <c r="D62" s="77" t="n"/>
      <c r="E62" s="58" t="n"/>
      <c r="F62" s="78" t="n">
        <v>0.47</v>
      </c>
      <c r="G62" s="79" t="n"/>
      <c r="H62" s="58" t="n">
        <v>1</v>
      </c>
      <c r="I62" s="78" t="n">
        <v>683.42</v>
      </c>
      <c r="J62" s="58" t="n">
        <v>10.18</v>
      </c>
      <c r="K62" s="78" t="n">
        <v>6957.25</v>
      </c>
    </row>
    <row r="63" ht="14.25" customHeight="1" s="54">
      <c r="A63" s="76" t="n"/>
      <c r="B63" s="76" t="n"/>
      <c r="C63" s="76" t="inlineStr">
        <is>
          <t>в т.ч. ЗПМ</t>
        </is>
      </c>
      <c r="D63" s="77" t="n"/>
      <c r="E63" s="58" t="n"/>
      <c r="F63" s="78" t="n">
        <v>0</v>
      </c>
      <c r="G63" s="79" t="n"/>
      <c r="H63" s="58" t="n">
        <v>1</v>
      </c>
      <c r="I63" s="80" t="n">
        <v>0</v>
      </c>
      <c r="J63" s="58" t="n">
        <v>10.18</v>
      </c>
      <c r="K63" s="80" t="n">
        <v>0</v>
      </c>
    </row>
    <row r="64" ht="14.25" customHeight="1" s="54">
      <c r="A64" s="76" t="n"/>
      <c r="B64" s="76" t="n"/>
      <c r="C64" s="76" t="inlineStr">
        <is>
          <t>НР от ЗП</t>
        </is>
      </c>
      <c r="D64" s="77" t="inlineStr">
        <is>
          <t>%</t>
        </is>
      </c>
      <c r="E64" s="58" t="n">
        <v>112</v>
      </c>
      <c r="F64" s="78" t="n"/>
      <c r="G64" s="79" t="n"/>
      <c r="H64" s="58" t="n"/>
      <c r="I64" s="78" t="n">
        <v>5467.39</v>
      </c>
      <c r="J64" s="58" t="n">
        <v>112</v>
      </c>
      <c r="K64" s="78" t="n">
        <v>55657.97</v>
      </c>
    </row>
    <row r="65" ht="14.25" customHeight="1" s="54">
      <c r="A65" s="76" t="n"/>
      <c r="B65" s="76" t="n"/>
      <c r="C65" s="76" t="inlineStr">
        <is>
          <t>СП от ЗП</t>
        </is>
      </c>
      <c r="D65" s="77" t="inlineStr">
        <is>
          <t>%</t>
        </is>
      </c>
      <c r="E65" s="58" t="n">
        <v>80</v>
      </c>
      <c r="F65" s="78" t="n"/>
      <c r="G65" s="79" t="n"/>
      <c r="H65" s="58" t="n"/>
      <c r="I65" s="78" t="n">
        <v>3758.83</v>
      </c>
      <c r="J65" s="58" t="n">
        <v>80</v>
      </c>
      <c r="K65" s="78" t="n">
        <v>38264.85</v>
      </c>
    </row>
    <row r="66" ht="28.5" customHeight="1" s="54">
      <c r="A66" s="81" t="n"/>
      <c r="B66" s="81" t="n"/>
      <c r="C66" s="81" t="inlineStr">
        <is>
          <t>ЗТР</t>
        </is>
      </c>
      <c r="D66" s="82" t="inlineStr">
        <is>
          <t>чел-ч</t>
        </is>
      </c>
      <c r="E66" s="83" t="n">
        <v>1440.5</v>
      </c>
      <c r="F66" s="84" t="n"/>
      <c r="G66" s="85" t="n"/>
      <c r="H66" s="83" t="n">
        <v>1</v>
      </c>
      <c r="I66" s="84" t="n">
        <v>1440.5</v>
      </c>
      <c r="J66" s="83" t="n"/>
      <c r="K66" s="84" t="n"/>
    </row>
    <row r="67" ht="15" customHeight="1" s="54">
      <c r="C67" s="70" t="inlineStr">
        <is>
          <t>ВСЕГО работ по позиции:</t>
        </is>
      </c>
      <c r="H67" s="86" t="n">
        <v>34171.16</v>
      </c>
      <c r="I67" s="62" t="n"/>
      <c r="J67" s="86" t="n">
        <v>347862.31</v>
      </c>
      <c r="K67" s="62" t="n"/>
    </row>
    <row r="68" ht="15" customHeight="1" s="54">
      <c r="C68" s="70" t="inlineStr">
        <is>
          <t>ВСЕГО оборудование по позиции:</t>
        </is>
      </c>
      <c r="H68" s="87" t="n">
        <v>0</v>
      </c>
      <c r="J68" s="87" t="n">
        <v>0</v>
      </c>
    </row>
    <row r="69" ht="15" customHeight="1" s="54">
      <c r="C69" s="70" t="inlineStr">
        <is>
          <t>ВСЕГО по позиции:</t>
        </is>
      </c>
      <c r="H69" s="87" t="n">
        <v>34171.16</v>
      </c>
      <c r="J69" s="87" t="n">
        <v>347862.31</v>
      </c>
    </row>
    <row r="70" ht="141.75" customHeight="1" s="54">
      <c r="A70" s="76" t="n">
        <v>5</v>
      </c>
      <c r="B70" s="76" t="inlineStr">
        <is>
          <t>6.62-31-1</t>
        </is>
      </c>
      <c r="C70" s="76" t="inlineStr">
        <is>
          <t>Расчистка и демонтаж отделки стен</t>
        </is>
      </c>
      <c r="D70" s="77" t="inlineStr">
        <is>
          <t>м2</t>
        </is>
      </c>
      <c r="E70" s="58" t="n">
        <v>3317.24</v>
      </c>
      <c r="F70" s="78" t="n"/>
      <c r="G70" s="79" t="n"/>
      <c r="H70" s="58" t="n"/>
      <c r="I70" s="78" t="n"/>
      <c r="J70" s="58" t="n"/>
      <c r="K70" s="78" t="n"/>
    </row>
    <row r="71" ht="14.25" customHeight="1" s="54">
      <c r="A71" s="76" t="n"/>
      <c r="B71" s="76" t="n"/>
      <c r="C71" s="76" t="inlineStr">
        <is>
          <t>ЗП</t>
        </is>
      </c>
      <c r="D71" s="77" t="n"/>
      <c r="E71" s="58" t="n"/>
      <c r="F71" s="78" t="n">
        <v>3.74</v>
      </c>
      <c r="G71" s="79" t="n"/>
      <c r="H71" s="58" t="n">
        <v>1</v>
      </c>
      <c r="I71" s="78" t="n">
        <v>12412.69</v>
      </c>
      <c r="J71" s="58" t="n">
        <v>10.18</v>
      </c>
      <c r="K71" s="78" t="n">
        <v>126361.15</v>
      </c>
    </row>
    <row r="72" ht="14.25" customHeight="1" s="54">
      <c r="A72" s="76" t="n"/>
      <c r="B72" s="76" t="n"/>
      <c r="C72" s="76" t="inlineStr">
        <is>
          <t>ЭМ</t>
        </is>
      </c>
      <c r="D72" s="77" t="n"/>
      <c r="E72" s="58" t="n"/>
      <c r="F72" s="78" t="n">
        <v>0.42</v>
      </c>
      <c r="G72" s="79" t="n"/>
      <c r="H72" s="58" t="n">
        <v>1</v>
      </c>
      <c r="I72" s="78" t="n">
        <v>1379.19</v>
      </c>
      <c r="J72" s="58" t="n">
        <v>10.18</v>
      </c>
      <c r="K72" s="78" t="n">
        <v>14040.12</v>
      </c>
    </row>
    <row r="73" ht="14.25" customHeight="1" s="54">
      <c r="A73" s="76" t="n"/>
      <c r="B73" s="76" t="n"/>
      <c r="C73" s="76" t="inlineStr">
        <is>
          <t>в т.ч. ЗПМ</t>
        </is>
      </c>
      <c r="D73" s="77" t="n"/>
      <c r="E73" s="58" t="n"/>
      <c r="F73" s="78" t="n">
        <v>0</v>
      </c>
      <c r="G73" s="79" t="n"/>
      <c r="H73" s="58" t="n">
        <v>1</v>
      </c>
      <c r="I73" s="80" t="n">
        <v>0</v>
      </c>
      <c r="J73" s="58" t="n">
        <v>10.18</v>
      </c>
      <c r="K73" s="80" t="n">
        <v>0</v>
      </c>
    </row>
    <row r="74" ht="14.25" customHeight="1" s="54">
      <c r="A74" s="76" t="n"/>
      <c r="B74" s="76" t="n"/>
      <c r="C74" s="76" t="inlineStr">
        <is>
          <t>НР от ЗП</t>
        </is>
      </c>
      <c r="D74" s="77" t="inlineStr">
        <is>
          <t>%</t>
        </is>
      </c>
      <c r="E74" s="58" t="n">
        <v>112</v>
      </c>
      <c r="F74" s="78" t="n"/>
      <c r="G74" s="79" t="n"/>
      <c r="H74" s="58" t="n"/>
      <c r="I74" s="78" t="n">
        <v>11033.5</v>
      </c>
      <c r="J74" s="58" t="n">
        <v>112</v>
      </c>
      <c r="K74" s="78" t="n">
        <v>112321.02</v>
      </c>
    </row>
    <row r="75" ht="14.25" customHeight="1" s="54">
      <c r="A75" s="76" t="n"/>
      <c r="B75" s="76" t="n"/>
      <c r="C75" s="76" t="inlineStr">
        <is>
          <t>СП от ЗП</t>
        </is>
      </c>
      <c r="D75" s="77" t="inlineStr">
        <is>
          <t>%</t>
        </is>
      </c>
      <c r="E75" s="58" t="n">
        <v>80</v>
      </c>
      <c r="F75" s="78" t="n"/>
      <c r="G75" s="79" t="n"/>
      <c r="H75" s="58" t="n"/>
      <c r="I75" s="78" t="n">
        <v>7585.53</v>
      </c>
      <c r="J75" s="58" t="n">
        <v>80</v>
      </c>
      <c r="K75" s="78" t="n">
        <v>77220.7</v>
      </c>
    </row>
    <row r="76" ht="28.5" customHeight="1" s="54">
      <c r="A76" s="81" t="n"/>
      <c r="B76" s="81" t="n"/>
      <c r="C76" s="81" t="inlineStr">
        <is>
          <t>ЗТР</t>
        </is>
      </c>
      <c r="D76" s="82" t="inlineStr">
        <is>
          <t>чел-ч</t>
        </is>
      </c>
      <c r="E76" s="83" t="n">
        <v>3317.24</v>
      </c>
      <c r="F76" s="84" t="n"/>
      <c r="G76" s="85" t="n"/>
      <c r="H76" s="83" t="n">
        <v>1</v>
      </c>
      <c r="I76" s="84" t="n">
        <v>3317.24</v>
      </c>
      <c r="J76" s="83" t="n"/>
      <c r="K76" s="84" t="n"/>
    </row>
    <row r="77" ht="15" customHeight="1" s="54">
      <c r="C77" s="70" t="inlineStr">
        <is>
          <t>ВСЕГО работ по позиции:</t>
        </is>
      </c>
      <c r="H77" s="86" t="n">
        <v>68959.37</v>
      </c>
      <c r="I77" s="62" t="n"/>
      <c r="J77" s="86" t="n">
        <v>702006.37</v>
      </c>
      <c r="K77" s="62" t="n"/>
    </row>
    <row r="78" ht="15" customHeight="1" s="54">
      <c r="C78" s="70" t="inlineStr">
        <is>
          <t>ВСЕГО оборудование по позиции:</t>
        </is>
      </c>
      <c r="H78" s="87" t="n">
        <v>0</v>
      </c>
      <c r="J78" s="87" t="n">
        <v>0</v>
      </c>
    </row>
    <row r="79" ht="15" customHeight="1" s="54">
      <c r="C79" s="70" t="inlineStr">
        <is>
          <t>ВСЕГО по позиции:</t>
        </is>
      </c>
      <c r="H79" s="87" t="n">
        <v>68959.37</v>
      </c>
      <c r="J79" s="87" t="n">
        <v>702006.37</v>
      </c>
    </row>
    <row r="80" ht="141.75" customHeight="1" s="54">
      <c r="A80" s="76" t="n">
        <v>6</v>
      </c>
      <c r="B80" s="76" t="inlineStr">
        <is>
          <t>6.67-7-1</t>
        </is>
      </c>
      <c r="C80" s="76" t="inlineStr">
        <is>
          <t>Демонтаж существующих электроустановочных и слаботочных изделий</t>
        </is>
      </c>
      <c r="D80" s="77" t="inlineStr">
        <is>
          <t>точка</t>
        </is>
      </c>
      <c r="E80" s="58" t="n">
        <v>1028</v>
      </c>
      <c r="F80" s="78" t="n"/>
      <c r="G80" s="79" t="n"/>
      <c r="H80" s="58" t="n"/>
      <c r="I80" s="78" t="n"/>
      <c r="J80" s="58" t="n"/>
      <c r="K80" s="78" t="n"/>
    </row>
    <row r="81" ht="14.25" customHeight="1" s="54">
      <c r="A81" s="76" t="n"/>
      <c r="B81" s="76" t="n"/>
      <c r="C81" s="76" t="inlineStr">
        <is>
          <t>ЗП</t>
        </is>
      </c>
      <c r="D81" s="77" t="n"/>
      <c r="E81" s="58" t="n"/>
      <c r="F81" s="78" t="n">
        <v>3.23</v>
      </c>
      <c r="G81" s="79" t="n"/>
      <c r="H81" s="58" t="n">
        <v>1</v>
      </c>
      <c r="I81" s="78" t="n">
        <v>3322.1</v>
      </c>
      <c r="J81" s="58" t="n">
        <v>10.18</v>
      </c>
      <c r="K81" s="78" t="n">
        <v>33819.06</v>
      </c>
    </row>
    <row r="82" ht="14.25" customHeight="1" s="54">
      <c r="A82" s="76" t="n"/>
      <c r="B82" s="76" t="n"/>
      <c r="C82" s="76" t="inlineStr">
        <is>
          <t>ЭМ</t>
        </is>
      </c>
      <c r="D82" s="77" t="n"/>
      <c r="E82" s="58" t="n"/>
      <c r="F82" s="78" t="n">
        <v>0.36</v>
      </c>
      <c r="G82" s="79" t="n"/>
      <c r="H82" s="58" t="n">
        <v>1</v>
      </c>
      <c r="I82" s="78" t="n">
        <v>369.12</v>
      </c>
      <c r="J82" s="58" t="n">
        <v>10.18</v>
      </c>
      <c r="K82" s="78" t="n">
        <v>3757.67</v>
      </c>
    </row>
    <row r="83" ht="14.25" customHeight="1" s="54">
      <c r="A83" s="76" t="n"/>
      <c r="B83" s="76" t="n"/>
      <c r="C83" s="76" t="inlineStr">
        <is>
          <t>в т.ч. ЗПМ</t>
        </is>
      </c>
      <c r="D83" s="77" t="n"/>
      <c r="E83" s="58" t="n"/>
      <c r="F83" s="78" t="n">
        <v>0</v>
      </c>
      <c r="G83" s="79" t="n"/>
      <c r="H83" s="58" t="n">
        <v>1</v>
      </c>
      <c r="I83" s="80" t="n">
        <v>0</v>
      </c>
      <c r="J83" s="58" t="n">
        <v>10.18</v>
      </c>
      <c r="K83" s="80" t="n">
        <v>0</v>
      </c>
    </row>
    <row r="84" ht="14.25" customHeight="1" s="54">
      <c r="A84" s="76" t="n"/>
      <c r="B84" s="76" t="n"/>
      <c r="C84" s="76" t="inlineStr">
        <is>
          <t>НР от ЗП</t>
        </is>
      </c>
      <c r="D84" s="77" t="inlineStr">
        <is>
          <t>%</t>
        </is>
      </c>
      <c r="E84" s="58" t="n">
        <v>112</v>
      </c>
      <c r="F84" s="78" t="n"/>
      <c r="G84" s="79" t="n"/>
      <c r="H84" s="58" t="n"/>
      <c r="I84" s="78" t="n">
        <v>2952.98</v>
      </c>
      <c r="J84" s="58" t="n">
        <v>112</v>
      </c>
      <c r="K84" s="78" t="n">
        <v>30061.38</v>
      </c>
    </row>
    <row r="85" ht="14.25" customHeight="1" s="54">
      <c r="A85" s="76" t="n"/>
      <c r="B85" s="76" t="n"/>
      <c r="C85" s="76" t="inlineStr">
        <is>
          <t>СП от ЗП</t>
        </is>
      </c>
      <c r="D85" s="77" t="inlineStr">
        <is>
          <t>%</t>
        </is>
      </c>
      <c r="E85" s="58" t="n">
        <v>80</v>
      </c>
      <c r="F85" s="78" t="n"/>
      <c r="G85" s="79" t="n"/>
      <c r="H85" s="58" t="n"/>
      <c r="I85" s="78" t="n">
        <v>2030.17</v>
      </c>
      <c r="J85" s="58" t="n">
        <v>80</v>
      </c>
      <c r="K85" s="78" t="n">
        <v>20667.2</v>
      </c>
    </row>
    <row r="86" ht="28.5" customHeight="1" s="54">
      <c r="A86" s="81" t="n"/>
      <c r="B86" s="81" t="n"/>
      <c r="C86" s="81" t="inlineStr">
        <is>
          <t>ЗТР</t>
        </is>
      </c>
      <c r="D86" s="82" t="inlineStr">
        <is>
          <t>чел-ч</t>
        </is>
      </c>
      <c r="E86" s="83" t="n">
        <v>1028</v>
      </c>
      <c r="F86" s="84" t="n"/>
      <c r="G86" s="85" t="n"/>
      <c r="H86" s="83" t="n">
        <v>1</v>
      </c>
      <c r="I86" s="84" t="n">
        <v>1028</v>
      </c>
      <c r="J86" s="83" t="n"/>
      <c r="K86" s="84" t="n"/>
    </row>
    <row r="87" ht="15" customHeight="1" s="54">
      <c r="C87" s="70" t="inlineStr">
        <is>
          <t>ВСЕГО работ по позиции:</t>
        </is>
      </c>
      <c r="H87" s="86" t="n">
        <v>18456.14</v>
      </c>
      <c r="I87" s="62" t="n"/>
      <c r="J87" s="86" t="n">
        <v>187883.65</v>
      </c>
      <c r="K87" s="62" t="n"/>
    </row>
    <row r="88" ht="15" customHeight="1" s="54">
      <c r="C88" s="70" t="inlineStr">
        <is>
          <t>ВСЕГО оборудование по позиции:</t>
        </is>
      </c>
      <c r="H88" s="87" t="n">
        <v>0</v>
      </c>
      <c r="J88" s="87" t="n">
        <v>0</v>
      </c>
    </row>
    <row r="89" ht="15" customHeight="1" s="54">
      <c r="C89" s="70" t="inlineStr">
        <is>
          <t>ВСЕГО по позиции:</t>
        </is>
      </c>
      <c r="H89" s="87" t="n">
        <v>18456.14</v>
      </c>
      <c r="J89" s="87" t="n">
        <v>187883.65</v>
      </c>
    </row>
    <row r="90" ht="141.75" customHeight="1" s="54">
      <c r="A90" s="76" t="n">
        <v>7</v>
      </c>
      <c r="B90" s="76" t="inlineStr">
        <is>
          <t>6.56-38-3</t>
        </is>
      </c>
      <c r="C90" s="76" t="inlineStr">
        <is>
          <t>Демонтаж дверных блоков, шкафных фасадов и элементов проемов</t>
        </is>
      </c>
      <c r="D90" s="77" t="inlineStr">
        <is>
          <t>компл.</t>
        </is>
      </c>
      <c r="E90" s="58" t="n">
        <v>107</v>
      </c>
      <c r="F90" s="78" t="n"/>
      <c r="G90" s="79" t="n"/>
      <c r="H90" s="58" t="n"/>
      <c r="I90" s="78" t="n"/>
      <c r="J90" s="58" t="n"/>
      <c r="K90" s="78" t="n"/>
    </row>
    <row r="91" ht="14.25" customHeight="1" s="54">
      <c r="A91" s="76" t="n"/>
      <c r="B91" s="76" t="n"/>
      <c r="C91" s="76" t="inlineStr">
        <is>
          <t>ЗП</t>
        </is>
      </c>
      <c r="D91" s="77" t="n"/>
      <c r="E91" s="58" t="n"/>
      <c r="F91" s="78" t="n">
        <v>24.28</v>
      </c>
      <c r="G91" s="79" t="n"/>
      <c r="H91" s="58" t="n">
        <v>1</v>
      </c>
      <c r="I91" s="78" t="n">
        <v>2597.67</v>
      </c>
      <c r="J91" s="58" t="n">
        <v>10.18</v>
      </c>
      <c r="K91" s="78" t="n">
        <v>26444.28</v>
      </c>
    </row>
    <row r="92" ht="14.25" customHeight="1" s="54">
      <c r="A92" s="76" t="n"/>
      <c r="B92" s="76" t="n"/>
      <c r="C92" s="76" t="inlineStr">
        <is>
          <t>ЭМ</t>
        </is>
      </c>
      <c r="D92" s="77" t="n"/>
      <c r="E92" s="58" t="n"/>
      <c r="F92" s="78" t="n">
        <v>2.7</v>
      </c>
      <c r="G92" s="79" t="n"/>
      <c r="H92" s="58" t="n">
        <v>1</v>
      </c>
      <c r="I92" s="78" t="n">
        <v>288.63</v>
      </c>
      <c r="J92" s="58" t="n">
        <v>10.18</v>
      </c>
      <c r="K92" s="78" t="n">
        <v>2938.25</v>
      </c>
    </row>
    <row r="93" ht="14.25" customHeight="1" s="54">
      <c r="A93" s="76" t="n"/>
      <c r="B93" s="76" t="n"/>
      <c r="C93" s="76" t="inlineStr">
        <is>
          <t>в т.ч. ЗПМ</t>
        </is>
      </c>
      <c r="D93" s="77" t="n"/>
      <c r="E93" s="58" t="n"/>
      <c r="F93" s="78" t="n">
        <v>0</v>
      </c>
      <c r="G93" s="79" t="n"/>
      <c r="H93" s="58" t="n">
        <v>1</v>
      </c>
      <c r="I93" s="80" t="n">
        <v>0</v>
      </c>
      <c r="J93" s="58" t="n">
        <v>10.18</v>
      </c>
      <c r="K93" s="80" t="n">
        <v>0</v>
      </c>
    </row>
    <row r="94" ht="14.25" customHeight="1" s="54">
      <c r="A94" s="76" t="n"/>
      <c r="B94" s="76" t="n"/>
      <c r="C94" s="76" t="inlineStr">
        <is>
          <t>НР от ЗП</t>
        </is>
      </c>
      <c r="D94" s="77" t="inlineStr">
        <is>
          <t>%</t>
        </is>
      </c>
      <c r="E94" s="58" t="n">
        <v>112</v>
      </c>
      <c r="F94" s="78" t="n"/>
      <c r="G94" s="79" t="n"/>
      <c r="H94" s="58" t="n"/>
      <c r="I94" s="78" t="n">
        <v>2309.04</v>
      </c>
      <c r="J94" s="58" t="n">
        <v>112</v>
      </c>
      <c r="K94" s="78" t="n">
        <v>23506.03</v>
      </c>
    </row>
    <row r="95" ht="14.25" customHeight="1" s="54">
      <c r="A95" s="76" t="n"/>
      <c r="B95" s="76" t="n"/>
      <c r="C95" s="76" t="inlineStr">
        <is>
          <t>СП от ЗП</t>
        </is>
      </c>
      <c r="D95" s="77" t="inlineStr">
        <is>
          <t>%</t>
        </is>
      </c>
      <c r="E95" s="58" t="n">
        <v>80</v>
      </c>
      <c r="F95" s="78" t="n"/>
      <c r="G95" s="79" t="n"/>
      <c r="H95" s="58" t="n"/>
      <c r="I95" s="78" t="n">
        <v>1587.47</v>
      </c>
      <c r="J95" s="58" t="n">
        <v>80</v>
      </c>
      <c r="K95" s="78" t="n">
        <v>16160.4</v>
      </c>
    </row>
    <row r="96" ht="28.5" customHeight="1" s="54">
      <c r="A96" s="81" t="n"/>
      <c r="B96" s="81" t="n"/>
      <c r="C96" s="81" t="inlineStr">
        <is>
          <t>ЗТР</t>
        </is>
      </c>
      <c r="D96" s="82" t="inlineStr">
        <is>
          <t>чел-ч</t>
        </is>
      </c>
      <c r="E96" s="83" t="n">
        <v>107</v>
      </c>
      <c r="F96" s="84" t="n"/>
      <c r="G96" s="85" t="n"/>
      <c r="H96" s="83" t="n">
        <v>1</v>
      </c>
      <c r="I96" s="84" t="n">
        <v>107</v>
      </c>
      <c r="J96" s="83" t="n"/>
      <c r="K96" s="84" t="n"/>
    </row>
    <row r="97" ht="15" customHeight="1" s="54">
      <c r="C97" s="70" t="inlineStr">
        <is>
          <t>ВСЕГО работ по позиции:</t>
        </is>
      </c>
      <c r="H97" s="86" t="n">
        <v>14431.5</v>
      </c>
      <c r="I97" s="62" t="n"/>
      <c r="J97" s="86" t="n">
        <v>146912.69</v>
      </c>
      <c r="K97" s="62" t="n"/>
    </row>
    <row r="98" ht="15" customHeight="1" s="54">
      <c r="C98" s="70" t="inlineStr">
        <is>
          <t>ВСЕГО оборудование по позиции:</t>
        </is>
      </c>
      <c r="H98" s="87" t="n">
        <v>0</v>
      </c>
      <c r="J98" s="87" t="n">
        <v>0</v>
      </c>
    </row>
    <row r="99" ht="15" customHeight="1" s="54">
      <c r="C99" s="70" t="inlineStr">
        <is>
          <t>ВСЕГО по позиции:</t>
        </is>
      </c>
      <c r="H99" s="87" t="n">
        <v>14431.5</v>
      </c>
      <c r="J99" s="87" t="n">
        <v>146912.69</v>
      </c>
    </row>
    <row r="100" ht="141.75" customHeight="1" s="54">
      <c r="A100" s="76" t="n">
        <v>8</v>
      </c>
      <c r="B100" s="76" t="inlineStr">
        <is>
          <t>6.56-3-2</t>
        </is>
      </c>
      <c r="C100" s="76" t="inlineStr">
        <is>
          <t>Снятие подоконных досок деревянных в каменных зданиях</t>
        </is>
      </c>
      <c r="D100" s="77" t="inlineStr">
        <is>
          <t>шт.</t>
        </is>
      </c>
      <c r="E100" s="58" t="n">
        <v>49</v>
      </c>
      <c r="F100" s="78" t="n"/>
      <c r="G100" s="79" t="n"/>
      <c r="H100" s="58" t="n"/>
      <c r="I100" s="78" t="n"/>
      <c r="J100" s="58" t="n"/>
      <c r="K100" s="78" t="n"/>
    </row>
    <row r="101" ht="14.25" customHeight="1" s="54">
      <c r="A101" s="76" t="n"/>
      <c r="B101" s="76" t="n"/>
      <c r="C101" s="76" t="inlineStr">
        <is>
          <t>ЗП</t>
        </is>
      </c>
      <c r="D101" s="77" t="n"/>
      <c r="E101" s="58" t="n"/>
      <c r="F101" s="78" t="n">
        <v>8.369999999999999</v>
      </c>
      <c r="G101" s="79" t="n"/>
      <c r="H101" s="58" t="n">
        <v>1</v>
      </c>
      <c r="I101" s="78" t="n">
        <v>410.35</v>
      </c>
      <c r="J101" s="58" t="n">
        <v>10.18</v>
      </c>
      <c r="K101" s="78" t="n">
        <v>4177.25</v>
      </c>
    </row>
    <row r="102" ht="14.25" customHeight="1" s="54">
      <c r="A102" s="76" t="n"/>
      <c r="B102" s="76" t="n"/>
      <c r="C102" s="76" t="inlineStr">
        <is>
          <t>ЭМ</t>
        </is>
      </c>
      <c r="D102" s="77" t="n"/>
      <c r="E102" s="58" t="n"/>
      <c r="F102" s="78" t="n">
        <v>0.93</v>
      </c>
      <c r="G102" s="79" t="n"/>
      <c r="H102" s="58" t="n">
        <v>1</v>
      </c>
      <c r="I102" s="78" t="n">
        <v>45.6</v>
      </c>
      <c r="J102" s="58" t="n">
        <v>10.18</v>
      </c>
      <c r="K102" s="78" t="n">
        <v>464.14</v>
      </c>
    </row>
    <row r="103" ht="14.25" customHeight="1" s="54">
      <c r="A103" s="76" t="n"/>
      <c r="B103" s="76" t="n"/>
      <c r="C103" s="76" t="inlineStr">
        <is>
          <t>в т.ч. ЗПМ</t>
        </is>
      </c>
      <c r="D103" s="77" t="n"/>
      <c r="E103" s="58" t="n"/>
      <c r="F103" s="78" t="n">
        <v>0</v>
      </c>
      <c r="G103" s="79" t="n"/>
      <c r="H103" s="58" t="n">
        <v>1</v>
      </c>
      <c r="I103" s="80" t="n">
        <v>0</v>
      </c>
      <c r="J103" s="58" t="n">
        <v>10.18</v>
      </c>
      <c r="K103" s="80" t="n">
        <v>0</v>
      </c>
    </row>
    <row r="104" ht="14.25" customHeight="1" s="54">
      <c r="A104" s="76" t="n"/>
      <c r="B104" s="76" t="n"/>
      <c r="C104" s="76" t="inlineStr">
        <is>
          <t>НР от ЗП</t>
        </is>
      </c>
      <c r="D104" s="77" t="inlineStr">
        <is>
          <t>%</t>
        </is>
      </c>
      <c r="E104" s="58" t="n">
        <v>112</v>
      </c>
      <c r="F104" s="78" t="n"/>
      <c r="G104" s="79" t="n"/>
      <c r="H104" s="58" t="n"/>
      <c r="I104" s="78" t="n">
        <v>364.76</v>
      </c>
      <c r="J104" s="58" t="n">
        <v>112</v>
      </c>
      <c r="K104" s="78" t="n">
        <v>3713.11</v>
      </c>
    </row>
    <row r="105" ht="14.25" customHeight="1" s="54">
      <c r="A105" s="76" t="n"/>
      <c r="B105" s="76" t="n"/>
      <c r="C105" s="76" t="inlineStr">
        <is>
          <t>СП от ЗП</t>
        </is>
      </c>
      <c r="D105" s="77" t="inlineStr">
        <is>
          <t>%</t>
        </is>
      </c>
      <c r="E105" s="58" t="n">
        <v>80</v>
      </c>
      <c r="F105" s="78" t="n"/>
      <c r="G105" s="79" t="n"/>
      <c r="H105" s="58" t="n"/>
      <c r="I105" s="78" t="n">
        <v>250.77</v>
      </c>
      <c r="J105" s="58" t="n">
        <v>80</v>
      </c>
      <c r="K105" s="78" t="n">
        <v>2552.76</v>
      </c>
    </row>
    <row r="106" ht="28.5" customHeight="1" s="54">
      <c r="A106" s="81" t="n"/>
      <c r="B106" s="81" t="n"/>
      <c r="C106" s="81" t="inlineStr">
        <is>
          <t>ЗТР</t>
        </is>
      </c>
      <c r="D106" s="82" t="inlineStr">
        <is>
          <t>чел-ч</t>
        </is>
      </c>
      <c r="E106" s="83" t="n">
        <v>49</v>
      </c>
      <c r="F106" s="84" t="n"/>
      <c r="G106" s="85" t="n"/>
      <c r="H106" s="83" t="n">
        <v>1</v>
      </c>
      <c r="I106" s="84" t="n">
        <v>49</v>
      </c>
      <c r="J106" s="83" t="n"/>
      <c r="K106" s="84" t="n"/>
    </row>
    <row r="107" ht="15" customHeight="1" s="54">
      <c r="C107" s="70" t="inlineStr">
        <is>
          <t>ВСЕГО работ по позиции:</t>
        </is>
      </c>
      <c r="H107" s="86" t="n">
        <v>2279.68</v>
      </c>
      <c r="I107" s="62" t="n"/>
      <c r="J107" s="86" t="n">
        <v>23206.95</v>
      </c>
      <c r="K107" s="62" t="n"/>
    </row>
    <row r="108" ht="15" customHeight="1" s="54">
      <c r="C108" s="70" t="inlineStr">
        <is>
          <t>ВСЕГО оборудование по позиции:</t>
        </is>
      </c>
      <c r="H108" s="87" t="n">
        <v>0</v>
      </c>
      <c r="J108" s="87" t="n">
        <v>0</v>
      </c>
    </row>
    <row r="109" ht="15" customHeight="1" s="54">
      <c r="C109" s="70" t="inlineStr">
        <is>
          <t>ВСЕГО по позиции:</t>
        </is>
      </c>
      <c r="H109" s="87" t="n">
        <v>2279.68</v>
      </c>
      <c r="J109" s="87" t="n">
        <v>23206.95</v>
      </c>
    </row>
    <row r="110" ht="141.75" customHeight="1" s="54">
      <c r="A110" s="76" t="n">
        <v>9</v>
      </c>
      <c r="B110" s="76" t="inlineStr">
        <is>
          <t>6.56-15-1</t>
        </is>
      </c>
      <c r="C110" s="76" t="inlineStr">
        <is>
          <t>Снятие дверных и оконных приборов</t>
        </is>
      </c>
      <c r="D110" s="77" t="inlineStr">
        <is>
          <t>шт.</t>
        </is>
      </c>
      <c r="E110" s="58" t="n">
        <v>49</v>
      </c>
      <c r="F110" s="78" t="n"/>
      <c r="G110" s="79" t="n"/>
      <c r="H110" s="58" t="n"/>
      <c r="I110" s="78" t="n"/>
      <c r="J110" s="58" t="n"/>
      <c r="K110" s="78" t="n"/>
    </row>
    <row r="111" ht="14.25" customHeight="1" s="54">
      <c r="A111" s="76" t="n"/>
      <c r="B111" s="76" t="n"/>
      <c r="C111" s="76" t="inlineStr">
        <is>
          <t>ЗП</t>
        </is>
      </c>
      <c r="D111" s="77" t="n"/>
      <c r="E111" s="58" t="n"/>
      <c r="F111" s="78" t="n">
        <v>4.79</v>
      </c>
      <c r="G111" s="79" t="n"/>
      <c r="H111" s="58" t="n">
        <v>1</v>
      </c>
      <c r="I111" s="78" t="n">
        <v>234.48</v>
      </c>
      <c r="J111" s="58" t="n">
        <v>10.18</v>
      </c>
      <c r="K111" s="78" t="n">
        <v>2387</v>
      </c>
    </row>
    <row r="112" ht="14.25" customHeight="1" s="54">
      <c r="A112" s="76" t="n"/>
      <c r="B112" s="76" t="n"/>
      <c r="C112" s="76" t="inlineStr">
        <is>
          <t>ЭМ</t>
        </is>
      </c>
      <c r="D112" s="77" t="n"/>
      <c r="E112" s="58" t="n"/>
      <c r="F112" s="78" t="n">
        <v>0.53</v>
      </c>
      <c r="G112" s="79" t="n"/>
      <c r="H112" s="58" t="n">
        <v>1</v>
      </c>
      <c r="I112" s="78" t="n">
        <v>26.05</v>
      </c>
      <c r="J112" s="58" t="n">
        <v>10.18</v>
      </c>
      <c r="K112" s="78" t="n">
        <v>265.22</v>
      </c>
    </row>
    <row r="113" ht="14.25" customHeight="1" s="54">
      <c r="A113" s="76" t="n"/>
      <c r="B113" s="76" t="n"/>
      <c r="C113" s="76" t="inlineStr">
        <is>
          <t>в т.ч. ЗПМ</t>
        </is>
      </c>
      <c r="D113" s="77" t="n"/>
      <c r="E113" s="58" t="n"/>
      <c r="F113" s="78" t="n">
        <v>0</v>
      </c>
      <c r="G113" s="79" t="n"/>
      <c r="H113" s="58" t="n">
        <v>1</v>
      </c>
      <c r="I113" s="80" t="n">
        <v>0</v>
      </c>
      <c r="J113" s="58" t="n">
        <v>10.18</v>
      </c>
      <c r="K113" s="80" t="n">
        <v>0</v>
      </c>
    </row>
    <row r="114" ht="14.25" customHeight="1" s="54">
      <c r="A114" s="76" t="n"/>
      <c r="B114" s="76" t="n"/>
      <c r="C114" s="76" t="inlineStr">
        <is>
          <t>НР от ЗП</t>
        </is>
      </c>
      <c r="D114" s="77" t="inlineStr">
        <is>
          <t>%</t>
        </is>
      </c>
      <c r="E114" s="58" t="n">
        <v>112</v>
      </c>
      <c r="F114" s="78" t="n"/>
      <c r="G114" s="79" t="n"/>
      <c r="H114" s="58" t="n"/>
      <c r="I114" s="78" t="n">
        <v>208.43</v>
      </c>
      <c r="J114" s="58" t="n">
        <v>112</v>
      </c>
      <c r="K114" s="78" t="n">
        <v>2121.78</v>
      </c>
    </row>
    <row r="115" ht="14.25" customHeight="1" s="54">
      <c r="A115" s="76" t="n"/>
      <c r="B115" s="76" t="n"/>
      <c r="C115" s="76" t="inlineStr">
        <is>
          <t>СП от ЗП</t>
        </is>
      </c>
      <c r="D115" s="77" t="inlineStr">
        <is>
          <t>%</t>
        </is>
      </c>
      <c r="E115" s="58" t="n">
        <v>80</v>
      </c>
      <c r="F115" s="78" t="n"/>
      <c r="G115" s="79" t="n"/>
      <c r="H115" s="58" t="n"/>
      <c r="I115" s="78" t="n">
        <v>143.29</v>
      </c>
      <c r="J115" s="58" t="n">
        <v>80</v>
      </c>
      <c r="K115" s="78" t="n">
        <v>1458.72</v>
      </c>
    </row>
    <row r="116" ht="28.5" customHeight="1" s="54">
      <c r="A116" s="81" t="n"/>
      <c r="B116" s="81" t="n"/>
      <c r="C116" s="81" t="inlineStr">
        <is>
          <t>ЗТР</t>
        </is>
      </c>
      <c r="D116" s="82" t="inlineStr">
        <is>
          <t>чел-ч</t>
        </is>
      </c>
      <c r="E116" s="83" t="n">
        <v>49</v>
      </c>
      <c r="F116" s="84" t="n"/>
      <c r="G116" s="85" t="n"/>
      <c r="H116" s="83" t="n">
        <v>1</v>
      </c>
      <c r="I116" s="84" t="n">
        <v>49</v>
      </c>
      <c r="J116" s="83" t="n"/>
      <c r="K116" s="84" t="n"/>
    </row>
    <row r="117" ht="15" customHeight="1" s="54">
      <c r="C117" s="70" t="inlineStr">
        <is>
          <t>ВСЕГО работ по позиции:</t>
        </is>
      </c>
      <c r="H117" s="86" t="n">
        <v>1302.67</v>
      </c>
      <c r="I117" s="62" t="n"/>
      <c r="J117" s="86" t="n">
        <v>13261.12</v>
      </c>
      <c r="K117" s="62" t="n"/>
    </row>
    <row r="118" ht="15" customHeight="1" s="54">
      <c r="C118" s="70" t="inlineStr">
        <is>
          <t>ВСЕГО оборудование по позиции:</t>
        </is>
      </c>
      <c r="H118" s="87" t="n">
        <v>0</v>
      </c>
      <c r="J118" s="87" t="n">
        <v>0</v>
      </c>
    </row>
    <row r="119" ht="15" customHeight="1" s="54">
      <c r="C119" s="70" t="inlineStr">
        <is>
          <t>ВСЕГО по позиции:</t>
        </is>
      </c>
      <c r="H119" s="87" t="n">
        <v>1302.67</v>
      </c>
      <c r="J119" s="87" t="n">
        <v>13261.12</v>
      </c>
    </row>
    <row r="120" ht="141.75" customHeight="1" s="54">
      <c r="A120" s="76" t="n">
        <v>10</v>
      </c>
      <c r="B120" s="76" t="inlineStr">
        <is>
          <t>6.62-31-1</t>
        </is>
      </c>
      <c r="C120" s="76" t="inlineStr">
        <is>
          <t>Расчистка откосов от старых покрытий</t>
        </is>
      </c>
      <c r="D120" s="77" t="inlineStr">
        <is>
          <t>м2</t>
        </is>
      </c>
      <c r="E120" s="58" t="n">
        <v>147</v>
      </c>
      <c r="F120" s="78" t="n"/>
      <c r="G120" s="79" t="n"/>
      <c r="H120" s="58" t="n"/>
      <c r="I120" s="78" t="n"/>
      <c r="J120" s="58" t="n"/>
      <c r="K120" s="78" t="n"/>
    </row>
    <row r="121" ht="14.25" customHeight="1" s="54">
      <c r="A121" s="76" t="n"/>
      <c r="B121" s="76" t="n"/>
      <c r="C121" s="76" t="inlineStr">
        <is>
          <t>ЗП</t>
        </is>
      </c>
      <c r="D121" s="77" t="n"/>
      <c r="E121" s="58" t="n"/>
      <c r="F121" s="78" t="n">
        <v>2.39</v>
      </c>
      <c r="G121" s="79" t="n"/>
      <c r="H121" s="58" t="n">
        <v>1</v>
      </c>
      <c r="I121" s="78" t="n">
        <v>351.72</v>
      </c>
      <c r="J121" s="58" t="n">
        <v>10.18</v>
      </c>
      <c r="K121" s="78" t="n">
        <v>3580.5</v>
      </c>
    </row>
    <row r="122" ht="14.25" customHeight="1" s="54">
      <c r="A122" s="76" t="n"/>
      <c r="B122" s="76" t="n"/>
      <c r="C122" s="76" t="inlineStr">
        <is>
          <t>ЭМ</t>
        </is>
      </c>
      <c r="D122" s="77" t="n"/>
      <c r="E122" s="58" t="n"/>
      <c r="F122" s="78" t="n">
        <v>0.27</v>
      </c>
      <c r="G122" s="79" t="n"/>
      <c r="H122" s="58" t="n">
        <v>1</v>
      </c>
      <c r="I122" s="78" t="n">
        <v>39.09</v>
      </c>
      <c r="J122" s="58" t="n">
        <v>10.18</v>
      </c>
      <c r="K122" s="78" t="n">
        <v>397.83</v>
      </c>
    </row>
    <row r="123" ht="14.25" customHeight="1" s="54">
      <c r="A123" s="76" t="n"/>
      <c r="B123" s="76" t="n"/>
      <c r="C123" s="76" t="inlineStr">
        <is>
          <t>в т.ч. ЗПМ</t>
        </is>
      </c>
      <c r="D123" s="77" t="n"/>
      <c r="E123" s="58" t="n"/>
      <c r="F123" s="78" t="n">
        <v>0</v>
      </c>
      <c r="G123" s="79" t="n"/>
      <c r="H123" s="58" t="n">
        <v>1</v>
      </c>
      <c r="I123" s="80" t="n">
        <v>0</v>
      </c>
      <c r="J123" s="58" t="n">
        <v>10.18</v>
      </c>
      <c r="K123" s="80" t="n">
        <v>0</v>
      </c>
    </row>
    <row r="124" ht="14.25" customHeight="1" s="54">
      <c r="A124" s="76" t="n"/>
      <c r="B124" s="76" t="n"/>
      <c r="C124" s="76" t="inlineStr">
        <is>
          <t>НР от ЗП</t>
        </is>
      </c>
      <c r="D124" s="77" t="inlineStr">
        <is>
          <t>%</t>
        </is>
      </c>
      <c r="E124" s="58" t="n">
        <v>112</v>
      </c>
      <c r="F124" s="78" t="n"/>
      <c r="G124" s="79" t="n"/>
      <c r="H124" s="58" t="n"/>
      <c r="I124" s="78" t="n">
        <v>312.64</v>
      </c>
      <c r="J124" s="58" t="n">
        <v>112</v>
      </c>
      <c r="K124" s="78" t="n">
        <v>3182.67</v>
      </c>
    </row>
    <row r="125" ht="14.25" customHeight="1" s="54">
      <c r="A125" s="76" t="n"/>
      <c r="B125" s="76" t="n"/>
      <c r="C125" s="76" t="inlineStr">
        <is>
          <t>СП от ЗП</t>
        </is>
      </c>
      <c r="D125" s="77" t="inlineStr">
        <is>
          <t>%</t>
        </is>
      </c>
      <c r="E125" s="58" t="n">
        <v>80</v>
      </c>
      <c r="F125" s="78" t="n"/>
      <c r="G125" s="79" t="n"/>
      <c r="H125" s="58" t="n"/>
      <c r="I125" s="78" t="n">
        <v>214.94</v>
      </c>
      <c r="J125" s="58" t="n">
        <v>80</v>
      </c>
      <c r="K125" s="78" t="n">
        <v>2188.08</v>
      </c>
    </row>
    <row r="126" ht="28.5" customHeight="1" s="54">
      <c r="A126" s="81" t="n"/>
      <c r="B126" s="81" t="n"/>
      <c r="C126" s="81" t="inlineStr">
        <is>
          <t>ЗТР</t>
        </is>
      </c>
      <c r="D126" s="82" t="inlineStr">
        <is>
          <t>чел-ч</t>
        </is>
      </c>
      <c r="E126" s="83" t="n">
        <v>147</v>
      </c>
      <c r="F126" s="84" t="n"/>
      <c r="G126" s="85" t="n"/>
      <c r="H126" s="83" t="n">
        <v>1</v>
      </c>
      <c r="I126" s="84" t="n">
        <v>147</v>
      </c>
      <c r="J126" s="83" t="n"/>
      <c r="K126" s="84" t="n"/>
    </row>
    <row r="127" ht="15" customHeight="1" s="54">
      <c r="C127" s="70" t="inlineStr">
        <is>
          <t>ВСЕГО работ по позиции:</t>
        </is>
      </c>
      <c r="H127" s="86" t="n">
        <v>1954</v>
      </c>
      <c r="I127" s="62" t="n"/>
      <c r="J127" s="86" t="n">
        <v>19891.67</v>
      </c>
      <c r="K127" s="62" t="n"/>
    </row>
    <row r="128" ht="15" customHeight="1" s="54">
      <c r="C128" s="70" t="inlineStr">
        <is>
          <t>ВСЕГО оборудование по позиции:</t>
        </is>
      </c>
      <c r="H128" s="87" t="n">
        <v>0</v>
      </c>
      <c r="J128" s="87" t="n">
        <v>0</v>
      </c>
    </row>
    <row r="129" ht="15" customHeight="1" s="54">
      <c r="C129" s="70" t="inlineStr">
        <is>
          <t>ВСЕГО по позиции:</t>
        </is>
      </c>
      <c r="H129" s="87" t="n">
        <v>1954</v>
      </c>
      <c r="J129" s="87" t="n">
        <v>19891.67</v>
      </c>
    </row>
    <row r="130" ht="141.75" customHeight="1" s="54">
      <c r="A130" s="76" t="n">
        <v>11</v>
      </c>
      <c r="B130" s="76" t="inlineStr">
        <is>
          <t>6.69-19-1</t>
        </is>
      </c>
      <c r="C130" s="76" t="inlineStr">
        <is>
          <t>Погрузка и выгрузка вручную мусора от демонтажа откосов и фурнитуры</t>
        </is>
      </c>
      <c r="D130" s="77" t="inlineStr">
        <is>
          <t>т</t>
        </is>
      </c>
      <c r="E130" s="58" t="n">
        <v>0.49</v>
      </c>
      <c r="F130" s="78" t="n"/>
      <c r="G130" s="79" t="n"/>
      <c r="H130" s="58" t="n"/>
      <c r="I130" s="78" t="n"/>
      <c r="J130" s="58" t="n"/>
      <c r="K130" s="78" t="n"/>
    </row>
    <row r="131" ht="14.25" customHeight="1" s="54">
      <c r="A131" s="76" t="n"/>
      <c r="B131" s="76" t="n"/>
      <c r="C131" s="76" t="inlineStr">
        <is>
          <t>ЗП</t>
        </is>
      </c>
      <c r="D131" s="77" t="n"/>
      <c r="E131" s="58" t="n"/>
      <c r="F131" s="78" t="n">
        <v>358.9</v>
      </c>
      <c r="G131" s="79" t="n"/>
      <c r="H131" s="58" t="n">
        <v>1</v>
      </c>
      <c r="I131" s="78" t="n">
        <v>175.86</v>
      </c>
      <c r="J131" s="58" t="n">
        <v>10.18</v>
      </c>
      <c r="K131" s="78" t="n">
        <v>1790.25</v>
      </c>
    </row>
    <row r="132" ht="14.25" customHeight="1" s="54">
      <c r="A132" s="76" t="n"/>
      <c r="B132" s="76" t="n"/>
      <c r="C132" s="76" t="inlineStr">
        <is>
          <t>ЭМ</t>
        </is>
      </c>
      <c r="D132" s="77" t="n"/>
      <c r="E132" s="58" t="n"/>
      <c r="F132" s="78" t="n">
        <v>39.88</v>
      </c>
      <c r="G132" s="79" t="n"/>
      <c r="H132" s="58" t="n">
        <v>1</v>
      </c>
      <c r="I132" s="78" t="n">
        <v>19.54</v>
      </c>
      <c r="J132" s="58" t="n">
        <v>10.18</v>
      </c>
      <c r="K132" s="78" t="n">
        <v>198.92</v>
      </c>
    </row>
    <row r="133" ht="14.25" customHeight="1" s="54">
      <c r="A133" s="76" t="n"/>
      <c r="B133" s="76" t="n"/>
      <c r="C133" s="76" t="inlineStr">
        <is>
          <t>в т.ч. ЗПМ</t>
        </is>
      </c>
      <c r="D133" s="77" t="n"/>
      <c r="E133" s="58" t="n"/>
      <c r="F133" s="78" t="n">
        <v>0</v>
      </c>
      <c r="G133" s="79" t="n"/>
      <c r="H133" s="58" t="n">
        <v>1</v>
      </c>
      <c r="I133" s="80" t="n">
        <v>0</v>
      </c>
      <c r="J133" s="58" t="n">
        <v>10.18</v>
      </c>
      <c r="K133" s="80" t="n">
        <v>0</v>
      </c>
    </row>
    <row r="134" ht="14.25" customHeight="1" s="54">
      <c r="A134" s="76" t="n"/>
      <c r="B134" s="76" t="n"/>
      <c r="C134" s="76" t="inlineStr">
        <is>
          <t>НР от ЗП</t>
        </is>
      </c>
      <c r="D134" s="77" t="inlineStr">
        <is>
          <t>%</t>
        </is>
      </c>
      <c r="E134" s="58" t="n">
        <v>112</v>
      </c>
      <c r="F134" s="78" t="n"/>
      <c r="G134" s="79" t="n"/>
      <c r="H134" s="58" t="n"/>
      <c r="I134" s="78" t="n">
        <v>156.32</v>
      </c>
      <c r="J134" s="58" t="n">
        <v>112</v>
      </c>
      <c r="K134" s="78" t="n">
        <v>1591.33</v>
      </c>
    </row>
    <row r="135" ht="14.25" customHeight="1" s="54">
      <c r="A135" s="76" t="n"/>
      <c r="B135" s="76" t="n"/>
      <c r="C135" s="76" t="inlineStr">
        <is>
          <t>СП от ЗП</t>
        </is>
      </c>
      <c r="D135" s="77" t="inlineStr">
        <is>
          <t>%</t>
        </is>
      </c>
      <c r="E135" s="58" t="n">
        <v>80</v>
      </c>
      <c r="F135" s="78" t="n"/>
      <c r="G135" s="79" t="n"/>
      <c r="H135" s="58" t="n"/>
      <c r="I135" s="78" t="n">
        <v>107.47</v>
      </c>
      <c r="J135" s="58" t="n">
        <v>80</v>
      </c>
      <c r="K135" s="78" t="n">
        <v>1094.04</v>
      </c>
    </row>
    <row r="136" ht="28.5" customHeight="1" s="54">
      <c r="A136" s="81" t="n"/>
      <c r="B136" s="81" t="n"/>
      <c r="C136" s="81" t="inlineStr">
        <is>
          <t>ЗТР</t>
        </is>
      </c>
      <c r="D136" s="82" t="inlineStr">
        <is>
          <t>чел-ч</t>
        </is>
      </c>
      <c r="E136" s="83" t="n">
        <v>0.49</v>
      </c>
      <c r="F136" s="84" t="n"/>
      <c r="G136" s="85" t="n"/>
      <c r="H136" s="83" t="n">
        <v>1</v>
      </c>
      <c r="I136" s="84" t="n">
        <v>0.49</v>
      </c>
      <c r="J136" s="83" t="n"/>
      <c r="K136" s="84" t="n"/>
    </row>
    <row r="137" ht="15" customHeight="1" s="54">
      <c r="C137" s="70" t="inlineStr">
        <is>
          <t>ВСЕГО работ по позиции:</t>
        </is>
      </c>
      <c r="H137" s="86" t="n">
        <v>976.99</v>
      </c>
      <c r="I137" s="62" t="n"/>
      <c r="J137" s="86" t="n">
        <v>9945.84</v>
      </c>
      <c r="K137" s="62" t="n"/>
    </row>
    <row r="138" ht="15" customHeight="1" s="54">
      <c r="C138" s="70" t="inlineStr">
        <is>
          <t>ВСЕГО оборудование по позиции:</t>
        </is>
      </c>
      <c r="H138" s="87" t="n">
        <v>0</v>
      </c>
      <c r="J138" s="87" t="n">
        <v>0</v>
      </c>
    </row>
    <row r="139" ht="15" customHeight="1" s="54">
      <c r="C139" s="70" t="inlineStr">
        <is>
          <t>ВСЕГО по позиции:</t>
        </is>
      </c>
      <c r="H139" s="87" t="n">
        <v>976.99</v>
      </c>
      <c r="J139" s="87" t="n">
        <v>9945.84</v>
      </c>
    </row>
    <row r="140" ht="141.75" customHeight="1" s="54">
      <c r="A140" s="76" t="n">
        <v>12</v>
      </c>
      <c r="B140" s="76" t="inlineStr">
        <is>
          <t>6.65-12-1</t>
        </is>
      </c>
      <c r="C140" s="76" t="inlineStr">
        <is>
          <t>Демонтаж/снятие радиаторов, арматуры и старых подводок</t>
        </is>
      </c>
      <c r="D140" s="77" t="inlineStr">
        <is>
          <t>компл.</t>
        </is>
      </c>
      <c r="E140" s="58" t="n">
        <v>62</v>
      </c>
      <c r="F140" s="78" t="n"/>
      <c r="G140" s="79" t="n"/>
      <c r="H140" s="58" t="n"/>
      <c r="I140" s="78" t="n"/>
      <c r="J140" s="58" t="n"/>
      <c r="K140" s="78" t="n"/>
    </row>
    <row r="141" ht="14.25" customHeight="1" s="54">
      <c r="A141" s="76" t="n"/>
      <c r="B141" s="76" t="n"/>
      <c r="C141" s="76" t="inlineStr">
        <is>
          <t>ЗП</t>
        </is>
      </c>
      <c r="D141" s="77" t="n"/>
      <c r="E141" s="58" t="n"/>
      <c r="F141" s="78" t="n">
        <v>33.09</v>
      </c>
      <c r="G141" s="79" t="n"/>
      <c r="H141" s="58" t="n">
        <v>1</v>
      </c>
      <c r="I141" s="78" t="n">
        <v>2051.4</v>
      </c>
      <c r="J141" s="58" t="n">
        <v>10.18</v>
      </c>
      <c r="K141" s="78" t="n">
        <v>20883.25</v>
      </c>
    </row>
    <row r="142" ht="14.25" customHeight="1" s="54">
      <c r="A142" s="76" t="n"/>
      <c r="B142" s="76" t="n"/>
      <c r="C142" s="76" t="inlineStr">
        <is>
          <t>ЭМ</t>
        </is>
      </c>
      <c r="D142" s="77" t="n"/>
      <c r="E142" s="58" t="n"/>
      <c r="F142" s="78" t="n">
        <v>3.68</v>
      </c>
      <c r="G142" s="79" t="n"/>
      <c r="H142" s="58" t="n">
        <v>1</v>
      </c>
      <c r="I142" s="78" t="n">
        <v>227.93</v>
      </c>
      <c r="J142" s="58" t="n">
        <v>10.18</v>
      </c>
      <c r="K142" s="78" t="n">
        <v>2320.36</v>
      </c>
    </row>
    <row r="143" ht="14.25" customHeight="1" s="54">
      <c r="A143" s="76" t="n"/>
      <c r="B143" s="76" t="n"/>
      <c r="C143" s="76" t="inlineStr">
        <is>
          <t>в т.ч. ЗПМ</t>
        </is>
      </c>
      <c r="D143" s="77" t="n"/>
      <c r="E143" s="58" t="n"/>
      <c r="F143" s="78" t="n">
        <v>0</v>
      </c>
      <c r="G143" s="79" t="n"/>
      <c r="H143" s="58" t="n">
        <v>1</v>
      </c>
      <c r="I143" s="80" t="n">
        <v>0</v>
      </c>
      <c r="J143" s="58" t="n">
        <v>10.18</v>
      </c>
      <c r="K143" s="80" t="n">
        <v>0</v>
      </c>
    </row>
    <row r="144" ht="14.25" customHeight="1" s="54">
      <c r="A144" s="76" t="n"/>
      <c r="B144" s="76" t="n"/>
      <c r="C144" s="76" t="inlineStr">
        <is>
          <t>НР от ЗП</t>
        </is>
      </c>
      <c r="D144" s="77" t="inlineStr">
        <is>
          <t>%</t>
        </is>
      </c>
      <c r="E144" s="58" t="n">
        <v>112</v>
      </c>
      <c r="F144" s="78" t="n"/>
      <c r="G144" s="79" t="n"/>
      <c r="H144" s="58" t="n"/>
      <c r="I144" s="78" t="n">
        <v>1823.47</v>
      </c>
      <c r="J144" s="58" t="n">
        <v>112</v>
      </c>
      <c r="K144" s="78" t="n">
        <v>18562.89</v>
      </c>
    </row>
    <row r="145" ht="14.25" customHeight="1" s="54">
      <c r="A145" s="76" t="n"/>
      <c r="B145" s="76" t="n"/>
      <c r="C145" s="76" t="inlineStr">
        <is>
          <t>СП от ЗП</t>
        </is>
      </c>
      <c r="D145" s="77" t="inlineStr">
        <is>
          <t>%</t>
        </is>
      </c>
      <c r="E145" s="58" t="n">
        <v>80</v>
      </c>
      <c r="F145" s="78" t="n"/>
      <c r="G145" s="79" t="n"/>
      <c r="H145" s="58" t="n"/>
      <c r="I145" s="78" t="n">
        <v>1253.63</v>
      </c>
      <c r="J145" s="58" t="n">
        <v>80</v>
      </c>
      <c r="K145" s="78" t="n">
        <v>12761.98</v>
      </c>
    </row>
    <row r="146" ht="28.5" customHeight="1" s="54">
      <c r="A146" s="81" t="n"/>
      <c r="B146" s="81" t="n"/>
      <c r="C146" s="81" t="inlineStr">
        <is>
          <t>ЗТР</t>
        </is>
      </c>
      <c r="D146" s="82" t="inlineStr">
        <is>
          <t>чел-ч</t>
        </is>
      </c>
      <c r="E146" s="83" t="n">
        <v>62</v>
      </c>
      <c r="F146" s="84" t="n"/>
      <c r="G146" s="85" t="n"/>
      <c r="H146" s="83" t="n">
        <v>1</v>
      </c>
      <c r="I146" s="84" t="n">
        <v>62</v>
      </c>
      <c r="J146" s="83" t="n"/>
      <c r="K146" s="84" t="n"/>
    </row>
    <row r="147" ht="15" customHeight="1" s="54">
      <c r="C147" s="70" t="inlineStr">
        <is>
          <t>ВСЕГО работ по позиции:</t>
        </is>
      </c>
      <c r="H147" s="86" t="n">
        <v>11396.67</v>
      </c>
      <c r="I147" s="62" t="n"/>
      <c r="J147" s="86" t="n">
        <v>116018.04</v>
      </c>
      <c r="K147" s="62" t="n"/>
    </row>
    <row r="148" ht="15" customHeight="1" s="54">
      <c r="C148" s="70" t="inlineStr">
        <is>
          <t>ВСЕГО оборудование по позиции:</t>
        </is>
      </c>
      <c r="H148" s="87" t="n">
        <v>0</v>
      </c>
      <c r="J148" s="87" t="n">
        <v>0</v>
      </c>
    </row>
    <row r="149" ht="15" customHeight="1" s="54">
      <c r="C149" s="70" t="inlineStr">
        <is>
          <t>ВСЕГО по позиции:</t>
        </is>
      </c>
      <c r="H149" s="87" t="n">
        <v>11396.67</v>
      </c>
      <c r="J149" s="87" t="n">
        <v>116018.04</v>
      </c>
    </row>
    <row r="150" ht="141.75" customHeight="1" s="54">
      <c r="A150" s="76" t="n">
        <v>13</v>
      </c>
      <c r="B150" s="76" t="inlineStr">
        <is>
          <t>6.69-19-1</t>
        </is>
      </c>
      <c r="C150" s="76" t="inlineStr">
        <is>
          <t>Сбор, вынос и погрузка строительного мусора</t>
        </is>
      </c>
      <c r="D150" s="77" t="inlineStr">
        <is>
          <t>м2</t>
        </is>
      </c>
      <c r="E150" s="58" t="n">
        <v>1440.5</v>
      </c>
      <c r="F150" s="78" t="n"/>
      <c r="G150" s="79" t="n"/>
      <c r="H150" s="58" t="n"/>
      <c r="I150" s="78" t="n"/>
      <c r="J150" s="58" t="n"/>
      <c r="K150" s="78" t="n"/>
    </row>
    <row r="151" ht="14.25" customHeight="1" s="54">
      <c r="A151" s="76" t="n"/>
      <c r="B151" s="76" t="n"/>
      <c r="C151" s="76" t="inlineStr">
        <is>
          <t>ЗП</t>
        </is>
      </c>
      <c r="D151" s="77" t="n"/>
      <c r="E151" s="58" t="n"/>
      <c r="F151" s="78" t="n">
        <v>4.17</v>
      </c>
      <c r="G151" s="79" t="n"/>
      <c r="H151" s="58" t="n">
        <v>1</v>
      </c>
      <c r="I151" s="78" t="n">
        <v>6012.11</v>
      </c>
      <c r="J151" s="58" t="n">
        <v>10.18</v>
      </c>
      <c r="K151" s="78" t="n">
        <v>61203.25</v>
      </c>
    </row>
    <row r="152" ht="14.25" customHeight="1" s="54">
      <c r="A152" s="76" t="n"/>
      <c r="B152" s="76" t="n"/>
      <c r="C152" s="76" t="inlineStr">
        <is>
          <t>ЭМ</t>
        </is>
      </c>
      <c r="D152" s="77" t="n"/>
      <c r="E152" s="58" t="n"/>
      <c r="F152" s="78" t="n">
        <v>0.46</v>
      </c>
      <c r="G152" s="79" t="n"/>
      <c r="H152" s="58" t="n">
        <v>1</v>
      </c>
      <c r="I152" s="78" t="n">
        <v>668.01</v>
      </c>
      <c r="J152" s="58" t="n">
        <v>10.18</v>
      </c>
      <c r="K152" s="78" t="n">
        <v>6800.36</v>
      </c>
    </row>
    <row r="153" ht="14.25" customHeight="1" s="54">
      <c r="A153" s="76" t="n"/>
      <c r="B153" s="76" t="n"/>
      <c r="C153" s="76" t="inlineStr">
        <is>
          <t>в т.ч. ЗПМ</t>
        </is>
      </c>
      <c r="D153" s="77" t="n"/>
      <c r="E153" s="58" t="n"/>
      <c r="F153" s="78" t="n">
        <v>0</v>
      </c>
      <c r="G153" s="79" t="n"/>
      <c r="H153" s="58" t="n">
        <v>1</v>
      </c>
      <c r="I153" s="80" t="n">
        <v>0</v>
      </c>
      <c r="J153" s="58" t="n">
        <v>10.18</v>
      </c>
      <c r="K153" s="80" t="n">
        <v>0</v>
      </c>
    </row>
    <row r="154" ht="14.25" customHeight="1" s="54">
      <c r="A154" s="76" t="n"/>
      <c r="B154" s="76" t="n"/>
      <c r="C154" s="76" t="inlineStr">
        <is>
          <t>НР от ЗП</t>
        </is>
      </c>
      <c r="D154" s="77" t="inlineStr">
        <is>
          <t>%</t>
        </is>
      </c>
      <c r="E154" s="58" t="n">
        <v>112</v>
      </c>
      <c r="F154" s="78" t="n"/>
      <c r="G154" s="79" t="n"/>
      <c r="H154" s="58" t="n"/>
      <c r="I154" s="78" t="n">
        <v>5344.1</v>
      </c>
      <c r="J154" s="58" t="n">
        <v>112</v>
      </c>
      <c r="K154" s="78" t="n">
        <v>54402.89</v>
      </c>
    </row>
    <row r="155" ht="14.25" customHeight="1" s="54">
      <c r="A155" s="76" t="n"/>
      <c r="B155" s="76" t="n"/>
      <c r="C155" s="76" t="inlineStr">
        <is>
          <t>СП от ЗП</t>
        </is>
      </c>
      <c r="D155" s="77" t="inlineStr">
        <is>
          <t>%</t>
        </is>
      </c>
      <c r="E155" s="58" t="n">
        <v>80</v>
      </c>
      <c r="F155" s="78" t="n"/>
      <c r="G155" s="79" t="n"/>
      <c r="H155" s="58" t="n"/>
      <c r="I155" s="78" t="n">
        <v>3674.07</v>
      </c>
      <c r="J155" s="58" t="n">
        <v>80</v>
      </c>
      <c r="K155" s="78" t="n">
        <v>37401.99</v>
      </c>
    </row>
    <row r="156" ht="28.5" customHeight="1" s="54">
      <c r="A156" s="81" t="n"/>
      <c r="B156" s="81" t="n"/>
      <c r="C156" s="81" t="inlineStr">
        <is>
          <t>ЗТР</t>
        </is>
      </c>
      <c r="D156" s="82" t="inlineStr">
        <is>
          <t>чел-ч</t>
        </is>
      </c>
      <c r="E156" s="83" t="n">
        <v>1440.5</v>
      </c>
      <c r="F156" s="84" t="n"/>
      <c r="G156" s="85" t="n"/>
      <c r="H156" s="83" t="n">
        <v>1</v>
      </c>
      <c r="I156" s="84" t="n">
        <v>1440.5</v>
      </c>
      <c r="J156" s="83" t="n"/>
      <c r="K156" s="84" t="n"/>
    </row>
    <row r="157" ht="15" customHeight="1" s="54">
      <c r="C157" s="70" t="inlineStr">
        <is>
          <t>ВСЕГО работ по позиции:</t>
        </is>
      </c>
      <c r="H157" s="86" t="n">
        <v>33400.6</v>
      </c>
      <c r="I157" s="62" t="n"/>
      <c r="J157" s="86" t="n">
        <v>340018.05</v>
      </c>
      <c r="K157" s="62" t="n"/>
    </row>
    <row r="158" ht="15" customHeight="1" s="54">
      <c r="C158" s="70" t="inlineStr">
        <is>
          <t>ВСЕГО оборудование по позиции:</t>
        </is>
      </c>
      <c r="H158" s="87" t="n">
        <v>0</v>
      </c>
      <c r="J158" s="87" t="n">
        <v>0</v>
      </c>
    </row>
    <row r="159" ht="15" customHeight="1" s="54">
      <c r="C159" s="70" t="inlineStr">
        <is>
          <t>ВСЕГО по позиции:</t>
        </is>
      </c>
      <c r="H159" s="87" t="n">
        <v>33400.6</v>
      </c>
      <c r="J159" s="87" t="n">
        <v>340018.05</v>
      </c>
    </row>
    <row r="160" ht="141.75" customHeight="1" s="54">
      <c r="A160" s="76" t="n">
        <v>14</v>
      </c>
      <c r="B160" s="76" t="inlineStr">
        <is>
          <t>Калькуляция - 014</t>
        </is>
      </c>
      <c r="C160" s="76" t="inlineStr">
        <is>
          <t>Проверка оснований после демонтажа</t>
        </is>
      </c>
      <c r="D160" s="77" t="inlineStr">
        <is>
          <t>м2</t>
        </is>
      </c>
      <c r="E160" s="58" t="n">
        <v>1440.5</v>
      </c>
      <c r="F160" s="78" t="n"/>
      <c r="G160" s="79" t="n"/>
      <c r="H160" s="58" t="n"/>
      <c r="I160" s="78" t="n"/>
      <c r="J160" s="58" t="n"/>
      <c r="K160" s="78" t="n"/>
    </row>
    <row r="161" ht="14.25" customHeight="1" s="54">
      <c r="A161" s="76" t="n"/>
      <c r="B161" s="76" t="n"/>
      <c r="C161" s="76" t="inlineStr">
        <is>
          <t>ЗП</t>
        </is>
      </c>
      <c r="D161" s="77" t="n"/>
      <c r="E161" s="58" t="n"/>
      <c r="F161" s="78" t="n">
        <v>1.81</v>
      </c>
      <c r="G161" s="79" t="n"/>
      <c r="H161" s="58" t="n">
        <v>1</v>
      </c>
      <c r="I161" s="78" t="n">
        <v>2604.29</v>
      </c>
      <c r="J161" s="58" t="n">
        <v>10.18</v>
      </c>
      <c r="K161" s="78" t="n">
        <v>26511.67</v>
      </c>
    </row>
    <row r="162" ht="14.25" customHeight="1" s="54">
      <c r="A162" s="76" t="n"/>
      <c r="B162" s="76" t="n"/>
      <c r="C162" s="76" t="inlineStr">
        <is>
          <t>ЭМ</t>
        </is>
      </c>
      <c r="D162" s="77" t="n"/>
      <c r="E162" s="58" t="n"/>
      <c r="F162" s="78" t="n">
        <v>0.2</v>
      </c>
      <c r="G162" s="79" t="n"/>
      <c r="H162" s="58" t="n">
        <v>1</v>
      </c>
      <c r="I162" s="78" t="n">
        <v>289.36</v>
      </c>
      <c r="J162" s="58" t="n">
        <v>10.18</v>
      </c>
      <c r="K162" s="78" t="n">
        <v>2945.75</v>
      </c>
    </row>
    <row r="163" ht="14.25" customHeight="1" s="54">
      <c r="A163" s="76" t="n"/>
      <c r="B163" s="76" t="n"/>
      <c r="C163" s="76" t="inlineStr">
        <is>
          <t>в т.ч. ЗПМ</t>
        </is>
      </c>
      <c r="D163" s="77" t="n"/>
      <c r="E163" s="58" t="n"/>
      <c r="F163" s="78" t="n">
        <v>0</v>
      </c>
      <c r="G163" s="79" t="n"/>
      <c r="H163" s="58" t="n">
        <v>1</v>
      </c>
      <c r="I163" s="80" t="n">
        <v>0</v>
      </c>
      <c r="J163" s="58" t="n">
        <v>10.18</v>
      </c>
      <c r="K163" s="80" t="n">
        <v>0</v>
      </c>
    </row>
    <row r="164" ht="14.25" customHeight="1" s="54">
      <c r="A164" s="76" t="n"/>
      <c r="B164" s="76" t="n"/>
      <c r="C164" s="76" t="inlineStr">
        <is>
          <t>НР от ЗП</t>
        </is>
      </c>
      <c r="D164" s="77" t="inlineStr">
        <is>
          <t>%</t>
        </is>
      </c>
      <c r="E164" s="58" t="n">
        <v>112</v>
      </c>
      <c r="F164" s="78" t="n"/>
      <c r="G164" s="79" t="n"/>
      <c r="H164" s="58" t="n"/>
      <c r="I164" s="78" t="n">
        <v>2314.93</v>
      </c>
      <c r="J164" s="58" t="n">
        <v>112</v>
      </c>
      <c r="K164" s="78" t="n">
        <v>23565.94</v>
      </c>
    </row>
    <row r="165" ht="14.25" customHeight="1" s="54">
      <c r="A165" s="76" t="n"/>
      <c r="B165" s="76" t="n"/>
      <c r="C165" s="76" t="inlineStr">
        <is>
          <t>СП от ЗП</t>
        </is>
      </c>
      <c r="D165" s="77" t="inlineStr">
        <is>
          <t>%</t>
        </is>
      </c>
      <c r="E165" s="58" t="n">
        <v>80</v>
      </c>
      <c r="F165" s="78" t="n"/>
      <c r="G165" s="79" t="n"/>
      <c r="H165" s="58" t="n"/>
      <c r="I165" s="78" t="n">
        <v>1591.51</v>
      </c>
      <c r="J165" s="58" t="n">
        <v>80</v>
      </c>
      <c r="K165" s="78" t="n">
        <v>16201.58</v>
      </c>
    </row>
    <row r="166" ht="28.5" customHeight="1" s="54">
      <c r="A166" s="81" t="n"/>
      <c r="B166" s="81" t="n"/>
      <c r="C166" s="81" t="inlineStr">
        <is>
          <t>ЗТР</t>
        </is>
      </c>
      <c r="D166" s="82" t="inlineStr">
        <is>
          <t>чел-ч</t>
        </is>
      </c>
      <c r="E166" s="83" t="n">
        <v>1440.5</v>
      </c>
      <c r="F166" s="84" t="n"/>
      <c r="G166" s="85" t="n"/>
      <c r="H166" s="83" t="n">
        <v>1</v>
      </c>
      <c r="I166" s="84" t="n">
        <v>1440.5</v>
      </c>
      <c r="J166" s="83" t="n"/>
      <c r="K166" s="84" t="n"/>
    </row>
    <row r="167" ht="15" customHeight="1" s="54">
      <c r="C167" s="70" t="inlineStr">
        <is>
          <t>ВСЕГО работ по позиции:</t>
        </is>
      </c>
      <c r="H167" s="86" t="n">
        <v>14468.29</v>
      </c>
      <c r="I167" s="62" t="n"/>
      <c r="J167" s="86" t="n">
        <v>147287.1</v>
      </c>
      <c r="K167" s="62" t="n"/>
    </row>
    <row r="168" ht="15" customHeight="1" s="54">
      <c r="C168" s="70" t="inlineStr">
        <is>
          <t>ВСЕГО оборудование по позиции:</t>
        </is>
      </c>
      <c r="H168" s="87" t="n">
        <v>0</v>
      </c>
      <c r="J168" s="87" t="n">
        <v>0</v>
      </c>
    </row>
    <row r="169" ht="15" customHeight="1" s="54">
      <c r="C169" s="70" t="inlineStr">
        <is>
          <t>ВСЕГО по позиции:</t>
        </is>
      </c>
      <c r="H169" s="87" t="n">
        <v>14468.29</v>
      </c>
      <c r="J169" s="87" t="n">
        <v>147287.1</v>
      </c>
    </row>
    <row r="170" ht="141.75" customHeight="1" s="54">
      <c r="A170" s="76" t="n">
        <v>15</v>
      </c>
      <c r="B170" s="76" t="inlineStr">
        <is>
          <t>6.69-9-1</t>
        </is>
      </c>
      <c r="C170" s="76" t="inlineStr">
        <is>
          <t>Заделка отверстий в местах прохода трубопроводов</t>
        </is>
      </c>
      <c r="D170" s="77" t="inlineStr">
        <is>
          <t>шт.</t>
        </is>
      </c>
      <c r="E170" s="58" t="n">
        <v>94</v>
      </c>
      <c r="F170" s="78" t="n"/>
      <c r="G170" s="79" t="n"/>
      <c r="H170" s="58" t="n"/>
      <c r="I170" s="78" t="n"/>
      <c r="J170" s="58" t="n"/>
      <c r="K170" s="78" t="n"/>
    </row>
    <row r="171" ht="14.25" customHeight="1" s="54">
      <c r="A171" s="76" t="n"/>
      <c r="B171" s="76" t="n"/>
      <c r="C171" s="76" t="inlineStr">
        <is>
          <t>ЗП</t>
        </is>
      </c>
      <c r="D171" s="77" t="n"/>
      <c r="E171" s="58" t="n"/>
      <c r="F171" s="78" t="n">
        <v>8.01</v>
      </c>
      <c r="G171" s="79" t="n"/>
      <c r="H171" s="58" t="n">
        <v>1</v>
      </c>
      <c r="I171" s="78" t="n">
        <v>753.3</v>
      </c>
      <c r="J171" s="58" t="n">
        <v>10.18</v>
      </c>
      <c r="K171" s="78" t="n">
        <v>7668.63</v>
      </c>
    </row>
    <row r="172" ht="14.25" customHeight="1" s="54">
      <c r="A172" s="76" t="n"/>
      <c r="B172" s="76" t="n"/>
      <c r="C172" s="76" t="inlineStr">
        <is>
          <t>ЭМ</t>
        </is>
      </c>
      <c r="D172" s="77" t="n"/>
      <c r="E172" s="58" t="n"/>
      <c r="F172" s="78" t="n">
        <v>0.89</v>
      </c>
      <c r="G172" s="79" t="n"/>
      <c r="H172" s="58" t="n">
        <v>1</v>
      </c>
      <c r="I172" s="78" t="n">
        <v>83.7</v>
      </c>
      <c r="J172" s="58" t="n">
        <v>10.18</v>
      </c>
      <c r="K172" s="78" t="n">
        <v>852.0700000000001</v>
      </c>
    </row>
    <row r="173" ht="14.25" customHeight="1" s="54">
      <c r="A173" s="76" t="n"/>
      <c r="B173" s="76" t="n"/>
      <c r="C173" s="76" t="inlineStr">
        <is>
          <t>в т.ч. ЗПМ</t>
        </is>
      </c>
      <c r="D173" s="77" t="n"/>
      <c r="E173" s="58" t="n"/>
      <c r="F173" s="78" t="n">
        <v>0</v>
      </c>
      <c r="G173" s="79" t="n"/>
      <c r="H173" s="58" t="n">
        <v>1</v>
      </c>
      <c r="I173" s="80" t="n">
        <v>0</v>
      </c>
      <c r="J173" s="58" t="n">
        <v>10.18</v>
      </c>
      <c r="K173" s="80" t="n">
        <v>0</v>
      </c>
    </row>
    <row r="174" ht="14.25" customHeight="1" s="54">
      <c r="A174" s="76" t="n"/>
      <c r="B174" s="76" t="n"/>
      <c r="C174" s="76" t="inlineStr">
        <is>
          <t>НР от ЗП</t>
        </is>
      </c>
      <c r="D174" s="77" t="inlineStr">
        <is>
          <t>%</t>
        </is>
      </c>
      <c r="E174" s="58" t="n">
        <v>112</v>
      </c>
      <c r="F174" s="78" t="n"/>
      <c r="G174" s="79" t="n"/>
      <c r="H174" s="58" t="n"/>
      <c r="I174" s="78" t="n">
        <v>761.67</v>
      </c>
      <c r="J174" s="58" t="n">
        <v>112</v>
      </c>
      <c r="K174" s="78" t="n">
        <v>7753.84</v>
      </c>
    </row>
    <row r="175" ht="14.25" customHeight="1" s="54">
      <c r="A175" s="76" t="n"/>
      <c r="B175" s="76" t="n"/>
      <c r="C175" s="76" t="inlineStr">
        <is>
          <t>СП от ЗП</t>
        </is>
      </c>
      <c r="D175" s="77" t="inlineStr">
        <is>
          <t>%</t>
        </is>
      </c>
      <c r="E175" s="58" t="n">
        <v>80</v>
      </c>
      <c r="F175" s="78" t="n"/>
      <c r="G175" s="79" t="n"/>
      <c r="H175" s="58" t="n"/>
      <c r="I175" s="78" t="n">
        <v>585.9</v>
      </c>
      <c r="J175" s="58" t="n">
        <v>80</v>
      </c>
      <c r="K175" s="78" t="n">
        <v>5964.49</v>
      </c>
    </row>
    <row r="176" ht="28.5" customHeight="1" s="54">
      <c r="A176" s="81" t="n"/>
      <c r="B176" s="81" t="n"/>
      <c r="C176" s="81" t="inlineStr">
        <is>
          <t>ЗТР</t>
        </is>
      </c>
      <c r="D176" s="82" t="inlineStr">
        <is>
          <t>чел-ч</t>
        </is>
      </c>
      <c r="E176" s="83" t="n">
        <v>94</v>
      </c>
      <c r="F176" s="84" t="n"/>
      <c r="G176" s="85" t="n"/>
      <c r="H176" s="83" t="n">
        <v>1</v>
      </c>
      <c r="I176" s="84" t="n">
        <v>94</v>
      </c>
      <c r="J176" s="83" t="n"/>
      <c r="K176" s="84" t="n"/>
    </row>
    <row r="177" ht="15" customHeight="1" s="54">
      <c r="C177" s="70" t="inlineStr">
        <is>
          <t>ВСЕГО работ по позиции:</t>
        </is>
      </c>
      <c r="H177" s="86" t="n">
        <v>4185.02</v>
      </c>
      <c r="I177" s="62" t="n"/>
      <c r="J177" s="86" t="n">
        <v>42603.51</v>
      </c>
      <c r="K177" s="62" t="n"/>
    </row>
    <row r="178" ht="15" customHeight="1" s="54">
      <c r="C178" s="70" t="inlineStr">
        <is>
          <t>ВСЕГО оборудование по позиции:</t>
        </is>
      </c>
      <c r="H178" s="87" t="n">
        <v>0</v>
      </c>
      <c r="J178" s="87" t="n">
        <v>0</v>
      </c>
    </row>
    <row r="179" ht="15" customHeight="1" s="54">
      <c r="C179" s="70" t="inlineStr">
        <is>
          <t>ВСЕГО по позиции:</t>
        </is>
      </c>
      <c r="H179" s="87" t="n">
        <v>4185.02</v>
      </c>
      <c r="J179" s="87" t="n">
        <v>42603.51</v>
      </c>
    </row>
    <row r="180" ht="141.75" customHeight="1" s="54">
      <c r="A180" s="76" t="n">
        <v>16</v>
      </c>
      <c r="B180" s="76" t="inlineStr">
        <is>
          <t>6.69-42-1</t>
        </is>
      </c>
      <c r="C180" s="76" t="inlineStr">
        <is>
          <t>Заделка отверстий в железобетонных стенах и перегородках</t>
        </is>
      </c>
      <c r="D180" s="77" t="inlineStr">
        <is>
          <t>шт.</t>
        </is>
      </c>
      <c r="E180" s="58" t="n">
        <v>94</v>
      </c>
      <c r="F180" s="78" t="n"/>
      <c r="G180" s="79" t="n"/>
      <c r="H180" s="58" t="n"/>
      <c r="I180" s="78" t="n"/>
      <c r="J180" s="58" t="n"/>
      <c r="K180" s="78" t="n"/>
    </row>
    <row r="181" ht="14.25" customHeight="1" s="54">
      <c r="A181" s="76" t="n"/>
      <c r="B181" s="76" t="n"/>
      <c r="C181" s="76" t="inlineStr">
        <is>
          <t>ЗП</t>
        </is>
      </c>
      <c r="D181" s="77" t="n"/>
      <c r="E181" s="58" t="n"/>
      <c r="F181" s="78" t="n">
        <v>8.01</v>
      </c>
      <c r="G181" s="79" t="n"/>
      <c r="H181" s="58" t="n">
        <v>1</v>
      </c>
      <c r="I181" s="78" t="n">
        <v>753.3</v>
      </c>
      <c r="J181" s="58" t="n">
        <v>10.18</v>
      </c>
      <c r="K181" s="78" t="n">
        <v>7668.63</v>
      </c>
    </row>
    <row r="182" ht="14.25" customHeight="1" s="54">
      <c r="A182" s="76" t="n"/>
      <c r="B182" s="76" t="n"/>
      <c r="C182" s="76" t="inlineStr">
        <is>
          <t>ЭМ</t>
        </is>
      </c>
      <c r="D182" s="77" t="n"/>
      <c r="E182" s="58" t="n"/>
      <c r="F182" s="78" t="n">
        <v>0.89</v>
      </c>
      <c r="G182" s="79" t="n"/>
      <c r="H182" s="58" t="n">
        <v>1</v>
      </c>
      <c r="I182" s="78" t="n">
        <v>83.7</v>
      </c>
      <c r="J182" s="58" t="n">
        <v>10.18</v>
      </c>
      <c r="K182" s="78" t="n">
        <v>852.0700000000001</v>
      </c>
    </row>
    <row r="183" ht="14.25" customHeight="1" s="54">
      <c r="A183" s="76" t="n"/>
      <c r="B183" s="76" t="n"/>
      <c r="C183" s="76" t="inlineStr">
        <is>
          <t>в т.ч. ЗПМ</t>
        </is>
      </c>
      <c r="D183" s="77" t="n"/>
      <c r="E183" s="58" t="n"/>
      <c r="F183" s="78" t="n">
        <v>0</v>
      </c>
      <c r="G183" s="79" t="n"/>
      <c r="H183" s="58" t="n">
        <v>1</v>
      </c>
      <c r="I183" s="80" t="n">
        <v>0</v>
      </c>
      <c r="J183" s="58" t="n">
        <v>10.18</v>
      </c>
      <c r="K183" s="80" t="n">
        <v>0</v>
      </c>
    </row>
    <row r="184" ht="14.25" customHeight="1" s="54">
      <c r="A184" s="76" t="n"/>
      <c r="B184" s="76" t="n"/>
      <c r="C184" s="76" t="inlineStr">
        <is>
          <t>НР от ЗП</t>
        </is>
      </c>
      <c r="D184" s="77" t="inlineStr">
        <is>
          <t>%</t>
        </is>
      </c>
      <c r="E184" s="58" t="n">
        <v>112</v>
      </c>
      <c r="F184" s="78" t="n"/>
      <c r="G184" s="79" t="n"/>
      <c r="H184" s="58" t="n"/>
      <c r="I184" s="78" t="n">
        <v>761.67</v>
      </c>
      <c r="J184" s="58" t="n">
        <v>112</v>
      </c>
      <c r="K184" s="78" t="n">
        <v>7753.84</v>
      </c>
    </row>
    <row r="185" ht="14.25" customHeight="1" s="54">
      <c r="A185" s="76" t="n"/>
      <c r="B185" s="76" t="n"/>
      <c r="C185" s="76" t="inlineStr">
        <is>
          <t>СП от ЗП</t>
        </is>
      </c>
      <c r="D185" s="77" t="inlineStr">
        <is>
          <t>%</t>
        </is>
      </c>
      <c r="E185" s="58" t="n">
        <v>80</v>
      </c>
      <c r="F185" s="78" t="n"/>
      <c r="G185" s="79" t="n"/>
      <c r="H185" s="58" t="n"/>
      <c r="I185" s="78" t="n">
        <v>585.9</v>
      </c>
      <c r="J185" s="58" t="n">
        <v>80</v>
      </c>
      <c r="K185" s="78" t="n">
        <v>5964.49</v>
      </c>
    </row>
    <row r="186" ht="28.5" customHeight="1" s="54">
      <c r="A186" s="81" t="n"/>
      <c r="B186" s="81" t="n"/>
      <c r="C186" s="81" t="inlineStr">
        <is>
          <t>ЗТР</t>
        </is>
      </c>
      <c r="D186" s="82" t="inlineStr">
        <is>
          <t>чел-ч</t>
        </is>
      </c>
      <c r="E186" s="83" t="n">
        <v>94</v>
      </c>
      <c r="F186" s="84" t="n"/>
      <c r="G186" s="85" t="n"/>
      <c r="H186" s="83" t="n">
        <v>1</v>
      </c>
      <c r="I186" s="84" t="n">
        <v>94</v>
      </c>
      <c r="J186" s="83" t="n"/>
      <c r="K186" s="84" t="n"/>
    </row>
    <row r="187" ht="15" customHeight="1" s="54">
      <c r="C187" s="70" t="inlineStr">
        <is>
          <t>ВСЕГО работ по позиции:</t>
        </is>
      </c>
      <c r="H187" s="86" t="n">
        <v>4185.02</v>
      </c>
      <c r="I187" s="62" t="n"/>
      <c r="J187" s="86" t="n">
        <v>42603.51</v>
      </c>
      <c r="K187" s="62" t="n"/>
    </row>
    <row r="188" ht="15" customHeight="1" s="54">
      <c r="C188" s="70" t="inlineStr">
        <is>
          <t>ВСЕГО оборудование по позиции:</t>
        </is>
      </c>
      <c r="H188" s="87" t="n">
        <v>0</v>
      </c>
      <c r="J188" s="87" t="n">
        <v>0</v>
      </c>
    </row>
    <row r="189" ht="15" customHeight="1" s="54">
      <c r="C189" s="70" t="inlineStr">
        <is>
          <t>ВСЕГО по позиции:</t>
        </is>
      </c>
      <c r="H189" s="87" t="n">
        <v>4185.02</v>
      </c>
      <c r="J189" s="87" t="n">
        <v>42603.51</v>
      </c>
    </row>
    <row r="190" ht="141.75" customHeight="1" s="54">
      <c r="A190" s="76" t="n">
        <v>17</v>
      </c>
      <c r="B190" s="76" t="inlineStr">
        <is>
          <t>Калькуляция - 017</t>
        </is>
      </c>
      <c r="C190" s="76" t="inlineStr">
        <is>
          <t>Противопожарная герметизация инженерных проходок материалами EI</t>
        </is>
      </c>
      <c r="D190" s="77" t="inlineStr">
        <is>
          <t>шт.</t>
        </is>
      </c>
      <c r="E190" s="58" t="n">
        <v>94</v>
      </c>
      <c r="F190" s="78" t="n"/>
      <c r="G190" s="79" t="n"/>
      <c r="H190" s="58" t="n"/>
      <c r="I190" s="78" t="n"/>
      <c r="J190" s="58" t="n"/>
      <c r="K190" s="78" t="n"/>
    </row>
    <row r="191" ht="14.25" customHeight="1" s="54">
      <c r="A191" s="76" t="n"/>
      <c r="B191" s="76" t="n"/>
      <c r="C191" s="76" t="inlineStr">
        <is>
          <t>ЗП</t>
        </is>
      </c>
      <c r="D191" s="77" t="n"/>
      <c r="E191" s="58" t="n"/>
      <c r="F191" s="78" t="n">
        <v>12.82</v>
      </c>
      <c r="G191" s="79" t="n"/>
      <c r="H191" s="58" t="n">
        <v>1</v>
      </c>
      <c r="I191" s="78" t="n">
        <v>1205.29</v>
      </c>
      <c r="J191" s="58" t="n">
        <v>10.18</v>
      </c>
      <c r="K191" s="78" t="n">
        <v>12269.81</v>
      </c>
    </row>
    <row r="192" ht="14.25" customHeight="1" s="54">
      <c r="A192" s="76" t="n"/>
      <c r="B192" s="76" t="n"/>
      <c r="C192" s="76" t="inlineStr">
        <is>
          <t>ЭМ</t>
        </is>
      </c>
      <c r="D192" s="77" t="n"/>
      <c r="E192" s="58" t="n"/>
      <c r="F192" s="78" t="n">
        <v>1.42</v>
      </c>
      <c r="G192" s="79" t="n"/>
      <c r="H192" s="58" t="n">
        <v>1</v>
      </c>
      <c r="I192" s="78" t="n">
        <v>133.93</v>
      </c>
      <c r="J192" s="58" t="n">
        <v>10.18</v>
      </c>
      <c r="K192" s="78" t="n">
        <v>1363.31</v>
      </c>
    </row>
    <row r="193" ht="14.25" customHeight="1" s="54">
      <c r="A193" s="76" t="n"/>
      <c r="B193" s="76" t="n"/>
      <c r="C193" s="76" t="inlineStr">
        <is>
          <t>в т.ч. ЗПМ</t>
        </is>
      </c>
      <c r="D193" s="77" t="n"/>
      <c r="E193" s="58" t="n"/>
      <c r="F193" s="78" t="n">
        <v>0</v>
      </c>
      <c r="G193" s="79" t="n"/>
      <c r="H193" s="58" t="n">
        <v>1</v>
      </c>
      <c r="I193" s="80" t="n">
        <v>0</v>
      </c>
      <c r="J193" s="58" t="n">
        <v>10.18</v>
      </c>
      <c r="K193" s="80" t="n">
        <v>0</v>
      </c>
    </row>
    <row r="194" ht="14.25" customHeight="1" s="54">
      <c r="A194" s="76" t="n"/>
      <c r="B194" s="76" t="n"/>
      <c r="C194" s="76" t="inlineStr">
        <is>
          <t>НР от ЗП</t>
        </is>
      </c>
      <c r="D194" s="77" t="inlineStr">
        <is>
          <t>%</t>
        </is>
      </c>
      <c r="E194" s="58" t="n">
        <v>112</v>
      </c>
      <c r="F194" s="78" t="n"/>
      <c r="G194" s="79" t="n"/>
      <c r="H194" s="58" t="n"/>
      <c r="I194" s="78" t="n">
        <v>1218.68</v>
      </c>
      <c r="J194" s="58" t="n">
        <v>112</v>
      </c>
      <c r="K194" s="78" t="n">
        <v>12406.15</v>
      </c>
    </row>
    <row r="195" ht="14.25" customHeight="1" s="54">
      <c r="A195" s="76" t="n"/>
      <c r="B195" s="76" t="n"/>
      <c r="C195" s="76" t="inlineStr">
        <is>
          <t>СП от ЗП</t>
        </is>
      </c>
      <c r="D195" s="77" t="inlineStr">
        <is>
          <t>%</t>
        </is>
      </c>
      <c r="E195" s="58" t="n">
        <v>80</v>
      </c>
      <c r="F195" s="78" t="n"/>
      <c r="G195" s="79" t="n"/>
      <c r="H195" s="58" t="n"/>
      <c r="I195" s="78" t="n">
        <v>937.45</v>
      </c>
      <c r="J195" s="58" t="n">
        <v>80</v>
      </c>
      <c r="K195" s="78" t="n">
        <v>9543.190000000001</v>
      </c>
    </row>
    <row r="196" ht="28.5" customHeight="1" s="54">
      <c r="A196" s="81" t="n"/>
      <c r="B196" s="81" t="n"/>
      <c r="C196" s="81" t="inlineStr">
        <is>
          <t>ЗТР</t>
        </is>
      </c>
      <c r="D196" s="82" t="inlineStr">
        <is>
          <t>чел-ч</t>
        </is>
      </c>
      <c r="E196" s="83" t="n">
        <v>94</v>
      </c>
      <c r="F196" s="84" t="n"/>
      <c r="G196" s="85" t="n"/>
      <c r="H196" s="83" t="n">
        <v>1</v>
      </c>
      <c r="I196" s="84" t="n">
        <v>94</v>
      </c>
      <c r="J196" s="83" t="n"/>
      <c r="K196" s="84" t="n"/>
    </row>
    <row r="197" ht="15" customHeight="1" s="54">
      <c r="C197" s="70" t="inlineStr">
        <is>
          <t>ВСЕГО работ по позиции:</t>
        </is>
      </c>
      <c r="H197" s="86" t="n">
        <v>6696.04</v>
      </c>
      <c r="I197" s="62" t="n"/>
      <c r="J197" s="86" t="n">
        <v>68165.62</v>
      </c>
      <c r="K197" s="62" t="n"/>
    </row>
    <row r="198" ht="15" customHeight="1" s="54">
      <c r="C198" s="70" t="inlineStr">
        <is>
          <t>ВСЕГО оборудование по позиции:</t>
        </is>
      </c>
      <c r="H198" s="87" t="n">
        <v>0</v>
      </c>
      <c r="J198" s="87" t="n">
        <v>0</v>
      </c>
    </row>
    <row r="199" ht="15" customHeight="1" s="54">
      <c r="C199" s="70" t="inlineStr">
        <is>
          <t>ВСЕГО по позиции:</t>
        </is>
      </c>
      <c r="H199" s="87" t="n">
        <v>6696.04</v>
      </c>
      <c r="J199" s="87" t="n">
        <v>68165.62</v>
      </c>
    </row>
    <row r="200" ht="141.75" customHeight="1" s="54">
      <c r="A200" s="76" t="n">
        <v>18</v>
      </c>
      <c r="B200" s="76" t="inlineStr">
        <is>
          <t>Калькуляция - 018</t>
        </is>
      </c>
      <c r="C200" s="76" t="inlineStr">
        <is>
          <t>Фотофиксация и акты скрытых работ по проходкам</t>
        </is>
      </c>
      <c r="D200" s="77" t="inlineStr">
        <is>
          <t>компл.</t>
        </is>
      </c>
      <c r="E200" s="58" t="n">
        <v>9.4</v>
      </c>
      <c r="F200" s="78" t="n"/>
      <c r="G200" s="79" t="n"/>
      <c r="H200" s="58" t="n"/>
      <c r="I200" s="78" t="n"/>
      <c r="J200" s="58" t="n"/>
      <c r="K200" s="78" t="n"/>
    </row>
    <row r="201" ht="14.25" customHeight="1" s="54">
      <c r="A201" s="76" t="n"/>
      <c r="B201" s="76" t="n"/>
      <c r="C201" s="76" t="inlineStr">
        <is>
          <t>ЗП</t>
        </is>
      </c>
      <c r="D201" s="77" t="n"/>
      <c r="E201" s="58" t="n"/>
      <c r="F201" s="78" t="n">
        <v>32.06</v>
      </c>
      <c r="G201" s="79" t="n"/>
      <c r="H201" s="58" t="n">
        <v>1</v>
      </c>
      <c r="I201" s="78" t="n">
        <v>301.32</v>
      </c>
      <c r="J201" s="58" t="n">
        <v>10.18</v>
      </c>
      <c r="K201" s="78" t="n">
        <v>3067.45</v>
      </c>
    </row>
    <row r="202" ht="14.25" customHeight="1" s="54">
      <c r="A202" s="76" t="n"/>
      <c r="B202" s="76" t="n"/>
      <c r="C202" s="76" t="inlineStr">
        <is>
          <t>ЭМ</t>
        </is>
      </c>
      <c r="D202" s="77" t="n"/>
      <c r="E202" s="58" t="n"/>
      <c r="F202" s="78" t="n">
        <v>3.56</v>
      </c>
      <c r="G202" s="79" t="n"/>
      <c r="H202" s="58" t="n">
        <v>1</v>
      </c>
      <c r="I202" s="78" t="n">
        <v>33.48</v>
      </c>
      <c r="J202" s="58" t="n">
        <v>10.18</v>
      </c>
      <c r="K202" s="78" t="n">
        <v>340.83</v>
      </c>
    </row>
    <row r="203" ht="14.25" customHeight="1" s="54">
      <c r="A203" s="76" t="n"/>
      <c r="B203" s="76" t="n"/>
      <c r="C203" s="76" t="inlineStr">
        <is>
          <t>в т.ч. ЗПМ</t>
        </is>
      </c>
      <c r="D203" s="77" t="n"/>
      <c r="E203" s="58" t="n"/>
      <c r="F203" s="78" t="n">
        <v>0</v>
      </c>
      <c r="G203" s="79" t="n"/>
      <c r="H203" s="58" t="n">
        <v>1</v>
      </c>
      <c r="I203" s="80" t="n">
        <v>0</v>
      </c>
      <c r="J203" s="58" t="n">
        <v>10.18</v>
      </c>
      <c r="K203" s="80" t="n">
        <v>0</v>
      </c>
    </row>
    <row r="204" ht="14.25" customHeight="1" s="54">
      <c r="A204" s="76" t="n"/>
      <c r="B204" s="76" t="n"/>
      <c r="C204" s="76" t="inlineStr">
        <is>
          <t>НР от ЗП</t>
        </is>
      </c>
      <c r="D204" s="77" t="inlineStr">
        <is>
          <t>%</t>
        </is>
      </c>
      <c r="E204" s="58" t="n">
        <v>112</v>
      </c>
      <c r="F204" s="78" t="n"/>
      <c r="G204" s="79" t="n"/>
      <c r="H204" s="58" t="n"/>
      <c r="I204" s="78" t="n">
        <v>304.67</v>
      </c>
      <c r="J204" s="58" t="n">
        <v>112</v>
      </c>
      <c r="K204" s="78" t="n">
        <v>3101.53</v>
      </c>
    </row>
    <row r="205" ht="14.25" customHeight="1" s="54">
      <c r="A205" s="76" t="n"/>
      <c r="B205" s="76" t="n"/>
      <c r="C205" s="76" t="inlineStr">
        <is>
          <t>СП от ЗП</t>
        </is>
      </c>
      <c r="D205" s="77" t="inlineStr">
        <is>
          <t>%</t>
        </is>
      </c>
      <c r="E205" s="58" t="n">
        <v>80</v>
      </c>
      <c r="F205" s="78" t="n"/>
      <c r="G205" s="79" t="n"/>
      <c r="H205" s="58" t="n"/>
      <c r="I205" s="78" t="n">
        <v>234.36</v>
      </c>
      <c r="J205" s="58" t="n">
        <v>80</v>
      </c>
      <c r="K205" s="78" t="n">
        <v>2385.8</v>
      </c>
    </row>
    <row r="206" ht="28.5" customHeight="1" s="54">
      <c r="A206" s="81" t="n"/>
      <c r="B206" s="81" t="n"/>
      <c r="C206" s="81" t="inlineStr">
        <is>
          <t>ЗТР</t>
        </is>
      </c>
      <c r="D206" s="82" t="inlineStr">
        <is>
          <t>чел-ч</t>
        </is>
      </c>
      <c r="E206" s="83" t="n">
        <v>9.4</v>
      </c>
      <c r="F206" s="84" t="n"/>
      <c r="G206" s="85" t="n"/>
      <c r="H206" s="83" t="n">
        <v>1</v>
      </c>
      <c r="I206" s="84" t="n">
        <v>9.4</v>
      </c>
      <c r="J206" s="83" t="n"/>
      <c r="K206" s="84" t="n"/>
    </row>
    <row r="207" ht="15" customHeight="1" s="54">
      <c r="C207" s="70" t="inlineStr">
        <is>
          <t>ВСЕГО работ по позиции:</t>
        </is>
      </c>
      <c r="H207" s="86" t="n">
        <v>1674</v>
      </c>
      <c r="I207" s="62" t="n"/>
      <c r="J207" s="86" t="n">
        <v>17041.4</v>
      </c>
      <c r="K207" s="62" t="n"/>
    </row>
    <row r="208" ht="15" customHeight="1" s="54">
      <c r="C208" s="70" t="inlineStr">
        <is>
          <t>ВСЕГО оборудование по позиции:</t>
        </is>
      </c>
      <c r="H208" s="87" t="n">
        <v>0</v>
      </c>
      <c r="J208" s="87" t="n">
        <v>0</v>
      </c>
    </row>
    <row r="209" ht="15" customHeight="1" s="54">
      <c r="C209" s="70" t="inlineStr">
        <is>
          <t>ВСЕГО по позиции:</t>
        </is>
      </c>
      <c r="H209" s="87" t="n">
        <v>1674</v>
      </c>
      <c r="J209" s="87" t="n">
        <v>17041.4</v>
      </c>
    </row>
    <row r="210" ht="141.75" customHeight="1" s="54">
      <c r="A210" s="76" t="n">
        <v>19</v>
      </c>
      <c r="B210" s="76" t="inlineStr">
        <is>
          <t>3.15-165-1</t>
        </is>
      </c>
      <c r="C210" s="76" t="inlineStr">
        <is>
          <t>Обеспыливание, грунтование и ремонт основания пола</t>
        </is>
      </c>
      <c r="D210" s="77" t="inlineStr">
        <is>
          <t>м2</t>
        </is>
      </c>
      <c r="E210" s="58" t="n">
        <v>1440.5</v>
      </c>
      <c r="F210" s="78" t="n"/>
      <c r="G210" s="79" t="n"/>
      <c r="H210" s="58" t="n"/>
      <c r="I210" s="78" t="n"/>
      <c r="J210" s="58" t="n"/>
      <c r="K210" s="78" t="n"/>
    </row>
    <row r="211" ht="14.25" customHeight="1" s="54">
      <c r="A211" s="76" t="n"/>
      <c r="B211" s="76" t="n"/>
      <c r="C211" s="76" t="inlineStr">
        <is>
          <t>ЗП</t>
        </is>
      </c>
      <c r="D211" s="77" t="n"/>
      <c r="E211" s="58" t="n"/>
      <c r="F211" s="78" t="n">
        <v>2.83</v>
      </c>
      <c r="G211" s="79" t="n"/>
      <c r="H211" s="58" t="n">
        <v>1</v>
      </c>
      <c r="I211" s="78" t="n">
        <v>4072.64</v>
      </c>
      <c r="J211" s="58" t="n">
        <v>10.18</v>
      </c>
      <c r="K211" s="78" t="n">
        <v>41459.5</v>
      </c>
    </row>
    <row r="212" ht="14.25" customHeight="1" s="54">
      <c r="A212" s="76" t="n"/>
      <c r="B212" s="76" t="n"/>
      <c r="C212" s="76" t="inlineStr">
        <is>
          <t>ЭМ</t>
        </is>
      </c>
      <c r="D212" s="77" t="n"/>
      <c r="E212" s="58" t="n"/>
      <c r="F212" s="78" t="n">
        <v>0.31</v>
      </c>
      <c r="G212" s="79" t="n"/>
      <c r="H212" s="58" t="n">
        <v>1</v>
      </c>
      <c r="I212" s="78" t="n">
        <v>452.52</v>
      </c>
      <c r="J212" s="58" t="n">
        <v>10.18</v>
      </c>
      <c r="K212" s="78" t="n">
        <v>4606.61</v>
      </c>
    </row>
    <row r="213" ht="14.25" customHeight="1" s="54">
      <c r="A213" s="76" t="n"/>
      <c r="B213" s="76" t="n"/>
      <c r="C213" s="76" t="inlineStr">
        <is>
          <t>в т.ч. ЗПМ</t>
        </is>
      </c>
      <c r="D213" s="77" t="n"/>
      <c r="E213" s="58" t="n"/>
      <c r="F213" s="78" t="n">
        <v>0</v>
      </c>
      <c r="G213" s="79" t="n"/>
      <c r="H213" s="58" t="n">
        <v>1</v>
      </c>
      <c r="I213" s="80" t="n">
        <v>0</v>
      </c>
      <c r="J213" s="58" t="n">
        <v>10.18</v>
      </c>
      <c r="K213" s="80" t="n">
        <v>0</v>
      </c>
    </row>
    <row r="214" ht="14.25" customHeight="1" s="54">
      <c r="A214" s="76" t="n"/>
      <c r="B214" s="76" t="n"/>
      <c r="C214" s="76" t="inlineStr">
        <is>
          <t>НР от ЗП</t>
        </is>
      </c>
      <c r="D214" s="77" t="inlineStr">
        <is>
          <t>%</t>
        </is>
      </c>
      <c r="E214" s="58" t="n">
        <v>112</v>
      </c>
      <c r="F214" s="78" t="n"/>
      <c r="G214" s="79" t="n"/>
      <c r="H214" s="58" t="n"/>
      <c r="I214" s="78" t="n">
        <v>4706.16</v>
      </c>
      <c r="J214" s="58" t="n">
        <v>112</v>
      </c>
      <c r="K214" s="78" t="n">
        <v>47908.75</v>
      </c>
    </row>
    <row r="215" ht="14.25" customHeight="1" s="54">
      <c r="A215" s="76" t="n"/>
      <c r="B215" s="76" t="n"/>
      <c r="C215" s="76" t="inlineStr">
        <is>
          <t>СП от ЗП</t>
        </is>
      </c>
      <c r="D215" s="77" t="inlineStr">
        <is>
          <t>%</t>
        </is>
      </c>
      <c r="E215" s="58" t="n">
        <v>80</v>
      </c>
      <c r="F215" s="78" t="n"/>
      <c r="G215" s="79" t="n"/>
      <c r="H215" s="58" t="n"/>
      <c r="I215" s="78" t="n">
        <v>3167.61</v>
      </c>
      <c r="J215" s="58" t="n">
        <v>80</v>
      </c>
      <c r="K215" s="78" t="n">
        <v>32246.28</v>
      </c>
    </row>
    <row r="216" ht="28.5" customHeight="1" s="54">
      <c r="A216" s="81" t="n"/>
      <c r="B216" s="81" t="n"/>
      <c r="C216" s="81" t="inlineStr">
        <is>
          <t>ЗТР</t>
        </is>
      </c>
      <c r="D216" s="82" t="inlineStr">
        <is>
          <t>чел-ч</t>
        </is>
      </c>
      <c r="E216" s="83" t="n">
        <v>1440.5</v>
      </c>
      <c r="F216" s="84" t="n"/>
      <c r="G216" s="85" t="n"/>
      <c r="H216" s="83" t="n">
        <v>1</v>
      </c>
      <c r="I216" s="84" t="n">
        <v>1440.5</v>
      </c>
      <c r="J216" s="83" t="n"/>
      <c r="K216" s="84" t="n"/>
    </row>
    <row r="217" ht="15" customHeight="1" s="54">
      <c r="C217" s="70" t="inlineStr">
        <is>
          <t>ВСЕГО работ по позиции:</t>
        </is>
      </c>
      <c r="H217" s="86" t="n">
        <v>22625.78</v>
      </c>
      <c r="I217" s="62" t="n"/>
      <c r="J217" s="86" t="n">
        <v>230330.54</v>
      </c>
      <c r="K217" s="62" t="n"/>
    </row>
    <row r="218" ht="15" customHeight="1" s="54">
      <c r="C218" s="70" t="inlineStr">
        <is>
          <t>ВСЕГО оборудование по позиции:</t>
        </is>
      </c>
      <c r="H218" s="87" t="n">
        <v>0</v>
      </c>
      <c r="J218" s="87" t="n">
        <v>0</v>
      </c>
    </row>
    <row r="219" ht="15" customHeight="1" s="54">
      <c r="C219" s="70" t="inlineStr">
        <is>
          <t>ВСЕГО по позиции:</t>
        </is>
      </c>
      <c r="H219" s="87" t="n">
        <v>22625.78</v>
      </c>
      <c r="J219" s="87" t="n">
        <v>230330.54</v>
      </c>
    </row>
    <row r="220" ht="141.75" customHeight="1" s="54">
      <c r="A220" s="76" t="n">
        <v>20</v>
      </c>
      <c r="B220" s="76" t="inlineStr">
        <is>
          <t>3.11-10-1</t>
        </is>
      </c>
      <c r="C220" s="76" t="inlineStr">
        <is>
          <t>Выравнивание основания пола</t>
        </is>
      </c>
      <c r="D220" s="77" t="inlineStr">
        <is>
          <t>м2</t>
        </is>
      </c>
      <c r="E220" s="58" t="n">
        <v>1440.5</v>
      </c>
      <c r="F220" s="78" t="n"/>
      <c r="G220" s="79" t="n"/>
      <c r="H220" s="58" t="n"/>
      <c r="I220" s="78" t="n"/>
      <c r="J220" s="58" t="n"/>
      <c r="K220" s="78" t="n"/>
    </row>
    <row r="221" ht="14.25" customHeight="1" s="54">
      <c r="A221" s="76" t="n"/>
      <c r="B221" s="76" t="n"/>
      <c r="C221" s="76" t="inlineStr">
        <is>
          <t>ЗП</t>
        </is>
      </c>
      <c r="D221" s="77" t="n"/>
      <c r="E221" s="58" t="n"/>
      <c r="F221" s="78" t="n">
        <v>15.31</v>
      </c>
      <c r="G221" s="79" t="n"/>
      <c r="H221" s="58" t="n">
        <v>1</v>
      </c>
      <c r="I221" s="78" t="n">
        <v>22053.95</v>
      </c>
      <c r="J221" s="58" t="n">
        <v>10.18</v>
      </c>
      <c r="K221" s="78" t="n">
        <v>224509.21</v>
      </c>
    </row>
    <row r="222" ht="14.25" customHeight="1" s="54">
      <c r="A222" s="76" t="n"/>
      <c r="B222" s="76" t="n"/>
      <c r="C222" s="76" t="inlineStr">
        <is>
          <t>ЭМ</t>
        </is>
      </c>
      <c r="D222" s="77" t="n"/>
      <c r="E222" s="58" t="n"/>
      <c r="F222" s="78" t="n">
        <v>1.7</v>
      </c>
      <c r="G222" s="79" t="n"/>
      <c r="H222" s="58" t="n">
        <v>1</v>
      </c>
      <c r="I222" s="78" t="n">
        <v>2450.44</v>
      </c>
      <c r="J222" s="58" t="n">
        <v>10.18</v>
      </c>
      <c r="K222" s="78" t="n">
        <v>24945.47</v>
      </c>
    </row>
    <row r="223" ht="14.25" customHeight="1" s="54">
      <c r="A223" s="76" t="n"/>
      <c r="B223" s="76" t="n"/>
      <c r="C223" s="76" t="inlineStr">
        <is>
          <t>в т.ч. ЗПМ</t>
        </is>
      </c>
      <c r="D223" s="77" t="n"/>
      <c r="E223" s="58" t="n"/>
      <c r="F223" s="78" t="n">
        <v>0</v>
      </c>
      <c r="G223" s="79" t="n"/>
      <c r="H223" s="58" t="n">
        <v>1</v>
      </c>
      <c r="I223" s="80" t="n">
        <v>0</v>
      </c>
      <c r="J223" s="58" t="n">
        <v>10.18</v>
      </c>
      <c r="K223" s="80" t="n">
        <v>0</v>
      </c>
    </row>
    <row r="224" ht="14.25" customHeight="1" s="54">
      <c r="A224" s="76" t="n"/>
      <c r="B224" s="76" t="n"/>
      <c r="C224" s="76" t="inlineStr">
        <is>
          <t>НР от ЗП</t>
        </is>
      </c>
      <c r="D224" s="77" t="inlineStr">
        <is>
          <t>%</t>
        </is>
      </c>
      <c r="E224" s="58" t="n">
        <v>112</v>
      </c>
      <c r="F224" s="78" t="n"/>
      <c r="G224" s="79" t="n"/>
      <c r="H224" s="58" t="n"/>
      <c r="I224" s="78" t="n">
        <v>25484.56</v>
      </c>
      <c r="J224" s="58" t="n">
        <v>112</v>
      </c>
      <c r="K224" s="78" t="n">
        <v>259432.87</v>
      </c>
    </row>
    <row r="225" ht="14.25" customHeight="1" s="54">
      <c r="A225" s="76" t="n"/>
      <c r="B225" s="76" t="n"/>
      <c r="C225" s="76" t="inlineStr">
        <is>
          <t>СП от ЗП</t>
        </is>
      </c>
      <c r="D225" s="77" t="inlineStr">
        <is>
          <t>%</t>
        </is>
      </c>
      <c r="E225" s="58" t="n">
        <v>80</v>
      </c>
      <c r="F225" s="78" t="n"/>
      <c r="G225" s="79" t="n"/>
      <c r="H225" s="58" t="n"/>
      <c r="I225" s="78" t="n">
        <v>17153.07</v>
      </c>
      <c r="J225" s="58" t="n">
        <v>80</v>
      </c>
      <c r="K225" s="78" t="n">
        <v>174618.28</v>
      </c>
    </row>
    <row r="226" ht="28.5" customHeight="1" s="54">
      <c r="A226" s="81" t="n"/>
      <c r="B226" s="81" t="n"/>
      <c r="C226" s="81" t="inlineStr">
        <is>
          <t>ЗТР</t>
        </is>
      </c>
      <c r="D226" s="82" t="inlineStr">
        <is>
          <t>чел-ч</t>
        </is>
      </c>
      <c r="E226" s="83" t="n">
        <v>1440.5</v>
      </c>
      <c r="F226" s="84" t="n"/>
      <c r="G226" s="85" t="n"/>
      <c r="H226" s="83" t="n">
        <v>1</v>
      </c>
      <c r="I226" s="84" t="n">
        <v>1440.5</v>
      </c>
      <c r="J226" s="83" t="n"/>
      <c r="K226" s="84" t="n"/>
    </row>
    <row r="227" ht="15" customHeight="1" s="54">
      <c r="C227" s="70" t="inlineStr">
        <is>
          <t>ВСЕГО работ по позиции:</t>
        </is>
      </c>
      <c r="H227" s="86" t="n">
        <v>122521.94</v>
      </c>
      <c r="I227" s="62" t="n"/>
      <c r="J227" s="86" t="n">
        <v>1247273.42</v>
      </c>
      <c r="K227" s="62" t="n"/>
    </row>
    <row r="228" ht="15" customHeight="1" s="54">
      <c r="C228" s="70" t="inlineStr">
        <is>
          <t>ВСЕГО оборудование по позиции:</t>
        </is>
      </c>
      <c r="H228" s="87" t="n">
        <v>0</v>
      </c>
      <c r="J228" s="87" t="n">
        <v>0</v>
      </c>
    </row>
    <row r="229" ht="15" customHeight="1" s="54">
      <c r="C229" s="70" t="inlineStr">
        <is>
          <t>ВСЕГО по позиции:</t>
        </is>
      </c>
      <c r="H229" s="87" t="n">
        <v>122521.94</v>
      </c>
      <c r="J229" s="87" t="n">
        <v>1247273.42</v>
      </c>
    </row>
    <row r="230" ht="141.75" customHeight="1" s="54">
      <c r="A230" s="76" t="n">
        <v>21</v>
      </c>
      <c r="B230" s="76" t="inlineStr">
        <is>
          <t>3.11-26-2</t>
        </is>
      </c>
      <c r="C230" s="76" t="inlineStr">
        <is>
          <t>Устройство покрытий из линолеума/эластичного покрытия в обычных зонах</t>
        </is>
      </c>
      <c r="D230" s="77" t="inlineStr">
        <is>
          <t>м2</t>
        </is>
      </c>
      <c r="E230" s="58" t="n">
        <v>679.745</v>
      </c>
      <c r="F230" s="78" t="n"/>
      <c r="G230" s="79" t="n"/>
      <c r="H230" s="58" t="n"/>
      <c r="I230" s="78" t="n"/>
      <c r="J230" s="58" t="n"/>
      <c r="K230" s="78" t="n"/>
    </row>
    <row r="231" ht="14.25" customHeight="1" s="54">
      <c r="A231" s="76" t="n"/>
      <c r="B231" s="76" t="n"/>
      <c r="C231" s="76" t="inlineStr">
        <is>
          <t>ЗП</t>
        </is>
      </c>
      <c r="D231" s="77" t="n"/>
      <c r="E231" s="58" t="n"/>
      <c r="F231" s="78" t="n">
        <v>11.66</v>
      </c>
      <c r="G231" s="79" t="n"/>
      <c r="H231" s="58" t="n">
        <v>1</v>
      </c>
      <c r="I231" s="78" t="n">
        <v>7924.68</v>
      </c>
      <c r="J231" s="58" t="n">
        <v>10.18</v>
      </c>
      <c r="K231" s="78" t="n">
        <v>80673.25999999999</v>
      </c>
    </row>
    <row r="232" ht="14.25" customHeight="1" s="54">
      <c r="A232" s="76" t="n"/>
      <c r="B232" s="76" t="n"/>
      <c r="C232" s="76" t="inlineStr">
        <is>
          <t>ЭМ</t>
        </is>
      </c>
      <c r="D232" s="77" t="n"/>
      <c r="E232" s="58" t="n"/>
      <c r="F232" s="78" t="n">
        <v>1.3</v>
      </c>
      <c r="G232" s="79" t="n"/>
      <c r="H232" s="58" t="n">
        <v>1</v>
      </c>
      <c r="I232" s="78" t="n">
        <v>880.53</v>
      </c>
      <c r="J232" s="58" t="n">
        <v>10.18</v>
      </c>
      <c r="K232" s="78" t="n">
        <v>8963.700000000001</v>
      </c>
    </row>
    <row r="233" ht="14.25" customHeight="1" s="54">
      <c r="A233" s="76" t="n"/>
      <c r="B233" s="76" t="n"/>
      <c r="C233" s="76" t="inlineStr">
        <is>
          <t>в т.ч. ЗПМ</t>
        </is>
      </c>
      <c r="D233" s="77" t="n"/>
      <c r="E233" s="58" t="n"/>
      <c r="F233" s="78" t="n">
        <v>0</v>
      </c>
      <c r="G233" s="79" t="n"/>
      <c r="H233" s="58" t="n">
        <v>1</v>
      </c>
      <c r="I233" s="80" t="n">
        <v>0</v>
      </c>
      <c r="J233" s="58" t="n">
        <v>10.18</v>
      </c>
      <c r="K233" s="80" t="n">
        <v>0</v>
      </c>
    </row>
    <row r="234" ht="14.25" customHeight="1" s="54">
      <c r="A234" s="76" t="n"/>
      <c r="B234" s="76" t="n"/>
      <c r="C234" s="76" t="inlineStr">
        <is>
          <t>НР от ЗП</t>
        </is>
      </c>
      <c r="D234" s="77" t="inlineStr">
        <is>
          <t>%</t>
        </is>
      </c>
      <c r="E234" s="58" t="n">
        <v>112</v>
      </c>
      <c r="F234" s="78" t="n"/>
      <c r="G234" s="79" t="n"/>
      <c r="H234" s="58" t="n"/>
      <c r="I234" s="78" t="n">
        <v>9157.41</v>
      </c>
      <c r="J234" s="58" t="n">
        <v>112</v>
      </c>
      <c r="K234" s="78" t="n">
        <v>93222.42999999999</v>
      </c>
    </row>
    <row r="235" ht="14.25" customHeight="1" s="54">
      <c r="A235" s="76" t="n"/>
      <c r="B235" s="76" t="n"/>
      <c r="C235" s="76" t="inlineStr">
        <is>
          <t>СП от ЗП</t>
        </is>
      </c>
      <c r="D235" s="77" t="inlineStr">
        <is>
          <t>%</t>
        </is>
      </c>
      <c r="E235" s="58" t="n">
        <v>80</v>
      </c>
      <c r="F235" s="78" t="n"/>
      <c r="G235" s="79" t="n"/>
      <c r="H235" s="58" t="n"/>
      <c r="I235" s="78" t="n">
        <v>6163.64</v>
      </c>
      <c r="J235" s="58" t="n">
        <v>80</v>
      </c>
      <c r="K235" s="78" t="n">
        <v>62745.88</v>
      </c>
    </row>
    <row r="236" ht="28.5" customHeight="1" s="54">
      <c r="A236" s="81" t="n"/>
      <c r="B236" s="81" t="n"/>
      <c r="C236" s="81" t="inlineStr">
        <is>
          <t>ЗТР</t>
        </is>
      </c>
      <c r="D236" s="82" t="inlineStr">
        <is>
          <t>чел-ч</t>
        </is>
      </c>
      <c r="E236" s="83" t="n">
        <v>679.75</v>
      </c>
      <c r="F236" s="84" t="n"/>
      <c r="G236" s="85" t="n"/>
      <c r="H236" s="83" t="n">
        <v>1</v>
      </c>
      <c r="I236" s="84" t="n">
        <v>679.75</v>
      </c>
      <c r="J236" s="83" t="n"/>
      <c r="K236" s="84" t="n"/>
    </row>
    <row r="237" ht="15" customHeight="1" s="54">
      <c r="C237" s="70" t="inlineStr">
        <is>
          <t>ВСЕГО работ по позиции:</t>
        </is>
      </c>
      <c r="H237" s="86" t="n">
        <v>44026.01</v>
      </c>
      <c r="I237" s="62" t="n"/>
      <c r="J237" s="86" t="n">
        <v>448184.79</v>
      </c>
      <c r="K237" s="62" t="n"/>
    </row>
    <row r="238" ht="15" customHeight="1" s="54">
      <c r="C238" s="70" t="inlineStr">
        <is>
          <t>ВСЕГО оборудование по позиции:</t>
        </is>
      </c>
      <c r="H238" s="87" t="n">
        <v>0</v>
      </c>
      <c r="J238" s="87" t="n">
        <v>0</v>
      </c>
    </row>
    <row r="239" ht="15" customHeight="1" s="54">
      <c r="C239" s="70" t="inlineStr">
        <is>
          <t>ВСЕГО по позиции:</t>
        </is>
      </c>
      <c r="H239" s="87" t="n">
        <v>44026.01</v>
      </c>
      <c r="J239" s="87" t="n">
        <v>448184.79</v>
      </c>
    </row>
    <row r="240" ht="141.75" customHeight="1" s="54">
      <c r="A240" s="76" t="n">
        <v>22</v>
      </c>
      <c r="B240" s="76" t="inlineStr">
        <is>
          <t>3.11-36-1</t>
        </is>
      </c>
      <c r="C240" s="76" t="inlineStr">
        <is>
          <t>Устройство полов из керамогранита в мокрых, входных и VIP-зонах</t>
        </is>
      </c>
      <c r="D240" s="77" t="inlineStr">
        <is>
          <t>м2</t>
        </is>
      </c>
      <c r="E240" s="58" t="n">
        <v>308.975</v>
      </c>
      <c r="F240" s="78" t="n"/>
      <c r="G240" s="79" t="n"/>
      <c r="H240" s="58" t="n"/>
      <c r="I240" s="78" t="n"/>
      <c r="J240" s="58" t="n"/>
      <c r="K240" s="78" t="n"/>
    </row>
    <row r="241" ht="14.25" customHeight="1" s="54">
      <c r="A241" s="76" t="n"/>
      <c r="B241" s="76" t="n"/>
      <c r="C241" s="76" t="inlineStr">
        <is>
          <t>ЗП</t>
        </is>
      </c>
      <c r="D241" s="77" t="n"/>
      <c r="E241" s="58" t="n"/>
      <c r="F241" s="78" t="n">
        <v>19.95</v>
      </c>
      <c r="G241" s="79" t="n"/>
      <c r="H241" s="58" t="n">
        <v>1</v>
      </c>
      <c r="I241" s="78" t="n">
        <v>6163.64</v>
      </c>
      <c r="J241" s="58" t="n">
        <v>10.18</v>
      </c>
      <c r="K241" s="78" t="n">
        <v>62745.86</v>
      </c>
    </row>
    <row r="242" ht="14.25" customHeight="1" s="54">
      <c r="A242" s="76" t="n"/>
      <c r="B242" s="76" t="n"/>
      <c r="C242" s="76" t="inlineStr">
        <is>
          <t>ЭМ</t>
        </is>
      </c>
      <c r="D242" s="77" t="n"/>
      <c r="E242" s="58" t="n"/>
      <c r="F242" s="78" t="n">
        <v>2.22</v>
      </c>
      <c r="G242" s="79" t="n"/>
      <c r="H242" s="58" t="n">
        <v>1</v>
      </c>
      <c r="I242" s="78" t="n">
        <v>684.85</v>
      </c>
      <c r="J242" s="58" t="n">
        <v>10.18</v>
      </c>
      <c r="K242" s="78" t="n">
        <v>6971.77</v>
      </c>
    </row>
    <row r="243" ht="14.25" customHeight="1" s="54">
      <c r="A243" s="76" t="n"/>
      <c r="B243" s="76" t="n"/>
      <c r="C243" s="76" t="inlineStr">
        <is>
          <t>в т.ч. ЗПМ</t>
        </is>
      </c>
      <c r="D243" s="77" t="n"/>
      <c r="E243" s="58" t="n"/>
      <c r="F243" s="78" t="n">
        <v>0</v>
      </c>
      <c r="G243" s="79" t="n"/>
      <c r="H243" s="58" t="n">
        <v>1</v>
      </c>
      <c r="I243" s="80" t="n">
        <v>0</v>
      </c>
      <c r="J243" s="58" t="n">
        <v>10.18</v>
      </c>
      <c r="K243" s="80" t="n">
        <v>0</v>
      </c>
    </row>
    <row r="244" ht="14.25" customHeight="1" s="54">
      <c r="A244" s="76" t="n"/>
      <c r="B244" s="76" t="n"/>
      <c r="C244" s="76" t="inlineStr">
        <is>
          <t>НР от ЗП</t>
        </is>
      </c>
      <c r="D244" s="77" t="inlineStr">
        <is>
          <t>%</t>
        </is>
      </c>
      <c r="E244" s="58" t="n">
        <v>112</v>
      </c>
      <c r="F244" s="78" t="n"/>
      <c r="G244" s="79" t="n"/>
      <c r="H244" s="58" t="n"/>
      <c r="I244" s="78" t="n">
        <v>7122.43</v>
      </c>
      <c r="J244" s="58" t="n">
        <v>112</v>
      </c>
      <c r="K244" s="78" t="n">
        <v>72506.33</v>
      </c>
    </row>
    <row r="245" ht="14.25" customHeight="1" s="54">
      <c r="A245" s="76" t="n"/>
      <c r="B245" s="76" t="n"/>
      <c r="C245" s="76" t="inlineStr">
        <is>
          <t>СП от ЗП</t>
        </is>
      </c>
      <c r="D245" s="77" t="inlineStr">
        <is>
          <t>%</t>
        </is>
      </c>
      <c r="E245" s="58" t="n">
        <v>80</v>
      </c>
      <c r="F245" s="78" t="n"/>
      <c r="G245" s="79" t="n"/>
      <c r="H245" s="58" t="n"/>
      <c r="I245" s="78" t="n">
        <v>4793.94</v>
      </c>
      <c r="J245" s="58" t="n">
        <v>80</v>
      </c>
      <c r="K245" s="78" t="n">
        <v>48802.35</v>
      </c>
    </row>
    <row r="246" ht="28.5" customHeight="1" s="54">
      <c r="A246" s="81" t="n"/>
      <c r="B246" s="81" t="n"/>
      <c r="C246" s="81" t="inlineStr">
        <is>
          <t>ЗТР</t>
        </is>
      </c>
      <c r="D246" s="82" t="inlineStr">
        <is>
          <t>чел-ч</t>
        </is>
      </c>
      <c r="E246" s="83" t="n">
        <v>308.98</v>
      </c>
      <c r="F246" s="84" t="n"/>
      <c r="G246" s="85" t="n"/>
      <c r="H246" s="83" t="n">
        <v>1</v>
      </c>
      <c r="I246" s="84" t="n">
        <v>308.98</v>
      </c>
      <c r="J246" s="83" t="n"/>
      <c r="K246" s="84" t="n"/>
    </row>
    <row r="247" ht="15" customHeight="1" s="54">
      <c r="C247" s="70" t="inlineStr">
        <is>
          <t>ВСЕГО работ по позиции:</t>
        </is>
      </c>
      <c r="H247" s="86" t="n">
        <v>34242.45</v>
      </c>
      <c r="I247" s="62" t="n"/>
      <c r="J247" s="86" t="n">
        <v>348588.16</v>
      </c>
      <c r="K247" s="62" t="n"/>
    </row>
    <row r="248" ht="15" customHeight="1" s="54">
      <c r="C248" s="70" t="inlineStr">
        <is>
          <t>ВСЕГО оборудование по позиции:</t>
        </is>
      </c>
      <c r="H248" s="87" t="n">
        <v>0</v>
      </c>
      <c r="J248" s="87" t="n">
        <v>0</v>
      </c>
    </row>
    <row r="249" ht="15" customHeight="1" s="54">
      <c r="C249" s="70" t="inlineStr">
        <is>
          <t>ВСЕГО по позиции:</t>
        </is>
      </c>
      <c r="H249" s="87" t="n">
        <v>34242.45</v>
      </c>
      <c r="J249" s="87" t="n">
        <v>348588.16</v>
      </c>
    </row>
    <row r="250" ht="141.75" customHeight="1" s="54">
      <c r="A250" s="76" t="n">
        <v>23</v>
      </c>
      <c r="B250" s="76" t="inlineStr">
        <is>
          <t>3.11-32-1</t>
        </is>
      </c>
      <c r="C250" s="76" t="inlineStr">
        <is>
          <t>Гидроизоляция и разделительный слой под финишные покрытия</t>
        </is>
      </c>
      <c r="D250" s="77" t="inlineStr">
        <is>
          <t>м2</t>
        </is>
      </c>
      <c r="E250" s="58" t="n">
        <v>123.59</v>
      </c>
      <c r="F250" s="78" t="n"/>
      <c r="G250" s="79" t="n"/>
      <c r="H250" s="58" t="n"/>
      <c r="I250" s="78" t="n"/>
      <c r="J250" s="58" t="n"/>
      <c r="K250" s="78" t="n"/>
    </row>
    <row r="251" ht="14.25" customHeight="1" s="54">
      <c r="A251" s="76" t="n"/>
      <c r="B251" s="76" t="n"/>
      <c r="C251" s="76" t="inlineStr">
        <is>
          <t>ЗП</t>
        </is>
      </c>
      <c r="D251" s="77" t="n"/>
      <c r="E251" s="58" t="n"/>
      <c r="F251" s="78" t="n">
        <v>14.25</v>
      </c>
      <c r="G251" s="79" t="n"/>
      <c r="H251" s="58" t="n">
        <v>1</v>
      </c>
      <c r="I251" s="78" t="n">
        <v>1761.05</v>
      </c>
      <c r="J251" s="58" t="n">
        <v>10.18</v>
      </c>
      <c r="K251" s="78" t="n">
        <v>17927.4</v>
      </c>
    </row>
    <row r="252" ht="14.25" customHeight="1" s="54">
      <c r="A252" s="76" t="n"/>
      <c r="B252" s="76" t="n"/>
      <c r="C252" s="76" t="inlineStr">
        <is>
          <t>ЭМ</t>
        </is>
      </c>
      <c r="D252" s="77" t="n"/>
      <c r="E252" s="58" t="n"/>
      <c r="F252" s="78" t="n">
        <v>1.58</v>
      </c>
      <c r="G252" s="79" t="n"/>
      <c r="H252" s="58" t="n">
        <v>1</v>
      </c>
      <c r="I252" s="78" t="n">
        <v>195.67</v>
      </c>
      <c r="J252" s="58" t="n">
        <v>10.18</v>
      </c>
      <c r="K252" s="78" t="n">
        <v>1991.93</v>
      </c>
    </row>
    <row r="253" ht="14.25" customHeight="1" s="54">
      <c r="A253" s="76" t="n"/>
      <c r="B253" s="76" t="n"/>
      <c r="C253" s="76" t="inlineStr">
        <is>
          <t>в т.ч. ЗПМ</t>
        </is>
      </c>
      <c r="D253" s="77" t="n"/>
      <c r="E253" s="58" t="n"/>
      <c r="F253" s="78" t="n">
        <v>0</v>
      </c>
      <c r="G253" s="79" t="n"/>
      <c r="H253" s="58" t="n">
        <v>1</v>
      </c>
      <c r="I253" s="80" t="n">
        <v>0</v>
      </c>
      <c r="J253" s="58" t="n">
        <v>10.18</v>
      </c>
      <c r="K253" s="80" t="n">
        <v>0</v>
      </c>
    </row>
    <row r="254" ht="14.25" customHeight="1" s="54">
      <c r="A254" s="76" t="n"/>
      <c r="B254" s="76" t="n"/>
      <c r="C254" s="76" t="inlineStr">
        <is>
          <t>НР от ЗП</t>
        </is>
      </c>
      <c r="D254" s="77" t="inlineStr">
        <is>
          <t>%</t>
        </is>
      </c>
      <c r="E254" s="58" t="n">
        <v>112</v>
      </c>
      <c r="F254" s="78" t="n"/>
      <c r="G254" s="79" t="n"/>
      <c r="H254" s="58" t="n"/>
      <c r="I254" s="78" t="n">
        <v>2034.99</v>
      </c>
      <c r="J254" s="58" t="n">
        <v>112</v>
      </c>
      <c r="K254" s="78" t="n">
        <v>20716.1</v>
      </c>
    </row>
    <row r="255" ht="14.25" customHeight="1" s="54">
      <c r="A255" s="76" t="n"/>
      <c r="B255" s="76" t="n"/>
      <c r="C255" s="76" t="inlineStr">
        <is>
          <t>СП от ЗП</t>
        </is>
      </c>
      <c r="D255" s="77" t="inlineStr">
        <is>
          <t>%</t>
        </is>
      </c>
      <c r="E255" s="58" t="n">
        <v>80</v>
      </c>
      <c r="F255" s="78" t="n"/>
      <c r="G255" s="79" t="n"/>
      <c r="H255" s="58" t="n"/>
      <c r="I255" s="78" t="n">
        <v>1369.71</v>
      </c>
      <c r="J255" s="58" t="n">
        <v>80</v>
      </c>
      <c r="K255" s="78" t="n">
        <v>13943.53</v>
      </c>
    </row>
    <row r="256" ht="28.5" customHeight="1" s="54">
      <c r="A256" s="81" t="n"/>
      <c r="B256" s="81" t="n"/>
      <c r="C256" s="81" t="inlineStr">
        <is>
          <t>ЗТР</t>
        </is>
      </c>
      <c r="D256" s="82" t="inlineStr">
        <is>
          <t>чел-ч</t>
        </is>
      </c>
      <c r="E256" s="83" t="n">
        <v>123.59</v>
      </c>
      <c r="F256" s="84" t="n"/>
      <c r="G256" s="85" t="n"/>
      <c r="H256" s="83" t="n">
        <v>1</v>
      </c>
      <c r="I256" s="84" t="n">
        <v>123.59</v>
      </c>
      <c r="J256" s="83" t="n"/>
      <c r="K256" s="84" t="n"/>
    </row>
    <row r="257" ht="15" customHeight="1" s="54">
      <c r="C257" s="70" t="inlineStr">
        <is>
          <t>ВСЕГО работ по позиции:</t>
        </is>
      </c>
      <c r="H257" s="86" t="n">
        <v>9783.58</v>
      </c>
      <c r="I257" s="62" t="n"/>
      <c r="J257" s="86" t="n">
        <v>99596.62</v>
      </c>
      <c r="K257" s="62" t="n"/>
    </row>
    <row r="258" ht="15" customHeight="1" s="54">
      <c r="C258" s="70" t="inlineStr">
        <is>
          <t>ВСЕГО оборудование по позиции:</t>
        </is>
      </c>
      <c r="H258" s="87" t="n">
        <v>0</v>
      </c>
      <c r="J258" s="87" t="n">
        <v>0</v>
      </c>
    </row>
    <row r="259" ht="15" customHeight="1" s="54">
      <c r="C259" s="70" t="inlineStr">
        <is>
          <t>ВСЕГО по позиции:</t>
        </is>
      </c>
      <c r="H259" s="87" t="n">
        <v>9783.58</v>
      </c>
      <c r="J259" s="87" t="n">
        <v>99596.62</v>
      </c>
    </row>
    <row r="260" ht="141.75" customHeight="1" s="54">
      <c r="A260" s="76" t="n">
        <v>24</v>
      </c>
      <c r="B260" s="76" t="inlineStr">
        <is>
          <t>3.11-10-1</t>
        </is>
      </c>
      <c r="C260" s="76" t="inlineStr">
        <is>
          <t>Локальная подготовка/стяжка под финишное покрытие</t>
        </is>
      </c>
      <c r="D260" s="77" t="inlineStr">
        <is>
          <t>м2</t>
        </is>
      </c>
      <c r="E260" s="58" t="n">
        <v>123.59</v>
      </c>
      <c r="F260" s="78" t="n"/>
      <c r="G260" s="79" t="n"/>
      <c r="H260" s="58" t="n"/>
      <c r="I260" s="78" t="n"/>
      <c r="J260" s="58" t="n"/>
      <c r="K260" s="78" t="n"/>
    </row>
    <row r="261" ht="14.25" customHeight="1" s="54">
      <c r="A261" s="76" t="n"/>
      <c r="B261" s="76" t="n"/>
      <c r="C261" s="76" t="inlineStr">
        <is>
          <t>ЗП</t>
        </is>
      </c>
      <c r="D261" s="77" t="n"/>
      <c r="E261" s="58" t="n"/>
      <c r="F261" s="78" t="n">
        <v>14.25</v>
      </c>
      <c r="G261" s="79" t="n"/>
      <c r="H261" s="58" t="n">
        <v>1</v>
      </c>
      <c r="I261" s="78" t="n">
        <v>1761.03</v>
      </c>
      <c r="J261" s="58" t="n">
        <v>10.18</v>
      </c>
      <c r="K261" s="78" t="n">
        <v>17927.39</v>
      </c>
    </row>
    <row r="262" ht="14.25" customHeight="1" s="54">
      <c r="A262" s="76" t="n"/>
      <c r="B262" s="76" t="n"/>
      <c r="C262" s="76" t="inlineStr">
        <is>
          <t>ЭМ</t>
        </is>
      </c>
      <c r="D262" s="77" t="n"/>
      <c r="E262" s="58" t="n"/>
      <c r="F262" s="78" t="n">
        <v>1.58</v>
      </c>
      <c r="G262" s="79" t="n"/>
      <c r="H262" s="58" t="n">
        <v>1</v>
      </c>
      <c r="I262" s="78" t="n">
        <v>195.67</v>
      </c>
      <c r="J262" s="58" t="n">
        <v>10.18</v>
      </c>
      <c r="K262" s="78" t="n">
        <v>1991.93</v>
      </c>
    </row>
    <row r="263" ht="14.25" customHeight="1" s="54">
      <c r="A263" s="76" t="n"/>
      <c r="B263" s="76" t="n"/>
      <c r="C263" s="76" t="inlineStr">
        <is>
          <t>в т.ч. ЗПМ</t>
        </is>
      </c>
      <c r="D263" s="77" t="n"/>
      <c r="E263" s="58" t="n"/>
      <c r="F263" s="78" t="n">
        <v>0</v>
      </c>
      <c r="G263" s="79" t="n"/>
      <c r="H263" s="58" t="n">
        <v>1</v>
      </c>
      <c r="I263" s="80" t="n">
        <v>0</v>
      </c>
      <c r="J263" s="58" t="n">
        <v>10.18</v>
      </c>
      <c r="K263" s="80" t="n">
        <v>0</v>
      </c>
    </row>
    <row r="264" ht="14.25" customHeight="1" s="54">
      <c r="A264" s="76" t="n"/>
      <c r="B264" s="76" t="n"/>
      <c r="C264" s="76" t="inlineStr">
        <is>
          <t>НР от ЗП</t>
        </is>
      </c>
      <c r="D264" s="77" t="inlineStr">
        <is>
          <t>%</t>
        </is>
      </c>
      <c r="E264" s="58" t="n">
        <v>112</v>
      </c>
      <c r="F264" s="78" t="n"/>
      <c r="G264" s="79" t="n"/>
      <c r="H264" s="58" t="n"/>
      <c r="I264" s="78" t="n">
        <v>2034.97</v>
      </c>
      <c r="J264" s="58" t="n">
        <v>112</v>
      </c>
      <c r="K264" s="78" t="n">
        <v>20716.1</v>
      </c>
    </row>
    <row r="265" ht="14.25" customHeight="1" s="54">
      <c r="A265" s="76" t="n"/>
      <c r="B265" s="76" t="n"/>
      <c r="C265" s="76" t="inlineStr">
        <is>
          <t>СП от ЗП</t>
        </is>
      </c>
      <c r="D265" s="77" t="inlineStr">
        <is>
          <t>%</t>
        </is>
      </c>
      <c r="E265" s="58" t="n">
        <v>80</v>
      </c>
      <c r="F265" s="78" t="n"/>
      <c r="G265" s="79" t="n"/>
      <c r="H265" s="58" t="n"/>
      <c r="I265" s="78" t="n">
        <v>1369.69</v>
      </c>
      <c r="J265" s="58" t="n">
        <v>80</v>
      </c>
      <c r="K265" s="78" t="n">
        <v>13943.52</v>
      </c>
    </row>
    <row r="266" ht="28.5" customHeight="1" s="54">
      <c r="A266" s="81" t="n"/>
      <c r="B266" s="81" t="n"/>
      <c r="C266" s="81" t="inlineStr">
        <is>
          <t>ЗТР</t>
        </is>
      </c>
      <c r="D266" s="82" t="inlineStr">
        <is>
          <t>чел-ч</t>
        </is>
      </c>
      <c r="E266" s="83" t="n">
        <v>123.59</v>
      </c>
      <c r="F266" s="84" t="n"/>
      <c r="G266" s="85" t="n"/>
      <c r="H266" s="83" t="n">
        <v>1</v>
      </c>
      <c r="I266" s="84" t="n">
        <v>123.59</v>
      </c>
      <c r="J266" s="83" t="n"/>
      <c r="K266" s="84" t="n"/>
    </row>
    <row r="267" ht="15" customHeight="1" s="54">
      <c r="C267" s="70" t="inlineStr">
        <is>
          <t>ВСЕГО работ по позиции:</t>
        </is>
      </c>
      <c r="H267" s="86" t="n">
        <v>9783.530000000001</v>
      </c>
      <c r="I267" s="62" t="n"/>
      <c r="J267" s="86" t="n">
        <v>99596.61</v>
      </c>
      <c r="K267" s="62" t="n"/>
    </row>
    <row r="268" ht="15" customHeight="1" s="54">
      <c r="C268" s="70" t="inlineStr">
        <is>
          <t>ВСЕГО оборудование по позиции:</t>
        </is>
      </c>
      <c r="H268" s="87" t="n">
        <v>0</v>
      </c>
      <c r="J268" s="87" t="n">
        <v>0</v>
      </c>
    </row>
    <row r="269" ht="15" customHeight="1" s="54">
      <c r="C269" s="70" t="inlineStr">
        <is>
          <t>ВСЕГО по позиции:</t>
        </is>
      </c>
      <c r="H269" s="87" t="n">
        <v>9783.530000000001</v>
      </c>
      <c r="J269" s="87" t="n">
        <v>99596.61</v>
      </c>
    </row>
    <row r="270" ht="141.75" customHeight="1" s="54">
      <c r="A270" s="76" t="n">
        <v>25</v>
      </c>
      <c r="B270" s="76" t="inlineStr">
        <is>
          <t>3.15-165-1</t>
        </is>
      </c>
      <c r="C270" s="76" t="inlineStr">
        <is>
          <t>Грунтование стен</t>
        </is>
      </c>
      <c r="D270" s="77" t="inlineStr">
        <is>
          <t>м2</t>
        </is>
      </c>
      <c r="E270" s="58" t="n">
        <v>3317.24</v>
      </c>
      <c r="F270" s="78" t="n"/>
      <c r="G270" s="79" t="n"/>
      <c r="H270" s="58" t="n"/>
      <c r="I270" s="78" t="n"/>
      <c r="J270" s="58" t="n"/>
      <c r="K270" s="78" t="n"/>
    </row>
    <row r="271" ht="14.25" customHeight="1" s="54">
      <c r="A271" s="76" t="n"/>
      <c r="B271" s="76" t="n"/>
      <c r="C271" s="76" t="inlineStr">
        <is>
          <t>ЗП</t>
        </is>
      </c>
      <c r="D271" s="77" t="n"/>
      <c r="E271" s="58" t="n"/>
      <c r="F271" s="78" t="n">
        <v>2.05</v>
      </c>
      <c r="G271" s="79" t="n"/>
      <c r="H271" s="58" t="n">
        <v>1</v>
      </c>
      <c r="I271" s="78" t="n">
        <v>6804.03</v>
      </c>
      <c r="J271" s="58" t="n">
        <v>10.18</v>
      </c>
      <c r="K271" s="78" t="n">
        <v>69265</v>
      </c>
    </row>
    <row r="272" ht="14.25" customHeight="1" s="54">
      <c r="A272" s="76" t="n"/>
      <c r="B272" s="76" t="n"/>
      <c r="C272" s="76" t="inlineStr">
        <is>
          <t>ЭМ</t>
        </is>
      </c>
      <c r="D272" s="77" t="n"/>
      <c r="E272" s="58" t="n"/>
      <c r="F272" s="78" t="n">
        <v>0.23</v>
      </c>
      <c r="G272" s="79" t="n"/>
      <c r="H272" s="58" t="n">
        <v>1</v>
      </c>
      <c r="I272" s="78" t="n">
        <v>756</v>
      </c>
      <c r="J272" s="58" t="n">
        <v>10.18</v>
      </c>
      <c r="K272" s="78" t="n">
        <v>7696.11</v>
      </c>
    </row>
    <row r="273" ht="14.25" customHeight="1" s="54">
      <c r="A273" s="76" t="n"/>
      <c r="B273" s="76" t="n"/>
      <c r="C273" s="76" t="inlineStr">
        <is>
          <t>в т.ч. ЗПМ</t>
        </is>
      </c>
      <c r="D273" s="77" t="n"/>
      <c r="E273" s="58" t="n"/>
      <c r="F273" s="78" t="n">
        <v>0</v>
      </c>
      <c r="G273" s="79" t="n"/>
      <c r="H273" s="58" t="n">
        <v>1</v>
      </c>
      <c r="I273" s="80" t="n">
        <v>0</v>
      </c>
      <c r="J273" s="58" t="n">
        <v>10.18</v>
      </c>
      <c r="K273" s="80" t="n">
        <v>0</v>
      </c>
    </row>
    <row r="274" ht="14.25" customHeight="1" s="54">
      <c r="A274" s="76" t="n"/>
      <c r="B274" s="76" t="n"/>
      <c r="C274" s="76" t="inlineStr">
        <is>
          <t>НР от ЗП</t>
        </is>
      </c>
      <c r="D274" s="77" t="inlineStr">
        <is>
          <t>%</t>
        </is>
      </c>
      <c r="E274" s="58" t="n">
        <v>112</v>
      </c>
      <c r="F274" s="78" t="n"/>
      <c r="G274" s="79" t="n"/>
      <c r="H274" s="58" t="n"/>
      <c r="I274" s="78" t="n">
        <v>7560.03</v>
      </c>
      <c r="J274" s="58" t="n">
        <v>112</v>
      </c>
      <c r="K274" s="78" t="n">
        <v>76961.11</v>
      </c>
    </row>
    <row r="275" ht="14.25" customHeight="1" s="54">
      <c r="A275" s="76" t="n"/>
      <c r="B275" s="76" t="n"/>
      <c r="C275" s="76" t="inlineStr">
        <is>
          <t>СП от ЗП</t>
        </is>
      </c>
      <c r="D275" s="77" t="inlineStr">
        <is>
          <t>%</t>
        </is>
      </c>
      <c r="E275" s="58" t="n">
        <v>80</v>
      </c>
      <c r="F275" s="78" t="n"/>
      <c r="G275" s="79" t="n"/>
      <c r="H275" s="58" t="n"/>
      <c r="I275" s="78" t="n">
        <v>4838.42</v>
      </c>
      <c r="J275" s="58" t="n">
        <v>80</v>
      </c>
      <c r="K275" s="78" t="n">
        <v>49255.11</v>
      </c>
    </row>
    <row r="276" ht="28.5" customHeight="1" s="54">
      <c r="A276" s="81" t="n"/>
      <c r="B276" s="81" t="n"/>
      <c r="C276" s="81" t="inlineStr">
        <is>
          <t>ЗТР</t>
        </is>
      </c>
      <c r="D276" s="82" t="inlineStr">
        <is>
          <t>чел-ч</t>
        </is>
      </c>
      <c r="E276" s="83" t="n">
        <v>3317.24</v>
      </c>
      <c r="F276" s="84" t="n"/>
      <c r="G276" s="85" t="n"/>
      <c r="H276" s="83" t="n">
        <v>1</v>
      </c>
      <c r="I276" s="84" t="n">
        <v>3317.24</v>
      </c>
      <c r="J276" s="83" t="n"/>
      <c r="K276" s="84" t="n"/>
    </row>
    <row r="277" ht="15" customHeight="1" s="54">
      <c r="C277" s="70" t="inlineStr">
        <is>
          <t>ВСЕГО работ по позиции:</t>
        </is>
      </c>
      <c r="H277" s="86" t="n">
        <v>37800.16</v>
      </c>
      <c r="I277" s="62" t="n"/>
      <c r="J277" s="86" t="n">
        <v>384805.56</v>
      </c>
      <c r="K277" s="62" t="n"/>
    </row>
    <row r="278" ht="15" customHeight="1" s="54">
      <c r="C278" s="70" t="inlineStr">
        <is>
          <t>ВСЕГО оборудование по позиции:</t>
        </is>
      </c>
      <c r="H278" s="87" t="n">
        <v>0</v>
      </c>
      <c r="J278" s="87" t="n">
        <v>0</v>
      </c>
    </row>
    <row r="279" ht="15" customHeight="1" s="54">
      <c r="C279" s="70" t="inlineStr">
        <is>
          <t>ВСЕГО по позиции:</t>
        </is>
      </c>
      <c r="H279" s="87" t="n">
        <v>37800.16</v>
      </c>
      <c r="J279" s="87" t="n">
        <v>384805.56</v>
      </c>
    </row>
    <row r="280" ht="141.75" customHeight="1" s="54">
      <c r="A280" s="76" t="n">
        <v>26</v>
      </c>
      <c r="B280" s="76" t="inlineStr">
        <is>
          <t>6.61-1-3</t>
        </is>
      </c>
      <c r="C280" s="76" t="inlineStr">
        <is>
          <t>Локальное штукатурное выравнивание стен и откосов</t>
        </is>
      </c>
      <c r="D280" s="77" t="inlineStr">
        <is>
          <t>м2</t>
        </is>
      </c>
      <c r="E280" s="58" t="n">
        <v>1160.97</v>
      </c>
      <c r="F280" s="78" t="n"/>
      <c r="G280" s="79" t="n"/>
      <c r="H280" s="58" t="n"/>
      <c r="I280" s="78" t="n"/>
      <c r="J280" s="58" t="n"/>
      <c r="K280" s="78" t="n"/>
    </row>
    <row r="281" ht="14.25" customHeight="1" s="54">
      <c r="A281" s="76" t="n"/>
      <c r="B281" s="76" t="n"/>
      <c r="C281" s="76" t="inlineStr">
        <is>
          <t>ЗП</t>
        </is>
      </c>
      <c r="D281" s="77" t="n"/>
      <c r="E281" s="58" t="n"/>
      <c r="F281" s="78" t="n">
        <v>18.2</v>
      </c>
      <c r="G281" s="79" t="n"/>
      <c r="H281" s="58" t="n">
        <v>1</v>
      </c>
      <c r="I281" s="78" t="n">
        <v>21131.07</v>
      </c>
      <c r="J281" s="58" t="n">
        <v>10.18</v>
      </c>
      <c r="K281" s="78" t="n">
        <v>215114.27</v>
      </c>
    </row>
    <row r="282" ht="14.25" customHeight="1" s="54">
      <c r="A282" s="76" t="n"/>
      <c r="B282" s="76" t="n"/>
      <c r="C282" s="76" t="inlineStr">
        <is>
          <t>ЭМ</t>
        </is>
      </c>
      <c r="D282" s="77" t="n"/>
      <c r="E282" s="58" t="n"/>
      <c r="F282" s="78" t="n">
        <v>2.02</v>
      </c>
      <c r="G282" s="79" t="n"/>
      <c r="H282" s="58" t="n">
        <v>1</v>
      </c>
      <c r="I282" s="78" t="n">
        <v>2347.89</v>
      </c>
      <c r="J282" s="58" t="n">
        <v>10.18</v>
      </c>
      <c r="K282" s="78" t="n">
        <v>23901.59</v>
      </c>
    </row>
    <row r="283" ht="14.25" customHeight="1" s="54">
      <c r="A283" s="76" t="n"/>
      <c r="B283" s="76" t="n"/>
      <c r="C283" s="76" t="inlineStr">
        <is>
          <t>в т.ч. ЗПМ</t>
        </is>
      </c>
      <c r="D283" s="77" t="n"/>
      <c r="E283" s="58" t="n"/>
      <c r="F283" s="78" t="n">
        <v>0</v>
      </c>
      <c r="G283" s="79" t="n"/>
      <c r="H283" s="58" t="n">
        <v>1</v>
      </c>
      <c r="I283" s="80" t="n">
        <v>0</v>
      </c>
      <c r="J283" s="58" t="n">
        <v>10.18</v>
      </c>
      <c r="K283" s="80" t="n">
        <v>0</v>
      </c>
    </row>
    <row r="284" ht="14.25" customHeight="1" s="54">
      <c r="A284" s="76" t="n"/>
      <c r="B284" s="76" t="n"/>
      <c r="C284" s="76" t="inlineStr">
        <is>
          <t>НР от ЗП</t>
        </is>
      </c>
      <c r="D284" s="77" t="inlineStr">
        <is>
          <t>%</t>
        </is>
      </c>
      <c r="E284" s="58" t="n">
        <v>112</v>
      </c>
      <c r="F284" s="78" t="n"/>
      <c r="G284" s="79" t="n"/>
      <c r="H284" s="58" t="n"/>
      <c r="I284" s="78" t="n">
        <v>23478.97</v>
      </c>
      <c r="J284" s="58" t="n">
        <v>112</v>
      </c>
      <c r="K284" s="78" t="n">
        <v>239015.86</v>
      </c>
    </row>
    <row r="285" ht="14.25" customHeight="1" s="54">
      <c r="A285" s="76" t="n"/>
      <c r="B285" s="76" t="n"/>
      <c r="C285" s="76" t="inlineStr">
        <is>
          <t>СП от ЗП</t>
        </is>
      </c>
      <c r="D285" s="77" t="inlineStr">
        <is>
          <t>%</t>
        </is>
      </c>
      <c r="E285" s="58" t="n">
        <v>80</v>
      </c>
      <c r="F285" s="78" t="n"/>
      <c r="G285" s="79" t="n"/>
      <c r="H285" s="58" t="n"/>
      <c r="I285" s="78" t="n">
        <v>15026.54</v>
      </c>
      <c r="J285" s="58" t="n">
        <v>80</v>
      </c>
      <c r="K285" s="78" t="n">
        <v>152970.15</v>
      </c>
    </row>
    <row r="286" ht="28.5" customHeight="1" s="54">
      <c r="A286" s="81" t="n"/>
      <c r="B286" s="81" t="n"/>
      <c r="C286" s="81" t="inlineStr">
        <is>
          <t>ЗТР</t>
        </is>
      </c>
      <c r="D286" s="82" t="inlineStr">
        <is>
          <t>чел-ч</t>
        </is>
      </c>
      <c r="E286" s="83" t="n">
        <v>1160.97</v>
      </c>
      <c r="F286" s="84" t="n"/>
      <c r="G286" s="85" t="n"/>
      <c r="H286" s="83" t="n">
        <v>1</v>
      </c>
      <c r="I286" s="84" t="n">
        <v>1160.97</v>
      </c>
      <c r="J286" s="83" t="n"/>
      <c r="K286" s="84" t="n"/>
    </row>
    <row r="287" ht="15" customHeight="1" s="54">
      <c r="C287" s="70" t="inlineStr">
        <is>
          <t>ВСЕГО работ по позиции:</t>
        </is>
      </c>
      <c r="H287" s="86" t="n">
        <v>117394.83</v>
      </c>
      <c r="I287" s="62" t="n"/>
      <c r="J287" s="86" t="n">
        <v>1195079.3</v>
      </c>
      <c r="K287" s="62" t="n"/>
    </row>
    <row r="288" ht="15" customHeight="1" s="54">
      <c r="C288" s="70" t="inlineStr">
        <is>
          <t>ВСЕГО оборудование по позиции:</t>
        </is>
      </c>
      <c r="H288" s="87" t="n">
        <v>0</v>
      </c>
      <c r="J288" s="87" t="n">
        <v>0</v>
      </c>
    </row>
    <row r="289" ht="15" customHeight="1" s="54">
      <c r="C289" s="70" t="inlineStr">
        <is>
          <t>ВСЕГО по позиции:</t>
        </is>
      </c>
      <c r="H289" s="87" t="n">
        <v>117394.83</v>
      </c>
      <c r="J289" s="87" t="n">
        <v>1195079.3</v>
      </c>
    </row>
    <row r="290" ht="141.75" customHeight="1" s="54">
      <c r="A290" s="76" t="n">
        <v>27</v>
      </c>
      <c r="B290" s="76" t="inlineStr">
        <is>
          <t>3.15-103-1</t>
        </is>
      </c>
      <c r="C290" s="76" t="inlineStr">
        <is>
          <t>Финишная шпаклевка стен</t>
        </is>
      </c>
      <c r="D290" s="77" t="inlineStr">
        <is>
          <t>м2</t>
        </is>
      </c>
      <c r="E290" s="58" t="n">
        <v>3317.24</v>
      </c>
      <c r="F290" s="78" t="n"/>
      <c r="G290" s="79" t="n"/>
      <c r="H290" s="58" t="n"/>
      <c r="I290" s="78" t="n"/>
      <c r="J290" s="58" t="n"/>
      <c r="K290" s="78" t="n"/>
    </row>
    <row r="291" ht="14.25" customHeight="1" s="54">
      <c r="A291" s="76" t="n"/>
      <c r="B291" s="76" t="n"/>
      <c r="C291" s="76" t="inlineStr">
        <is>
          <t>ЗП</t>
        </is>
      </c>
      <c r="D291" s="77" t="n"/>
      <c r="E291" s="58" t="n"/>
      <c r="F291" s="78" t="n">
        <v>10.4</v>
      </c>
      <c r="G291" s="79" t="n"/>
      <c r="H291" s="58" t="n">
        <v>1</v>
      </c>
      <c r="I291" s="78" t="n">
        <v>34510.23</v>
      </c>
      <c r="J291" s="58" t="n">
        <v>10.18</v>
      </c>
      <c r="K291" s="78" t="n">
        <v>351314.13</v>
      </c>
    </row>
    <row r="292" ht="14.25" customHeight="1" s="54">
      <c r="A292" s="76" t="n"/>
      <c r="B292" s="76" t="n"/>
      <c r="C292" s="76" t="inlineStr">
        <is>
          <t>ЭМ</t>
        </is>
      </c>
      <c r="D292" s="77" t="n"/>
      <c r="E292" s="58" t="n"/>
      <c r="F292" s="78" t="n">
        <v>1.16</v>
      </c>
      <c r="G292" s="79" t="n"/>
      <c r="H292" s="58" t="n">
        <v>1</v>
      </c>
      <c r="I292" s="78" t="n">
        <v>3834.47</v>
      </c>
      <c r="J292" s="58" t="n">
        <v>10.18</v>
      </c>
      <c r="K292" s="78" t="n">
        <v>39034.91</v>
      </c>
    </row>
    <row r="293" ht="14.25" customHeight="1" s="54">
      <c r="A293" s="76" t="n"/>
      <c r="B293" s="76" t="n"/>
      <c r="C293" s="76" t="inlineStr">
        <is>
          <t>в т.ч. ЗПМ</t>
        </is>
      </c>
      <c r="D293" s="77" t="n"/>
      <c r="E293" s="58" t="n"/>
      <c r="F293" s="78" t="n">
        <v>0</v>
      </c>
      <c r="G293" s="79" t="n"/>
      <c r="H293" s="58" t="n">
        <v>1</v>
      </c>
      <c r="I293" s="80" t="n">
        <v>0</v>
      </c>
      <c r="J293" s="58" t="n">
        <v>10.18</v>
      </c>
      <c r="K293" s="80" t="n">
        <v>0</v>
      </c>
    </row>
    <row r="294" ht="14.25" customHeight="1" s="54">
      <c r="A294" s="76" t="n"/>
      <c r="B294" s="76" t="n"/>
      <c r="C294" s="76" t="inlineStr">
        <is>
          <t>НР от ЗП</t>
        </is>
      </c>
      <c r="D294" s="77" t="inlineStr">
        <is>
          <t>%</t>
        </is>
      </c>
      <c r="E294" s="58" t="n">
        <v>112</v>
      </c>
      <c r="F294" s="78" t="n"/>
      <c r="G294" s="79" t="n"/>
      <c r="H294" s="58" t="n"/>
      <c r="I294" s="78" t="n">
        <v>38344.7</v>
      </c>
      <c r="J294" s="58" t="n">
        <v>112</v>
      </c>
      <c r="K294" s="78" t="n">
        <v>390349.04</v>
      </c>
    </row>
    <row r="295" ht="14.25" customHeight="1" s="54">
      <c r="A295" s="76" t="n"/>
      <c r="B295" s="76" t="n"/>
      <c r="C295" s="76" t="inlineStr">
        <is>
          <t>СП от ЗП</t>
        </is>
      </c>
      <c r="D295" s="77" t="inlineStr">
        <is>
          <t>%</t>
        </is>
      </c>
      <c r="E295" s="58" t="n">
        <v>80</v>
      </c>
      <c r="F295" s="78" t="n"/>
      <c r="G295" s="79" t="n"/>
      <c r="H295" s="58" t="n"/>
      <c r="I295" s="78" t="n">
        <v>24540.61</v>
      </c>
      <c r="J295" s="58" t="n">
        <v>80</v>
      </c>
      <c r="K295" s="78" t="n">
        <v>249823.38</v>
      </c>
    </row>
    <row r="296" ht="28.5" customHeight="1" s="54">
      <c r="A296" s="81" t="n"/>
      <c r="B296" s="81" t="n"/>
      <c r="C296" s="81" t="inlineStr">
        <is>
          <t>ЗТР</t>
        </is>
      </c>
      <c r="D296" s="82" t="inlineStr">
        <is>
          <t>чел-ч</t>
        </is>
      </c>
      <c r="E296" s="83" t="n">
        <v>3317.24</v>
      </c>
      <c r="F296" s="84" t="n"/>
      <c r="G296" s="85" t="n"/>
      <c r="H296" s="83" t="n">
        <v>1</v>
      </c>
      <c r="I296" s="84" t="n">
        <v>3317.24</v>
      </c>
      <c r="J296" s="83" t="n"/>
      <c r="K296" s="84" t="n"/>
    </row>
    <row r="297" ht="15" customHeight="1" s="54">
      <c r="C297" s="70" t="inlineStr">
        <is>
          <t>ВСЕГО работ по позиции:</t>
        </is>
      </c>
      <c r="H297" s="86" t="n">
        <v>191723.5</v>
      </c>
      <c r="I297" s="62" t="n"/>
      <c r="J297" s="86" t="n">
        <v>1951745.19</v>
      </c>
      <c r="K297" s="62" t="n"/>
    </row>
    <row r="298" ht="15" customHeight="1" s="54">
      <c r="C298" s="70" t="inlineStr">
        <is>
          <t>ВСЕГО оборудование по позиции:</t>
        </is>
      </c>
      <c r="H298" s="87" t="n">
        <v>0</v>
      </c>
      <c r="J298" s="87" t="n">
        <v>0</v>
      </c>
    </row>
    <row r="299" ht="15" customHeight="1" s="54">
      <c r="C299" s="70" t="inlineStr">
        <is>
          <t>ВСЕГО по позиции:</t>
        </is>
      </c>
      <c r="H299" s="87" t="n">
        <v>191723.5</v>
      </c>
      <c r="J299" s="87" t="n">
        <v>1951745.19</v>
      </c>
    </row>
    <row r="300" ht="141.75" customHeight="1" s="54">
      <c r="A300" s="76" t="n">
        <v>28</v>
      </c>
      <c r="B300" s="76" t="inlineStr">
        <is>
          <t>3.15-115-1</t>
        </is>
      </c>
      <c r="C300" s="76" t="inlineStr">
        <is>
          <t>Декоративная отделка акцентных стен</t>
        </is>
      </c>
      <c r="D300" s="77" t="inlineStr">
        <is>
          <t>м2</t>
        </is>
      </c>
      <c r="E300" s="58" t="n">
        <v>164.1185</v>
      </c>
      <c r="F300" s="78" t="n"/>
      <c r="G300" s="79" t="n"/>
      <c r="H300" s="58" t="n"/>
      <c r="I300" s="78" t="n"/>
      <c r="J300" s="58" t="n"/>
      <c r="K300" s="78" t="n"/>
    </row>
    <row r="301" ht="14.25" customHeight="1" s="54">
      <c r="A301" s="76" t="n"/>
      <c r="B301" s="76" t="n"/>
      <c r="C301" s="76" t="inlineStr">
        <is>
          <t>ЗП</t>
        </is>
      </c>
      <c r="D301" s="77" t="n"/>
      <c r="E301" s="58" t="n"/>
      <c r="F301" s="78" t="n">
        <v>22.59</v>
      </c>
      <c r="G301" s="79" t="n"/>
      <c r="H301" s="58" t="n">
        <v>1</v>
      </c>
      <c r="I301" s="78" t="n">
        <v>3707.79</v>
      </c>
      <c r="J301" s="58" t="n">
        <v>10.18</v>
      </c>
      <c r="K301" s="78" t="n">
        <v>37745.38</v>
      </c>
    </row>
    <row r="302" ht="14.25" customHeight="1" s="54">
      <c r="A302" s="76" t="n"/>
      <c r="B302" s="76" t="n"/>
      <c r="C302" s="76" t="inlineStr">
        <is>
          <t>ЭМ</t>
        </is>
      </c>
      <c r="D302" s="77" t="n"/>
      <c r="E302" s="58" t="n"/>
      <c r="F302" s="78" t="n">
        <v>2.51</v>
      </c>
      <c r="G302" s="79" t="n"/>
      <c r="H302" s="58" t="n">
        <v>1</v>
      </c>
      <c r="I302" s="78" t="n">
        <v>411.97</v>
      </c>
      <c r="J302" s="58" t="n">
        <v>10.18</v>
      </c>
      <c r="K302" s="78" t="n">
        <v>4193.93</v>
      </c>
    </row>
    <row r="303" ht="14.25" customHeight="1" s="54">
      <c r="A303" s="76" t="n"/>
      <c r="B303" s="76" t="n"/>
      <c r="C303" s="76" t="inlineStr">
        <is>
          <t>в т.ч. ЗПМ</t>
        </is>
      </c>
      <c r="D303" s="77" t="n"/>
      <c r="E303" s="58" t="n"/>
      <c r="F303" s="78" t="n">
        <v>0</v>
      </c>
      <c r="G303" s="79" t="n"/>
      <c r="H303" s="58" t="n">
        <v>1</v>
      </c>
      <c r="I303" s="80" t="n">
        <v>0</v>
      </c>
      <c r="J303" s="58" t="n">
        <v>10.18</v>
      </c>
      <c r="K303" s="80" t="n">
        <v>0</v>
      </c>
    </row>
    <row r="304" ht="14.25" customHeight="1" s="54">
      <c r="A304" s="76" t="n"/>
      <c r="B304" s="76" t="n"/>
      <c r="C304" s="76" t="inlineStr">
        <is>
          <t>НР от ЗП</t>
        </is>
      </c>
      <c r="D304" s="77" t="inlineStr">
        <is>
          <t>%</t>
        </is>
      </c>
      <c r="E304" s="58" t="n">
        <v>112</v>
      </c>
      <c r="F304" s="78" t="n"/>
      <c r="G304" s="79" t="n"/>
      <c r="H304" s="58" t="n"/>
      <c r="I304" s="78" t="n">
        <v>4119.77</v>
      </c>
      <c r="J304" s="58" t="n">
        <v>112</v>
      </c>
      <c r="K304" s="78" t="n">
        <v>41939.32</v>
      </c>
    </row>
    <row r="305" ht="14.25" customHeight="1" s="54">
      <c r="A305" s="76" t="n"/>
      <c r="B305" s="76" t="n"/>
      <c r="C305" s="76" t="inlineStr">
        <is>
          <t>СП от ЗП</t>
        </is>
      </c>
      <c r="D305" s="77" t="inlineStr">
        <is>
          <t>%</t>
        </is>
      </c>
      <c r="E305" s="58" t="n">
        <v>80</v>
      </c>
      <c r="F305" s="78" t="n"/>
      <c r="G305" s="79" t="n"/>
      <c r="H305" s="58" t="n"/>
      <c r="I305" s="78" t="n">
        <v>2636.65</v>
      </c>
      <c r="J305" s="58" t="n">
        <v>80</v>
      </c>
      <c r="K305" s="78" t="n">
        <v>26841.16</v>
      </c>
    </row>
    <row r="306" ht="28.5" customHeight="1" s="54">
      <c r="A306" s="81" t="n"/>
      <c r="B306" s="81" t="n"/>
      <c r="C306" s="81" t="inlineStr">
        <is>
          <t>ЗТР</t>
        </is>
      </c>
      <c r="D306" s="82" t="inlineStr">
        <is>
          <t>чел-ч</t>
        </is>
      </c>
      <c r="E306" s="83" t="n">
        <v>164.12</v>
      </c>
      <c r="F306" s="84" t="n"/>
      <c r="G306" s="85" t="n"/>
      <c r="H306" s="83" t="n">
        <v>1</v>
      </c>
      <c r="I306" s="84" t="n">
        <v>164.12</v>
      </c>
      <c r="J306" s="83" t="n"/>
      <c r="K306" s="84" t="n"/>
    </row>
    <row r="307" ht="15" customHeight="1" s="54">
      <c r="C307" s="70" t="inlineStr">
        <is>
          <t>ВСЕГО работ по позиции:</t>
        </is>
      </c>
      <c r="H307" s="86" t="n">
        <v>20598.86</v>
      </c>
      <c r="I307" s="62" t="n"/>
      <c r="J307" s="86" t="n">
        <v>209696.61</v>
      </c>
      <c r="K307" s="62" t="n"/>
    </row>
    <row r="308" ht="15" customHeight="1" s="54">
      <c r="C308" s="70" t="inlineStr">
        <is>
          <t>ВСЕГО оборудование по позиции:</t>
        </is>
      </c>
      <c r="H308" s="87" t="n">
        <v>0</v>
      </c>
      <c r="J308" s="87" t="n">
        <v>0</v>
      </c>
    </row>
    <row r="309" ht="15" customHeight="1" s="54">
      <c r="C309" s="70" t="inlineStr">
        <is>
          <t>ВСЕГО по позиции:</t>
        </is>
      </c>
      <c r="H309" s="87" t="n">
        <v>20598.86</v>
      </c>
      <c r="J309" s="87" t="n">
        <v>209696.61</v>
      </c>
    </row>
    <row r="310" ht="141.75" customHeight="1" s="54">
      <c r="A310" s="76" t="n">
        <v>29</v>
      </c>
      <c r="B310" s="76" t="inlineStr">
        <is>
          <t>3.15-140-1</t>
        </is>
      </c>
      <c r="C310" s="76" t="inlineStr">
        <is>
          <t>Оклейка стеклообоями/армирующим декоративным покрытием</t>
        </is>
      </c>
      <c r="D310" s="77" t="inlineStr">
        <is>
          <t>м2</t>
        </is>
      </c>
      <c r="E310" s="58" t="n">
        <v>117.2275</v>
      </c>
      <c r="F310" s="78" t="n"/>
      <c r="G310" s="79" t="n"/>
      <c r="H310" s="58" t="n"/>
      <c r="I310" s="78" t="n"/>
      <c r="J310" s="58" t="n"/>
      <c r="K310" s="78" t="n"/>
    </row>
    <row r="311" ht="14.25" customHeight="1" s="54">
      <c r="A311" s="76" t="n"/>
      <c r="B311" s="76" t="n"/>
      <c r="C311" s="76" t="inlineStr">
        <is>
          <t>ЗП</t>
        </is>
      </c>
      <c r="D311" s="77" t="n"/>
      <c r="E311" s="58" t="n"/>
      <c r="F311" s="78" t="n">
        <v>22.59</v>
      </c>
      <c r="G311" s="79" t="n"/>
      <c r="H311" s="58" t="n">
        <v>1</v>
      </c>
      <c r="I311" s="78" t="n">
        <v>2648.43</v>
      </c>
      <c r="J311" s="58" t="n">
        <v>10.18</v>
      </c>
      <c r="K311" s="78" t="n">
        <v>26960.99</v>
      </c>
    </row>
    <row r="312" ht="14.25" customHeight="1" s="54">
      <c r="A312" s="76" t="n"/>
      <c r="B312" s="76" t="n"/>
      <c r="C312" s="76" t="inlineStr">
        <is>
          <t>ЭМ</t>
        </is>
      </c>
      <c r="D312" s="77" t="n"/>
      <c r="E312" s="58" t="n"/>
      <c r="F312" s="78" t="n">
        <v>2.51</v>
      </c>
      <c r="G312" s="79" t="n"/>
      <c r="H312" s="58" t="n">
        <v>1</v>
      </c>
      <c r="I312" s="78" t="n">
        <v>294.27</v>
      </c>
      <c r="J312" s="58" t="n">
        <v>10.18</v>
      </c>
      <c r="K312" s="78" t="n">
        <v>2995.67</v>
      </c>
    </row>
    <row r="313" ht="14.25" customHeight="1" s="54">
      <c r="A313" s="76" t="n"/>
      <c r="B313" s="76" t="n"/>
      <c r="C313" s="76" t="inlineStr">
        <is>
          <t>в т.ч. ЗПМ</t>
        </is>
      </c>
      <c r="D313" s="77" t="n"/>
      <c r="E313" s="58" t="n"/>
      <c r="F313" s="78" t="n">
        <v>0</v>
      </c>
      <c r="G313" s="79" t="n"/>
      <c r="H313" s="58" t="n">
        <v>1</v>
      </c>
      <c r="I313" s="80" t="n">
        <v>0</v>
      </c>
      <c r="J313" s="58" t="n">
        <v>10.18</v>
      </c>
      <c r="K313" s="80" t="n">
        <v>0</v>
      </c>
    </row>
    <row r="314" ht="14.25" customHeight="1" s="54">
      <c r="A314" s="76" t="n"/>
      <c r="B314" s="76" t="n"/>
      <c r="C314" s="76" t="inlineStr">
        <is>
          <t>НР от ЗП</t>
        </is>
      </c>
      <c r="D314" s="77" t="inlineStr">
        <is>
          <t>%</t>
        </is>
      </c>
      <c r="E314" s="58" t="n">
        <v>112</v>
      </c>
      <c r="F314" s="78" t="n"/>
      <c r="G314" s="79" t="n"/>
      <c r="H314" s="58" t="n"/>
      <c r="I314" s="78" t="n">
        <v>2942.7</v>
      </c>
      <c r="J314" s="58" t="n">
        <v>112</v>
      </c>
      <c r="K314" s="78" t="n">
        <v>29956.66</v>
      </c>
    </row>
    <row r="315" ht="14.25" customHeight="1" s="54">
      <c r="A315" s="76" t="n"/>
      <c r="B315" s="76" t="n"/>
      <c r="C315" s="76" t="inlineStr">
        <is>
          <t>СП от ЗП</t>
        </is>
      </c>
      <c r="D315" s="77" t="inlineStr">
        <is>
          <t>%</t>
        </is>
      </c>
      <c r="E315" s="58" t="n">
        <v>80</v>
      </c>
      <c r="F315" s="78" t="n"/>
      <c r="G315" s="79" t="n"/>
      <c r="H315" s="58" t="n"/>
      <c r="I315" s="78" t="n">
        <v>1883.33</v>
      </c>
      <c r="J315" s="58" t="n">
        <v>80</v>
      </c>
      <c r="K315" s="78" t="n">
        <v>19172.26</v>
      </c>
    </row>
    <row r="316" ht="28.5" customHeight="1" s="54">
      <c r="A316" s="81" t="n"/>
      <c r="B316" s="81" t="n"/>
      <c r="C316" s="81" t="inlineStr">
        <is>
          <t>ЗТР</t>
        </is>
      </c>
      <c r="D316" s="82" t="inlineStr">
        <is>
          <t>чел-ч</t>
        </is>
      </c>
      <c r="E316" s="83" t="n">
        <v>117.23</v>
      </c>
      <c r="F316" s="84" t="n"/>
      <c r="G316" s="85" t="n"/>
      <c r="H316" s="83" t="n">
        <v>1</v>
      </c>
      <c r="I316" s="84" t="n">
        <v>117.23</v>
      </c>
      <c r="J316" s="83" t="n"/>
      <c r="K316" s="84" t="n"/>
    </row>
    <row r="317" ht="15" customHeight="1" s="54">
      <c r="C317" s="70" t="inlineStr">
        <is>
          <t>ВСЕГО работ по позиции:</t>
        </is>
      </c>
      <c r="H317" s="86" t="n">
        <v>14713.49</v>
      </c>
      <c r="I317" s="62" t="n"/>
      <c r="J317" s="86" t="n">
        <v>149783.29</v>
      </c>
      <c r="K317" s="62" t="n"/>
    </row>
    <row r="318" ht="15" customHeight="1" s="54">
      <c r="C318" s="70" t="inlineStr">
        <is>
          <t>ВСЕГО оборудование по позиции:</t>
        </is>
      </c>
      <c r="H318" s="87" t="n">
        <v>0</v>
      </c>
      <c r="J318" s="87" t="n">
        <v>0</v>
      </c>
    </row>
    <row r="319" ht="15" customHeight="1" s="54">
      <c r="C319" s="70" t="inlineStr">
        <is>
          <t>ВСЕГО по позиции:</t>
        </is>
      </c>
      <c r="H319" s="87" t="n">
        <v>14713.49</v>
      </c>
      <c r="J319" s="87" t="n">
        <v>149783.29</v>
      </c>
    </row>
    <row r="320" ht="141.75" customHeight="1" s="54">
      <c r="A320" s="76" t="n">
        <v>30</v>
      </c>
      <c r="B320" s="76" t="inlineStr">
        <is>
          <t>3.15-149-1</t>
        </is>
      </c>
      <c r="C320" s="76" t="inlineStr">
        <is>
          <t>Облицовка защитных участков стен плиткой на клее</t>
        </is>
      </c>
      <c r="D320" s="77" t="inlineStr">
        <is>
          <t>м2</t>
        </is>
      </c>
      <c r="E320" s="58" t="n">
        <v>93.782</v>
      </c>
      <c r="F320" s="78" t="n"/>
      <c r="G320" s="79" t="n"/>
      <c r="H320" s="58" t="n"/>
      <c r="I320" s="78" t="n"/>
      <c r="J320" s="58" t="n"/>
      <c r="K320" s="78" t="n"/>
    </row>
    <row r="321" ht="14.25" customHeight="1" s="54">
      <c r="A321" s="76" t="n"/>
      <c r="B321" s="76" t="n"/>
      <c r="C321" s="76" t="inlineStr">
        <is>
          <t>ЗП</t>
        </is>
      </c>
      <c r="D321" s="77" t="n"/>
      <c r="E321" s="58" t="n"/>
      <c r="F321" s="78" t="n">
        <v>22.59</v>
      </c>
      <c r="G321" s="79" t="n"/>
      <c r="H321" s="58" t="n">
        <v>1</v>
      </c>
      <c r="I321" s="78" t="n">
        <v>2118.75</v>
      </c>
      <c r="J321" s="58" t="n">
        <v>10.18</v>
      </c>
      <c r="K321" s="78" t="n">
        <v>21568.79</v>
      </c>
    </row>
    <row r="322" ht="14.25" customHeight="1" s="54">
      <c r="A322" s="76" t="n"/>
      <c r="B322" s="76" t="n"/>
      <c r="C322" s="76" t="inlineStr">
        <is>
          <t>ЭМ</t>
        </is>
      </c>
      <c r="D322" s="77" t="n"/>
      <c r="E322" s="58" t="n"/>
      <c r="F322" s="78" t="n">
        <v>2.51</v>
      </c>
      <c r="G322" s="79" t="n"/>
      <c r="H322" s="58" t="n">
        <v>1</v>
      </c>
      <c r="I322" s="78" t="n">
        <v>235.41</v>
      </c>
      <c r="J322" s="58" t="n">
        <v>10.18</v>
      </c>
      <c r="K322" s="78" t="n">
        <v>2396.54</v>
      </c>
    </row>
    <row r="323" ht="14.25" customHeight="1" s="54">
      <c r="A323" s="76" t="n"/>
      <c r="B323" s="76" t="n"/>
      <c r="C323" s="76" t="inlineStr">
        <is>
          <t>в т.ч. ЗПМ</t>
        </is>
      </c>
      <c r="D323" s="77" t="n"/>
      <c r="E323" s="58" t="n"/>
      <c r="F323" s="78" t="n">
        <v>0</v>
      </c>
      <c r="G323" s="79" t="n"/>
      <c r="H323" s="58" t="n">
        <v>1</v>
      </c>
      <c r="I323" s="80" t="n">
        <v>0</v>
      </c>
      <c r="J323" s="58" t="n">
        <v>10.18</v>
      </c>
      <c r="K323" s="80" t="n">
        <v>0</v>
      </c>
    </row>
    <row r="324" ht="14.25" customHeight="1" s="54">
      <c r="A324" s="76" t="n"/>
      <c r="B324" s="76" t="n"/>
      <c r="C324" s="76" t="inlineStr">
        <is>
          <t>НР от ЗП</t>
        </is>
      </c>
      <c r="D324" s="77" t="inlineStr">
        <is>
          <t>%</t>
        </is>
      </c>
      <c r="E324" s="58" t="n">
        <v>112</v>
      </c>
      <c r="F324" s="78" t="n"/>
      <c r="G324" s="79" t="n"/>
      <c r="H324" s="58" t="n"/>
      <c r="I324" s="78" t="n">
        <v>2354.17</v>
      </c>
      <c r="J324" s="58" t="n">
        <v>112</v>
      </c>
      <c r="K324" s="78" t="n">
        <v>23965.33</v>
      </c>
    </row>
    <row r="325" ht="14.25" customHeight="1" s="54">
      <c r="A325" s="76" t="n"/>
      <c r="B325" s="76" t="n"/>
      <c r="C325" s="76" t="inlineStr">
        <is>
          <t>СП от ЗП</t>
        </is>
      </c>
      <c r="D325" s="77" t="inlineStr">
        <is>
          <t>%</t>
        </is>
      </c>
      <c r="E325" s="58" t="n">
        <v>80</v>
      </c>
      <c r="F325" s="78" t="n"/>
      <c r="G325" s="79" t="n"/>
      <c r="H325" s="58" t="n"/>
      <c r="I325" s="78" t="n">
        <v>1506.67</v>
      </c>
      <c r="J325" s="58" t="n">
        <v>80</v>
      </c>
      <c r="K325" s="78" t="n">
        <v>15337.81</v>
      </c>
    </row>
    <row r="326" ht="28.5" customHeight="1" s="54">
      <c r="A326" s="81" t="n"/>
      <c r="B326" s="81" t="n"/>
      <c r="C326" s="81" t="inlineStr">
        <is>
          <t>ЗТР</t>
        </is>
      </c>
      <c r="D326" s="82" t="inlineStr">
        <is>
          <t>чел-ч</t>
        </is>
      </c>
      <c r="E326" s="83" t="n">
        <v>93.78</v>
      </c>
      <c r="F326" s="84" t="n"/>
      <c r="G326" s="85" t="n"/>
      <c r="H326" s="83" t="n">
        <v>1</v>
      </c>
      <c r="I326" s="84" t="n">
        <v>93.78</v>
      </c>
      <c r="J326" s="83" t="n"/>
      <c r="K326" s="84" t="n"/>
    </row>
    <row r="327" ht="15" customHeight="1" s="54">
      <c r="C327" s="70" t="inlineStr">
        <is>
          <t>ВСЕГО работ по позиции:</t>
        </is>
      </c>
      <c r="H327" s="86" t="n">
        <v>11770.81</v>
      </c>
      <c r="I327" s="62" t="n"/>
      <c r="J327" s="86" t="n">
        <v>119826.63</v>
      </c>
      <c r="K327" s="62" t="n"/>
    </row>
    <row r="328" ht="15" customHeight="1" s="54">
      <c r="C328" s="70" t="inlineStr">
        <is>
          <t>ВСЕГО оборудование по позиции:</t>
        </is>
      </c>
      <c r="H328" s="87" t="n">
        <v>0</v>
      </c>
      <c r="J328" s="87" t="n">
        <v>0</v>
      </c>
    </row>
    <row r="329" ht="15" customHeight="1" s="54">
      <c r="C329" s="70" t="inlineStr">
        <is>
          <t>ВСЕГО по позиции:</t>
        </is>
      </c>
      <c r="H329" s="87" t="n">
        <v>11770.81</v>
      </c>
      <c r="J329" s="87" t="n">
        <v>119826.63</v>
      </c>
    </row>
    <row r="330" ht="141.75" customHeight="1" s="54">
      <c r="A330" s="76" t="n">
        <v>31</v>
      </c>
      <c r="B330" s="76" t="inlineStr">
        <is>
          <t>3.15-71-1</t>
        </is>
      </c>
      <c r="C330" s="76" t="inlineStr">
        <is>
          <t>Листовые панели/подоснова под декоративную отделку</t>
        </is>
      </c>
      <c r="D330" s="77" t="inlineStr">
        <is>
          <t>м2</t>
        </is>
      </c>
      <c r="E330" s="58" t="n">
        <v>93.782</v>
      </c>
      <c r="F330" s="78" t="n"/>
      <c r="G330" s="79" t="n"/>
      <c r="H330" s="58" t="n"/>
      <c r="I330" s="78" t="n"/>
      <c r="J330" s="58" t="n"/>
      <c r="K330" s="78" t="n"/>
    </row>
    <row r="331" ht="14.25" customHeight="1" s="54">
      <c r="A331" s="76" t="n"/>
      <c r="B331" s="76" t="n"/>
      <c r="C331" s="76" t="inlineStr">
        <is>
          <t>ЗП</t>
        </is>
      </c>
      <c r="D331" s="77" t="n"/>
      <c r="E331" s="58" t="n"/>
      <c r="F331" s="78" t="n">
        <v>22.59</v>
      </c>
      <c r="G331" s="79" t="n"/>
      <c r="H331" s="58" t="n">
        <v>1</v>
      </c>
      <c r="I331" s="78" t="n">
        <v>2118.73</v>
      </c>
      <c r="J331" s="58" t="n">
        <v>10.18</v>
      </c>
      <c r="K331" s="78" t="n">
        <v>21568.79</v>
      </c>
    </row>
    <row r="332" ht="14.25" customHeight="1" s="54">
      <c r="A332" s="76" t="n"/>
      <c r="B332" s="76" t="n"/>
      <c r="C332" s="76" t="inlineStr">
        <is>
          <t>ЭМ</t>
        </is>
      </c>
      <c r="D332" s="77" t="n"/>
      <c r="E332" s="58" t="n"/>
      <c r="F332" s="78" t="n">
        <v>2.51</v>
      </c>
      <c r="G332" s="79" t="n"/>
      <c r="H332" s="58" t="n">
        <v>1</v>
      </c>
      <c r="I332" s="78" t="n">
        <v>235.41</v>
      </c>
      <c r="J332" s="58" t="n">
        <v>10.18</v>
      </c>
      <c r="K332" s="78" t="n">
        <v>2396.52</v>
      </c>
    </row>
    <row r="333" ht="14.25" customHeight="1" s="54">
      <c r="A333" s="76" t="n"/>
      <c r="B333" s="76" t="n"/>
      <c r="C333" s="76" t="inlineStr">
        <is>
          <t>в т.ч. ЗПМ</t>
        </is>
      </c>
      <c r="D333" s="77" t="n"/>
      <c r="E333" s="58" t="n"/>
      <c r="F333" s="78" t="n">
        <v>0</v>
      </c>
      <c r="G333" s="79" t="n"/>
      <c r="H333" s="58" t="n">
        <v>1</v>
      </c>
      <c r="I333" s="80" t="n">
        <v>0</v>
      </c>
      <c r="J333" s="58" t="n">
        <v>10.18</v>
      </c>
      <c r="K333" s="80" t="n">
        <v>0</v>
      </c>
    </row>
    <row r="334" ht="27" customHeight="1" s="54">
      <c r="A334" s="76" t="inlineStr">
        <is>
          <t>31.1</t>
        </is>
      </c>
      <c r="B334" s="76" t="inlineStr">
        <is>
          <t>PETR-159606</t>
        </is>
      </c>
      <c r="C334" s="76" t="inlineStr">
        <is>
          <t>Декоративная отделка стен: панели/молдинги/обои и клеи
3 122,36 = 3 122,36 / 1,00</t>
        </is>
      </c>
      <c r="D334" s="77" t="inlineStr">
        <is>
          <t>м2</t>
        </is>
      </c>
      <c r="E334" s="58" t="n">
        <v>154.11</v>
      </c>
      <c r="F334" s="78" t="n">
        <v>3122.36</v>
      </c>
      <c r="G334" s="79" t="n"/>
      <c r="H334" s="58" t="n">
        <v>1</v>
      </c>
      <c r="I334" s="78" t="n">
        <v>481186.9</v>
      </c>
      <c r="J334" s="58" t="n">
        <v>1</v>
      </c>
      <c r="K334" s="78" t="n">
        <v>481187.16</v>
      </c>
    </row>
    <row r="335" ht="14.25" customHeight="1" s="54">
      <c r="A335" s="76" t="n"/>
      <c r="B335" s="76" t="n"/>
      <c r="C335" s="76" t="inlineStr">
        <is>
          <t>НР от ЗП</t>
        </is>
      </c>
      <c r="D335" s="77" t="inlineStr">
        <is>
          <t>%</t>
        </is>
      </c>
      <c r="E335" s="58" t="n">
        <v>112</v>
      </c>
      <c r="F335" s="78" t="n"/>
      <c r="G335" s="79" t="n"/>
      <c r="H335" s="58" t="n"/>
      <c r="I335" s="78" t="n">
        <v>2354.14</v>
      </c>
      <c r="J335" s="58" t="n">
        <v>112</v>
      </c>
      <c r="K335" s="78" t="n">
        <v>23965.32</v>
      </c>
    </row>
    <row r="336" ht="14.25" customHeight="1" s="54">
      <c r="A336" s="76" t="n"/>
      <c r="B336" s="76" t="n"/>
      <c r="C336" s="76" t="inlineStr">
        <is>
          <t>СП от ЗП</t>
        </is>
      </c>
      <c r="D336" s="77" t="inlineStr">
        <is>
          <t>%</t>
        </is>
      </c>
      <c r="E336" s="58" t="n">
        <v>80</v>
      </c>
      <c r="F336" s="78" t="n"/>
      <c r="G336" s="79" t="n"/>
      <c r="H336" s="58" t="n"/>
      <c r="I336" s="78" t="n">
        <v>1506.65</v>
      </c>
      <c r="J336" s="58" t="n">
        <v>80</v>
      </c>
      <c r="K336" s="78" t="n">
        <v>15337.81</v>
      </c>
    </row>
    <row r="337" ht="28.5" customHeight="1" s="54">
      <c r="A337" s="81" t="n"/>
      <c r="B337" s="81" t="n"/>
      <c r="C337" s="81" t="inlineStr">
        <is>
          <t>ЗТР</t>
        </is>
      </c>
      <c r="D337" s="82" t="inlineStr">
        <is>
          <t>чел-ч</t>
        </is>
      </c>
      <c r="E337" s="83" t="n">
        <v>93.78</v>
      </c>
      <c r="F337" s="84" t="n"/>
      <c r="G337" s="85" t="n"/>
      <c r="H337" s="83" t="n">
        <v>1</v>
      </c>
      <c r="I337" s="84" t="n">
        <v>93.78</v>
      </c>
      <c r="J337" s="83" t="n"/>
      <c r="K337" s="84" t="n"/>
    </row>
    <row r="338" ht="15" customHeight="1" s="54">
      <c r="C338" s="70" t="inlineStr">
        <is>
          <t>ВСЕГО работ по позиции:</t>
        </is>
      </c>
      <c r="H338" s="86" t="n">
        <v>11770.77</v>
      </c>
      <c r="I338" s="62" t="n"/>
      <c r="J338" s="86" t="n">
        <v>119826.62</v>
      </c>
      <c r="K338" s="62" t="n"/>
    </row>
    <row r="339" ht="15" customHeight="1" s="54">
      <c r="C339" s="70" t="inlineStr">
        <is>
          <t>ВСЕГО оборудование по позиции:</t>
        </is>
      </c>
      <c r="H339" s="87" t="n">
        <v>0</v>
      </c>
      <c r="J339" s="87" t="n">
        <v>0</v>
      </c>
    </row>
    <row r="340" ht="15" customHeight="1" s="54">
      <c r="C340" s="70" t="inlineStr">
        <is>
          <t>ВСЕГО по позиции:</t>
        </is>
      </c>
      <c r="H340" s="87" t="n">
        <v>492957.67</v>
      </c>
      <c r="J340" s="87" t="n">
        <v>601013.78</v>
      </c>
    </row>
    <row r="341" ht="141.75" customHeight="1" s="54">
      <c r="A341" s="76" t="n">
        <v>32</v>
      </c>
      <c r="B341" s="76" t="inlineStr">
        <is>
          <t>3.15-96-3</t>
        </is>
      </c>
      <c r="C341" s="76" t="inlineStr">
        <is>
          <t>Окраска стен в два слоя</t>
        </is>
      </c>
      <c r="D341" s="77" t="inlineStr">
        <is>
          <t>м2</t>
        </is>
      </c>
      <c r="E341" s="58" t="n">
        <v>2854.52</v>
      </c>
      <c r="F341" s="78" t="n"/>
      <c r="G341" s="79" t="n"/>
      <c r="H341" s="58" t="n"/>
      <c r="I341" s="78" t="n"/>
      <c r="J341" s="58" t="n"/>
      <c r="K341" s="78" t="n"/>
    </row>
    <row r="342" ht="14.25" customHeight="1" s="54">
      <c r="A342" s="76" t="n"/>
      <c r="B342" s="76" t="n"/>
      <c r="C342" s="76" t="inlineStr">
        <is>
          <t>ЗП</t>
        </is>
      </c>
      <c r="D342" s="77" t="n"/>
      <c r="E342" s="58" t="n"/>
      <c r="F342" s="78" t="n">
        <v>9.19</v>
      </c>
      <c r="G342" s="79" t="n"/>
      <c r="H342" s="58" t="n">
        <v>1</v>
      </c>
      <c r="I342" s="78" t="n">
        <v>26236.64</v>
      </c>
      <c r="J342" s="58" t="n">
        <v>10.18</v>
      </c>
      <c r="K342" s="78" t="n">
        <v>267088.91</v>
      </c>
    </row>
    <row r="343" ht="14.25" customHeight="1" s="54">
      <c r="A343" s="76" t="n"/>
      <c r="B343" s="76" t="n"/>
      <c r="C343" s="76" t="inlineStr">
        <is>
          <t>ЭМ</t>
        </is>
      </c>
      <c r="D343" s="77" t="n"/>
      <c r="E343" s="58" t="n"/>
      <c r="F343" s="78" t="n">
        <v>1.02</v>
      </c>
      <c r="G343" s="79" t="n"/>
      <c r="H343" s="58" t="n">
        <v>1</v>
      </c>
      <c r="I343" s="78" t="n">
        <v>2915.18</v>
      </c>
      <c r="J343" s="58" t="n">
        <v>10.18</v>
      </c>
      <c r="K343" s="78" t="n">
        <v>29676.54</v>
      </c>
    </row>
    <row r="344" ht="14.25" customHeight="1" s="54">
      <c r="A344" s="76" t="n"/>
      <c r="B344" s="76" t="n"/>
      <c r="C344" s="76" t="inlineStr">
        <is>
          <t>в т.ч. ЗПМ</t>
        </is>
      </c>
      <c r="D344" s="77" t="n"/>
      <c r="E344" s="58" t="n"/>
      <c r="F344" s="78" t="n">
        <v>0</v>
      </c>
      <c r="G344" s="79" t="n"/>
      <c r="H344" s="58" t="n">
        <v>1</v>
      </c>
      <c r="I344" s="80" t="n">
        <v>0</v>
      </c>
      <c r="J344" s="58" t="n">
        <v>10.18</v>
      </c>
      <c r="K344" s="80" t="n">
        <v>0</v>
      </c>
    </row>
    <row r="345" ht="14.25" customHeight="1" s="54">
      <c r="A345" s="76" t="n"/>
      <c r="B345" s="76" t="n"/>
      <c r="C345" s="76" t="inlineStr">
        <is>
          <t>НР от ЗП</t>
        </is>
      </c>
      <c r="D345" s="77" t="inlineStr">
        <is>
          <t>%</t>
        </is>
      </c>
      <c r="E345" s="58" t="n">
        <v>112</v>
      </c>
      <c r="F345" s="78" t="n"/>
      <c r="G345" s="79" t="n"/>
      <c r="H345" s="58" t="n"/>
      <c r="I345" s="78" t="n">
        <v>29151.82</v>
      </c>
      <c r="J345" s="58" t="n">
        <v>112</v>
      </c>
      <c r="K345" s="78" t="n">
        <v>296765.46</v>
      </c>
    </row>
    <row r="346" ht="14.25" customHeight="1" s="54">
      <c r="A346" s="76" t="n"/>
      <c r="B346" s="76" t="n"/>
      <c r="C346" s="76" t="inlineStr">
        <is>
          <t>СП от ЗП</t>
        </is>
      </c>
      <c r="D346" s="77" t="inlineStr">
        <is>
          <t>%</t>
        </is>
      </c>
      <c r="E346" s="58" t="n">
        <v>80</v>
      </c>
      <c r="F346" s="78" t="n"/>
      <c r="G346" s="79" t="n"/>
      <c r="H346" s="58" t="n"/>
      <c r="I346" s="78" t="n">
        <v>18657.17</v>
      </c>
      <c r="J346" s="58" t="n">
        <v>80</v>
      </c>
      <c r="K346" s="78" t="n">
        <v>189929.89</v>
      </c>
    </row>
    <row r="347" ht="28.5" customHeight="1" s="54">
      <c r="A347" s="81" t="n"/>
      <c r="B347" s="81" t="n"/>
      <c r="C347" s="81" t="inlineStr">
        <is>
          <t>ЗТР</t>
        </is>
      </c>
      <c r="D347" s="82" t="inlineStr">
        <is>
          <t>чел-ч</t>
        </is>
      </c>
      <c r="E347" s="83" t="n">
        <v>2854.52</v>
      </c>
      <c r="F347" s="84" t="n"/>
      <c r="G347" s="85" t="n"/>
      <c r="H347" s="83" t="n">
        <v>1</v>
      </c>
      <c r="I347" s="84" t="n">
        <v>2854.52</v>
      </c>
      <c r="J347" s="83" t="n"/>
      <c r="K347" s="84" t="n"/>
    </row>
    <row r="348" ht="15" customHeight="1" s="54">
      <c r="C348" s="70" t="inlineStr">
        <is>
          <t>ВСЕГО работ по позиции:</t>
        </is>
      </c>
      <c r="H348" s="86" t="n">
        <v>145759.08</v>
      </c>
      <c r="I348" s="62" t="n"/>
      <c r="J348" s="86" t="n">
        <v>1483827.32</v>
      </c>
      <c r="K348" s="62" t="n"/>
    </row>
    <row r="349" ht="15" customHeight="1" s="54">
      <c r="C349" s="70" t="inlineStr">
        <is>
          <t>ВСЕГО оборудование по позиции:</t>
        </is>
      </c>
      <c r="H349" s="87" t="n">
        <v>0</v>
      </c>
      <c r="J349" s="87" t="n">
        <v>0</v>
      </c>
    </row>
    <row r="350" ht="15" customHeight="1" s="54">
      <c r="C350" s="70" t="inlineStr">
        <is>
          <t>ВСЕГО по позиции:</t>
        </is>
      </c>
      <c r="H350" s="87" t="n">
        <v>145759.08</v>
      </c>
      <c r="J350" s="87" t="n">
        <v>1483827.32</v>
      </c>
    </row>
    <row r="351" ht="141.75" customHeight="1" s="54">
      <c r="A351" s="76" t="n">
        <v>33</v>
      </c>
      <c r="B351" s="76" t="inlineStr">
        <is>
          <t>3.15-165-1</t>
        </is>
      </c>
      <c r="C351" s="76" t="inlineStr">
        <is>
          <t>Грунтование и подготовка потолочного основания</t>
        </is>
      </c>
      <c r="D351" s="77" t="inlineStr">
        <is>
          <t>м2</t>
        </is>
      </c>
      <c r="E351" s="58" t="n">
        <v>1440.5</v>
      </c>
      <c r="F351" s="78" t="n"/>
      <c r="G351" s="79" t="n"/>
      <c r="H351" s="58" t="n"/>
      <c r="I351" s="78" t="n"/>
      <c r="J351" s="58" t="n"/>
      <c r="K351" s="78" t="n"/>
    </row>
    <row r="352" ht="14.25" customHeight="1" s="54">
      <c r="A352" s="76" t="n"/>
      <c r="B352" s="76" t="n"/>
      <c r="C352" s="76" t="inlineStr">
        <is>
          <t>ЗП</t>
        </is>
      </c>
      <c r="D352" s="77" t="n"/>
      <c r="E352" s="58" t="n"/>
      <c r="F352" s="78" t="n">
        <v>2.04</v>
      </c>
      <c r="G352" s="79" t="n"/>
      <c r="H352" s="58" t="n">
        <v>1</v>
      </c>
      <c r="I352" s="78" t="n">
        <v>2936.7</v>
      </c>
      <c r="J352" s="58" t="n">
        <v>10.18</v>
      </c>
      <c r="K352" s="78" t="n">
        <v>29895.64</v>
      </c>
    </row>
    <row r="353" ht="14.25" customHeight="1" s="54">
      <c r="A353" s="76" t="n"/>
      <c r="B353" s="76" t="n"/>
      <c r="C353" s="76" t="inlineStr">
        <is>
          <t>ЭМ</t>
        </is>
      </c>
      <c r="D353" s="77" t="n"/>
      <c r="E353" s="58" t="n"/>
      <c r="F353" s="78" t="n">
        <v>0.23</v>
      </c>
      <c r="G353" s="79" t="n"/>
      <c r="H353" s="58" t="n">
        <v>1</v>
      </c>
      <c r="I353" s="78" t="n">
        <v>326.3</v>
      </c>
      <c r="J353" s="58" t="n">
        <v>10.18</v>
      </c>
      <c r="K353" s="78" t="n">
        <v>3321.74</v>
      </c>
    </row>
    <row r="354" ht="14.25" customHeight="1" s="54">
      <c r="A354" s="76" t="n"/>
      <c r="B354" s="76" t="n"/>
      <c r="C354" s="76" t="inlineStr">
        <is>
          <t>в т.ч. ЗПМ</t>
        </is>
      </c>
      <c r="D354" s="77" t="n"/>
      <c r="E354" s="58" t="n"/>
      <c r="F354" s="78" t="n">
        <v>0</v>
      </c>
      <c r="G354" s="79" t="n"/>
      <c r="H354" s="58" t="n">
        <v>1</v>
      </c>
      <c r="I354" s="80" t="n">
        <v>0</v>
      </c>
      <c r="J354" s="58" t="n">
        <v>10.18</v>
      </c>
      <c r="K354" s="80" t="n">
        <v>0</v>
      </c>
    </row>
    <row r="355" ht="14.25" customHeight="1" s="54">
      <c r="A355" s="76" t="n"/>
      <c r="B355" s="76" t="n"/>
      <c r="C355" s="76" t="inlineStr">
        <is>
          <t>НР от ЗП</t>
        </is>
      </c>
      <c r="D355" s="77" t="inlineStr">
        <is>
          <t>%</t>
        </is>
      </c>
      <c r="E355" s="58" t="n">
        <v>112</v>
      </c>
      <c r="F355" s="78" t="n"/>
      <c r="G355" s="79" t="n"/>
      <c r="H355" s="58" t="n"/>
      <c r="I355" s="78" t="n">
        <v>3263</v>
      </c>
      <c r="J355" s="58" t="n">
        <v>112</v>
      </c>
      <c r="K355" s="78" t="n">
        <v>33217.38</v>
      </c>
    </row>
    <row r="356" ht="14.25" customHeight="1" s="54">
      <c r="A356" s="76" t="n"/>
      <c r="B356" s="76" t="n"/>
      <c r="C356" s="76" t="inlineStr">
        <is>
          <t>СП от ЗП</t>
        </is>
      </c>
      <c r="D356" s="77" t="inlineStr">
        <is>
          <t>%</t>
        </is>
      </c>
      <c r="E356" s="58" t="n">
        <v>80</v>
      </c>
      <c r="F356" s="78" t="n"/>
      <c r="G356" s="79" t="n"/>
      <c r="H356" s="58" t="n"/>
      <c r="I356" s="78" t="n">
        <v>2088.32</v>
      </c>
      <c r="J356" s="58" t="n">
        <v>80</v>
      </c>
      <c r="K356" s="78" t="n">
        <v>21259.12</v>
      </c>
    </row>
    <row r="357" ht="28.5" customHeight="1" s="54">
      <c r="A357" s="81" t="n"/>
      <c r="B357" s="81" t="n"/>
      <c r="C357" s="81" t="inlineStr">
        <is>
          <t>ЗТР</t>
        </is>
      </c>
      <c r="D357" s="82" t="inlineStr">
        <is>
          <t>чел-ч</t>
        </is>
      </c>
      <c r="E357" s="83" t="n">
        <v>1440.5</v>
      </c>
      <c r="F357" s="84" t="n"/>
      <c r="G357" s="85" t="n"/>
      <c r="H357" s="83" t="n">
        <v>1</v>
      </c>
      <c r="I357" s="84" t="n">
        <v>1440.5</v>
      </c>
      <c r="J357" s="83" t="n"/>
      <c r="K357" s="84" t="n"/>
    </row>
    <row r="358" ht="15" customHeight="1" s="54">
      <c r="C358" s="70" t="inlineStr">
        <is>
          <t>ВСЕГО работ по позиции:</t>
        </is>
      </c>
      <c r="H358" s="86" t="n">
        <v>16315.01</v>
      </c>
      <c r="I358" s="62" t="n"/>
      <c r="J358" s="86" t="n">
        <v>166086.89</v>
      </c>
      <c r="K358" s="62" t="n"/>
    </row>
    <row r="359" ht="15" customHeight="1" s="54">
      <c r="C359" s="70" t="inlineStr">
        <is>
          <t>ВСЕГО оборудование по позиции:</t>
        </is>
      </c>
      <c r="H359" s="87" t="n">
        <v>0</v>
      </c>
      <c r="J359" s="87" t="n">
        <v>0</v>
      </c>
    </row>
    <row r="360" ht="15" customHeight="1" s="54">
      <c r="C360" s="70" t="inlineStr">
        <is>
          <t>ВСЕГО по позиции:</t>
        </is>
      </c>
      <c r="H360" s="87" t="n">
        <v>16315.01</v>
      </c>
      <c r="J360" s="87" t="n">
        <v>166086.89</v>
      </c>
    </row>
    <row r="361" ht="141.75" customHeight="1" s="54">
      <c r="A361" s="76" t="n">
        <v>34</v>
      </c>
      <c r="B361" s="76" t="inlineStr">
        <is>
          <t>3.15-29-1</t>
        </is>
      </c>
      <c r="C361" s="76" t="inlineStr">
        <is>
          <t>Монтаж акустической прокладки/акустических элементов</t>
        </is>
      </c>
      <c r="D361" s="77" t="inlineStr">
        <is>
          <t>м2</t>
        </is>
      </c>
      <c r="E361" s="58" t="n">
        <v>189.27</v>
      </c>
      <c r="F361" s="78" t="n"/>
      <c r="G361" s="79" t="n"/>
      <c r="H361" s="58" t="n"/>
      <c r="I361" s="78" t="n"/>
      <c r="J361" s="58" t="n"/>
      <c r="K361" s="78" t="n"/>
    </row>
    <row r="362" ht="14.25" customHeight="1" s="54">
      <c r="A362" s="76" t="n"/>
      <c r="B362" s="76" t="n"/>
      <c r="C362" s="76" t="inlineStr">
        <is>
          <t>ЗП</t>
        </is>
      </c>
      <c r="D362" s="77" t="n"/>
      <c r="E362" s="58" t="n"/>
      <c r="F362" s="78" t="n">
        <v>15.15</v>
      </c>
      <c r="G362" s="79" t="n"/>
      <c r="H362" s="58" t="n">
        <v>1</v>
      </c>
      <c r="I362" s="78" t="n">
        <v>2866.84</v>
      </c>
      <c r="J362" s="58" t="n">
        <v>10.18</v>
      </c>
      <c r="K362" s="78" t="n">
        <v>29184.49</v>
      </c>
    </row>
    <row r="363" ht="14.25" customHeight="1" s="54">
      <c r="A363" s="76" t="n"/>
      <c r="B363" s="76" t="n"/>
      <c r="C363" s="76" t="inlineStr">
        <is>
          <t>ЭМ</t>
        </is>
      </c>
      <c r="D363" s="77" t="n"/>
      <c r="E363" s="58" t="n"/>
      <c r="F363" s="78" t="n">
        <v>1.68</v>
      </c>
      <c r="G363" s="79" t="n"/>
      <c r="H363" s="58" t="n">
        <v>1</v>
      </c>
      <c r="I363" s="78" t="n">
        <v>318.54</v>
      </c>
      <c r="J363" s="58" t="n">
        <v>10.18</v>
      </c>
      <c r="K363" s="78" t="n">
        <v>3242.72</v>
      </c>
    </row>
    <row r="364" ht="14.25" customHeight="1" s="54">
      <c r="A364" s="76" t="n"/>
      <c r="B364" s="76" t="n"/>
      <c r="C364" s="76" t="inlineStr">
        <is>
          <t>в т.ч. ЗПМ</t>
        </is>
      </c>
      <c r="D364" s="77" t="n"/>
      <c r="E364" s="58" t="n"/>
      <c r="F364" s="78" t="n">
        <v>0</v>
      </c>
      <c r="G364" s="79" t="n"/>
      <c r="H364" s="58" t="n">
        <v>1</v>
      </c>
      <c r="I364" s="80" t="n">
        <v>0</v>
      </c>
      <c r="J364" s="58" t="n">
        <v>10.18</v>
      </c>
      <c r="K364" s="80" t="n">
        <v>0</v>
      </c>
    </row>
    <row r="365" ht="14.25" customHeight="1" s="54">
      <c r="A365" s="76" t="n"/>
      <c r="B365" s="76" t="n"/>
      <c r="C365" s="76" t="inlineStr">
        <is>
          <t>НР от ЗП</t>
        </is>
      </c>
      <c r="D365" s="77" t="inlineStr">
        <is>
          <t>%</t>
        </is>
      </c>
      <c r="E365" s="58" t="n">
        <v>112</v>
      </c>
      <c r="F365" s="78" t="n"/>
      <c r="G365" s="79" t="n"/>
      <c r="H365" s="58" t="n"/>
      <c r="I365" s="78" t="n">
        <v>3185.38</v>
      </c>
      <c r="J365" s="58" t="n">
        <v>112</v>
      </c>
      <c r="K365" s="78" t="n">
        <v>32427.21</v>
      </c>
    </row>
    <row r="366" ht="14.25" customHeight="1" s="54">
      <c r="A366" s="76" t="n"/>
      <c r="B366" s="76" t="n"/>
      <c r="C366" s="76" t="inlineStr">
        <is>
          <t>СП от ЗП</t>
        </is>
      </c>
      <c r="D366" s="77" t="inlineStr">
        <is>
          <t>%</t>
        </is>
      </c>
      <c r="E366" s="58" t="n">
        <v>80</v>
      </c>
      <c r="F366" s="78" t="n"/>
      <c r="G366" s="79" t="n"/>
      <c r="H366" s="58" t="n"/>
      <c r="I366" s="78" t="n">
        <v>2038.64</v>
      </c>
      <c r="J366" s="58" t="n">
        <v>80</v>
      </c>
      <c r="K366" s="78" t="n">
        <v>20753.41</v>
      </c>
    </row>
    <row r="367" ht="28.5" customHeight="1" s="54">
      <c r="A367" s="81" t="n"/>
      <c r="B367" s="81" t="n"/>
      <c r="C367" s="81" t="inlineStr">
        <is>
          <t>ЗТР</t>
        </is>
      </c>
      <c r="D367" s="82" t="inlineStr">
        <is>
          <t>чел-ч</t>
        </is>
      </c>
      <c r="E367" s="83" t="n">
        <v>189.27</v>
      </c>
      <c r="F367" s="84" t="n"/>
      <c r="G367" s="85" t="n"/>
      <c r="H367" s="83" t="n">
        <v>1</v>
      </c>
      <c r="I367" s="84" t="n">
        <v>189.27</v>
      </c>
      <c r="J367" s="83" t="n"/>
      <c r="K367" s="84" t="n"/>
    </row>
    <row r="368" ht="15" customHeight="1" s="54">
      <c r="C368" s="70" t="inlineStr">
        <is>
          <t>ВСЕГО работ по позиции:</t>
        </is>
      </c>
      <c r="H368" s="86" t="n">
        <v>15926.91</v>
      </c>
      <c r="I368" s="62" t="n"/>
      <c r="J368" s="86" t="n">
        <v>162136.05</v>
      </c>
      <c r="K368" s="62" t="n"/>
    </row>
    <row r="369" ht="15" customHeight="1" s="54">
      <c r="C369" s="70" t="inlineStr">
        <is>
          <t>ВСЕГО оборудование по позиции:</t>
        </is>
      </c>
      <c r="H369" s="87" t="n">
        <v>0</v>
      </c>
      <c r="J369" s="87" t="n">
        <v>0</v>
      </c>
    </row>
    <row r="370" ht="15" customHeight="1" s="54">
      <c r="C370" s="70" t="inlineStr">
        <is>
          <t>ВСЕГО по позиции:</t>
        </is>
      </c>
      <c r="H370" s="87" t="n">
        <v>15926.91</v>
      </c>
      <c r="J370" s="87" t="n">
        <v>162136.05</v>
      </c>
    </row>
    <row r="371" ht="141.75" customHeight="1" s="54">
      <c r="A371" s="76" t="n">
        <v>35</v>
      </c>
      <c r="B371" s="76" t="inlineStr">
        <is>
          <t>3.15-29-1</t>
        </is>
      </c>
      <c r="C371" s="76" t="inlineStr">
        <is>
          <t>Устройство/ремонт модульного потолка Armstrong</t>
        </is>
      </c>
      <c r="D371" s="77" t="inlineStr">
        <is>
          <t>м2</t>
        </is>
      </c>
      <c r="E371" s="58" t="n">
        <v>731.3</v>
      </c>
      <c r="F371" s="78" t="n"/>
      <c r="G371" s="79" t="n"/>
      <c r="H371" s="58" t="n"/>
      <c r="I371" s="78" t="n"/>
      <c r="J371" s="58" t="n"/>
      <c r="K371" s="78" t="n"/>
    </row>
    <row r="372" ht="14.25" customHeight="1" s="54">
      <c r="A372" s="76" t="n"/>
      <c r="B372" s="76" t="n"/>
      <c r="C372" s="76" t="inlineStr">
        <is>
          <t>ЗП</t>
        </is>
      </c>
      <c r="D372" s="77" t="n"/>
      <c r="E372" s="58" t="n"/>
      <c r="F372" s="78" t="n">
        <v>19.27</v>
      </c>
      <c r="G372" s="79" t="n"/>
      <c r="H372" s="58" t="n">
        <v>1</v>
      </c>
      <c r="I372" s="78" t="n">
        <v>14094.91</v>
      </c>
      <c r="J372" s="58" t="n">
        <v>10.18</v>
      </c>
      <c r="K372" s="78" t="n">
        <v>143486.17</v>
      </c>
    </row>
    <row r="373" ht="14.25" customHeight="1" s="54">
      <c r="A373" s="76" t="n"/>
      <c r="B373" s="76" t="n"/>
      <c r="C373" s="76" t="inlineStr">
        <is>
          <t>ЭМ</t>
        </is>
      </c>
      <c r="D373" s="77" t="n"/>
      <c r="E373" s="58" t="n"/>
      <c r="F373" s="78" t="n">
        <v>2.14</v>
      </c>
      <c r="G373" s="79" t="n"/>
      <c r="H373" s="58" t="n">
        <v>1</v>
      </c>
      <c r="I373" s="78" t="n">
        <v>1566.1</v>
      </c>
      <c r="J373" s="58" t="n">
        <v>10.18</v>
      </c>
      <c r="K373" s="78" t="n">
        <v>15942.91</v>
      </c>
    </row>
    <row r="374" ht="14.25" customHeight="1" s="54">
      <c r="A374" s="76" t="n"/>
      <c r="B374" s="76" t="n"/>
      <c r="C374" s="76" t="inlineStr">
        <is>
          <t>в т.ч. ЗПМ</t>
        </is>
      </c>
      <c r="D374" s="77" t="n"/>
      <c r="E374" s="58" t="n"/>
      <c r="F374" s="78" t="n">
        <v>0</v>
      </c>
      <c r="G374" s="79" t="n"/>
      <c r="H374" s="58" t="n">
        <v>1</v>
      </c>
      <c r="I374" s="80" t="n">
        <v>0</v>
      </c>
      <c r="J374" s="58" t="n">
        <v>10.18</v>
      </c>
      <c r="K374" s="80" t="n">
        <v>0</v>
      </c>
    </row>
    <row r="375" ht="14.25" customHeight="1" s="54">
      <c r="A375" s="76" t="n"/>
      <c r="B375" s="76" t="n"/>
      <c r="C375" s="76" t="inlineStr">
        <is>
          <t>НР от ЗП</t>
        </is>
      </c>
      <c r="D375" s="77" t="inlineStr">
        <is>
          <t>%</t>
        </is>
      </c>
      <c r="E375" s="58" t="n">
        <v>112</v>
      </c>
      <c r="F375" s="78" t="n"/>
      <c r="G375" s="79" t="n"/>
      <c r="H375" s="58" t="n"/>
      <c r="I375" s="78" t="n">
        <v>15661.01</v>
      </c>
      <c r="J375" s="58" t="n">
        <v>112</v>
      </c>
      <c r="K375" s="78" t="n">
        <v>159429.08</v>
      </c>
    </row>
    <row r="376" ht="14.25" customHeight="1" s="54">
      <c r="A376" s="76" t="n"/>
      <c r="B376" s="76" t="n"/>
      <c r="C376" s="76" t="inlineStr">
        <is>
          <t>СП от ЗП</t>
        </is>
      </c>
      <c r="D376" s="77" t="inlineStr">
        <is>
          <t>%</t>
        </is>
      </c>
      <c r="E376" s="58" t="n">
        <v>80</v>
      </c>
      <c r="F376" s="78" t="n"/>
      <c r="G376" s="79" t="n"/>
      <c r="H376" s="58" t="n"/>
      <c r="I376" s="78" t="n">
        <v>10023.05</v>
      </c>
      <c r="J376" s="58" t="n">
        <v>80</v>
      </c>
      <c r="K376" s="78" t="n">
        <v>102034.61</v>
      </c>
    </row>
    <row r="377" ht="28.5" customHeight="1" s="54">
      <c r="A377" s="81" t="n"/>
      <c r="B377" s="81" t="n"/>
      <c r="C377" s="81" t="inlineStr">
        <is>
          <t>ЗТР</t>
        </is>
      </c>
      <c r="D377" s="82" t="inlineStr">
        <is>
          <t>чел-ч</t>
        </is>
      </c>
      <c r="E377" s="83" t="n">
        <v>731.3</v>
      </c>
      <c r="F377" s="84" t="n"/>
      <c r="G377" s="85" t="n"/>
      <c r="H377" s="83" t="n">
        <v>1</v>
      </c>
      <c r="I377" s="84" t="n">
        <v>731.3</v>
      </c>
      <c r="J377" s="83" t="n"/>
      <c r="K377" s="84" t="n"/>
    </row>
    <row r="378" ht="15" customHeight="1" s="54">
      <c r="C378" s="70" t="inlineStr">
        <is>
          <t>ВСЕГО работ по позиции:</t>
        </is>
      </c>
      <c r="H378" s="86" t="n">
        <v>78305.03999999999</v>
      </c>
      <c r="I378" s="62" t="n"/>
      <c r="J378" s="86" t="n">
        <v>797145.35</v>
      </c>
      <c r="K378" s="62" t="n"/>
    </row>
    <row r="379" ht="15" customHeight="1" s="54">
      <c r="C379" s="70" t="inlineStr">
        <is>
          <t>ВСЕГО оборудование по позиции:</t>
        </is>
      </c>
      <c r="H379" s="87" t="n">
        <v>0</v>
      </c>
      <c r="J379" s="87" t="n">
        <v>0</v>
      </c>
    </row>
    <row r="380" ht="15" customHeight="1" s="54">
      <c r="C380" s="70" t="inlineStr">
        <is>
          <t>ВСЕГО по позиции:</t>
        </is>
      </c>
      <c r="H380" s="87" t="n">
        <v>78305.03999999999</v>
      </c>
      <c r="J380" s="87" t="n">
        <v>797145.35</v>
      </c>
    </row>
    <row r="381" ht="141.75" customHeight="1" s="54">
      <c r="A381" s="76" t="n">
        <v>36</v>
      </c>
      <c r="B381" s="76" t="inlineStr">
        <is>
          <t>6.56-35-1</t>
        </is>
      </c>
      <c r="C381" s="76" t="inlineStr">
        <is>
          <t>Обрамление и усиление проходных проемов</t>
        </is>
      </c>
      <c r="D381" s="77" t="inlineStr">
        <is>
          <t>компл.</t>
        </is>
      </c>
      <c r="E381" s="58" t="n">
        <v>33</v>
      </c>
      <c r="F381" s="78" t="n"/>
      <c r="G381" s="79" t="n"/>
      <c r="H381" s="58" t="n"/>
      <c r="I381" s="78" t="n"/>
      <c r="J381" s="58" t="n"/>
      <c r="K381" s="78" t="n"/>
    </row>
    <row r="382" ht="14.25" customHeight="1" s="54">
      <c r="A382" s="76" t="n"/>
      <c r="B382" s="76" t="n"/>
      <c r="C382" s="76" t="inlineStr">
        <is>
          <t>ЗП</t>
        </is>
      </c>
      <c r="D382" s="77" t="n"/>
      <c r="E382" s="58" t="n"/>
      <c r="F382" s="78" t="n">
        <v>21</v>
      </c>
      <c r="G382" s="79" t="n"/>
      <c r="H382" s="58" t="n">
        <v>1</v>
      </c>
      <c r="I382" s="78" t="n">
        <v>693.14</v>
      </c>
      <c r="J382" s="58" t="n">
        <v>10.18</v>
      </c>
      <c r="K382" s="78" t="n">
        <v>7056.23</v>
      </c>
    </row>
    <row r="383" ht="14.25" customHeight="1" s="54">
      <c r="A383" s="76" t="n"/>
      <c r="B383" s="76" t="n"/>
      <c r="C383" s="76" t="inlineStr">
        <is>
          <t>ЭМ</t>
        </is>
      </c>
      <c r="D383" s="77" t="n"/>
      <c r="E383" s="58" t="n"/>
      <c r="F383" s="78" t="n">
        <v>2.33</v>
      </c>
      <c r="G383" s="79" t="n"/>
      <c r="H383" s="58" t="n">
        <v>1</v>
      </c>
      <c r="I383" s="78" t="n">
        <v>77.02</v>
      </c>
      <c r="J383" s="58" t="n">
        <v>10.18</v>
      </c>
      <c r="K383" s="78" t="n">
        <v>784.03</v>
      </c>
    </row>
    <row r="384" ht="14.25" customHeight="1" s="54">
      <c r="A384" s="76" t="n"/>
      <c r="B384" s="76" t="n"/>
      <c r="C384" s="76" t="inlineStr">
        <is>
          <t>в т.ч. ЗПМ</t>
        </is>
      </c>
      <c r="D384" s="77" t="n"/>
      <c r="E384" s="58" t="n"/>
      <c r="F384" s="78" t="n">
        <v>0</v>
      </c>
      <c r="G384" s="79" t="n"/>
      <c r="H384" s="58" t="n">
        <v>1</v>
      </c>
      <c r="I384" s="80" t="n">
        <v>0</v>
      </c>
      <c r="J384" s="58" t="n">
        <v>10.18</v>
      </c>
      <c r="K384" s="80" t="n">
        <v>0</v>
      </c>
    </row>
    <row r="385" ht="14.25" customHeight="1" s="54">
      <c r="A385" s="76" t="n"/>
      <c r="B385" s="76" t="n"/>
      <c r="C385" s="76" t="inlineStr">
        <is>
          <t>НР от ЗП</t>
        </is>
      </c>
      <c r="D385" s="77" t="inlineStr">
        <is>
          <t>%</t>
        </is>
      </c>
      <c r="E385" s="58" t="n">
        <v>112</v>
      </c>
      <c r="F385" s="78" t="n"/>
      <c r="G385" s="79" t="n"/>
      <c r="H385" s="58" t="n"/>
      <c r="I385" s="78" t="n">
        <v>700.84</v>
      </c>
      <c r="J385" s="58" t="n">
        <v>112</v>
      </c>
      <c r="K385" s="78" t="n">
        <v>7134.63</v>
      </c>
    </row>
    <row r="386" ht="14.25" customHeight="1" s="54">
      <c r="A386" s="76" t="n"/>
      <c r="B386" s="76" t="n"/>
      <c r="C386" s="76" t="inlineStr">
        <is>
          <t>СП от ЗП</t>
        </is>
      </c>
      <c r="D386" s="77" t="inlineStr">
        <is>
          <t>%</t>
        </is>
      </c>
      <c r="E386" s="58" t="n">
        <v>80</v>
      </c>
      <c r="F386" s="78" t="n"/>
      <c r="G386" s="79" t="n"/>
      <c r="H386" s="58" t="n"/>
      <c r="I386" s="78" t="n">
        <v>539.11</v>
      </c>
      <c r="J386" s="58" t="n">
        <v>80</v>
      </c>
      <c r="K386" s="78" t="n">
        <v>5488.18</v>
      </c>
    </row>
    <row r="387" ht="28.5" customHeight="1" s="54">
      <c r="A387" s="81" t="n"/>
      <c r="B387" s="81" t="n"/>
      <c r="C387" s="81" t="inlineStr">
        <is>
          <t>ЗТР</t>
        </is>
      </c>
      <c r="D387" s="82" t="inlineStr">
        <is>
          <t>чел-ч</t>
        </is>
      </c>
      <c r="E387" s="83" t="n">
        <v>33</v>
      </c>
      <c r="F387" s="84" t="n"/>
      <c r="G387" s="85" t="n"/>
      <c r="H387" s="83" t="n">
        <v>1</v>
      </c>
      <c r="I387" s="84" t="n">
        <v>33</v>
      </c>
      <c r="J387" s="83" t="n"/>
      <c r="K387" s="84" t="n"/>
    </row>
    <row r="388" ht="15" customHeight="1" s="54">
      <c r="C388" s="70" t="inlineStr">
        <is>
          <t>ВСЕГО работ по позиции:</t>
        </is>
      </c>
      <c r="H388" s="86" t="n">
        <v>3850.8</v>
      </c>
      <c r="I388" s="62" t="n"/>
      <c r="J388" s="86" t="n">
        <v>39201.25</v>
      </c>
      <c r="K388" s="62" t="n"/>
    </row>
    <row r="389" ht="15" customHeight="1" s="54">
      <c r="C389" s="70" t="inlineStr">
        <is>
          <t>ВСЕГО оборудование по позиции:</t>
        </is>
      </c>
      <c r="H389" s="87" t="n">
        <v>0</v>
      </c>
      <c r="J389" s="87" t="n">
        <v>0</v>
      </c>
    </row>
    <row r="390" ht="15" customHeight="1" s="54">
      <c r="C390" s="70" t="inlineStr">
        <is>
          <t>ВСЕГО по позиции:</t>
        </is>
      </c>
      <c r="H390" s="87" t="n">
        <v>3850.8</v>
      </c>
      <c r="J390" s="87" t="n">
        <v>39201.25</v>
      </c>
    </row>
    <row r="391" ht="141.75" customHeight="1" s="54">
      <c r="A391" s="76" t="n">
        <v>37</v>
      </c>
      <c r="B391" s="76" t="inlineStr">
        <is>
          <t>6.56-21-1</t>
        </is>
      </c>
      <c r="C391" s="76" t="inlineStr">
        <is>
          <t>Укрепление оконных и дверных коробок/проемов</t>
        </is>
      </c>
      <c r="D391" s="77" t="inlineStr">
        <is>
          <t>компл.</t>
        </is>
      </c>
      <c r="E391" s="58" t="n">
        <v>33</v>
      </c>
      <c r="F391" s="78" t="n"/>
      <c r="G391" s="79" t="n"/>
      <c r="H391" s="58" t="n"/>
      <c r="I391" s="78" t="n"/>
      <c r="J391" s="58" t="n"/>
      <c r="K391" s="78" t="n"/>
    </row>
    <row r="392" ht="14.25" customHeight="1" s="54">
      <c r="A392" s="76" t="n"/>
      <c r="B392" s="76" t="n"/>
      <c r="C392" s="76" t="inlineStr">
        <is>
          <t>ЗП</t>
        </is>
      </c>
      <c r="D392" s="77" t="n"/>
      <c r="E392" s="58" t="n"/>
      <c r="F392" s="78" t="n">
        <v>17.5</v>
      </c>
      <c r="G392" s="79" t="n"/>
      <c r="H392" s="58" t="n">
        <v>1</v>
      </c>
      <c r="I392" s="78" t="n">
        <v>577.63</v>
      </c>
      <c r="J392" s="58" t="n">
        <v>10.18</v>
      </c>
      <c r="K392" s="78" t="n">
        <v>5880.19</v>
      </c>
    </row>
    <row r="393" ht="14.25" customHeight="1" s="54">
      <c r="A393" s="76" t="n"/>
      <c r="B393" s="76" t="n"/>
      <c r="C393" s="76" t="inlineStr">
        <is>
          <t>ЭМ</t>
        </is>
      </c>
      <c r="D393" s="77" t="n"/>
      <c r="E393" s="58" t="n"/>
      <c r="F393" s="78" t="n">
        <v>1.94</v>
      </c>
      <c r="G393" s="79" t="n"/>
      <c r="H393" s="58" t="n">
        <v>1</v>
      </c>
      <c r="I393" s="78" t="n">
        <v>64.18000000000001</v>
      </c>
      <c r="J393" s="58" t="n">
        <v>10.18</v>
      </c>
      <c r="K393" s="78" t="n">
        <v>653.35</v>
      </c>
    </row>
    <row r="394" ht="14.25" customHeight="1" s="54">
      <c r="A394" s="76" t="n"/>
      <c r="B394" s="76" t="n"/>
      <c r="C394" s="76" t="inlineStr">
        <is>
          <t>в т.ч. ЗПМ</t>
        </is>
      </c>
      <c r="D394" s="77" t="n"/>
      <c r="E394" s="58" t="n"/>
      <c r="F394" s="78" t="n">
        <v>0</v>
      </c>
      <c r="G394" s="79" t="n"/>
      <c r="H394" s="58" t="n">
        <v>1</v>
      </c>
      <c r="I394" s="80" t="n">
        <v>0</v>
      </c>
      <c r="J394" s="58" t="n">
        <v>10.18</v>
      </c>
      <c r="K394" s="80" t="n">
        <v>0</v>
      </c>
    </row>
    <row r="395" ht="14.25" customHeight="1" s="54">
      <c r="A395" s="76" t="n"/>
      <c r="B395" s="76" t="n"/>
      <c r="C395" s="76" t="inlineStr">
        <is>
          <t>НР от ЗП</t>
        </is>
      </c>
      <c r="D395" s="77" t="inlineStr">
        <is>
          <t>%</t>
        </is>
      </c>
      <c r="E395" s="58" t="n">
        <v>112</v>
      </c>
      <c r="F395" s="78" t="n"/>
      <c r="G395" s="79" t="n"/>
      <c r="H395" s="58" t="n"/>
      <c r="I395" s="78" t="n">
        <v>584.05</v>
      </c>
      <c r="J395" s="58" t="n">
        <v>112</v>
      </c>
      <c r="K395" s="78" t="n">
        <v>5945.52</v>
      </c>
    </row>
    <row r="396" ht="14.25" customHeight="1" s="54">
      <c r="A396" s="76" t="n"/>
      <c r="B396" s="76" t="n"/>
      <c r="C396" s="76" t="inlineStr">
        <is>
          <t>СП от ЗП</t>
        </is>
      </c>
      <c r="D396" s="77" t="inlineStr">
        <is>
          <t>%</t>
        </is>
      </c>
      <c r="E396" s="58" t="n">
        <v>80</v>
      </c>
      <c r="F396" s="78" t="n"/>
      <c r="G396" s="79" t="n"/>
      <c r="H396" s="58" t="n"/>
      <c r="I396" s="78" t="n">
        <v>449.27</v>
      </c>
      <c r="J396" s="58" t="n">
        <v>80</v>
      </c>
      <c r="K396" s="78" t="n">
        <v>4573.48</v>
      </c>
    </row>
    <row r="397" ht="28.5" customHeight="1" s="54">
      <c r="A397" s="81" t="n"/>
      <c r="B397" s="81" t="n"/>
      <c r="C397" s="81" t="inlineStr">
        <is>
          <t>ЗТР</t>
        </is>
      </c>
      <c r="D397" s="82" t="inlineStr">
        <is>
          <t>чел-ч</t>
        </is>
      </c>
      <c r="E397" s="83" t="n">
        <v>33</v>
      </c>
      <c r="F397" s="84" t="n"/>
      <c r="G397" s="85" t="n"/>
      <c r="H397" s="83" t="n">
        <v>1</v>
      </c>
      <c r="I397" s="84" t="n">
        <v>33</v>
      </c>
      <c r="J397" s="83" t="n"/>
      <c r="K397" s="84" t="n"/>
    </row>
    <row r="398" ht="15" customHeight="1" s="54">
      <c r="C398" s="70" t="inlineStr">
        <is>
          <t>ВСЕГО работ по позиции:</t>
        </is>
      </c>
      <c r="H398" s="86" t="n">
        <v>3209.03</v>
      </c>
      <c r="I398" s="62" t="n"/>
      <c r="J398" s="86" t="n">
        <v>32667.71</v>
      </c>
      <c r="K398" s="62" t="n"/>
    </row>
    <row r="399" ht="15" customHeight="1" s="54">
      <c r="C399" s="70" t="inlineStr">
        <is>
          <t>ВСЕГО оборудование по позиции:</t>
        </is>
      </c>
      <c r="H399" s="87" t="n">
        <v>0</v>
      </c>
      <c r="J399" s="87" t="n">
        <v>0</v>
      </c>
    </row>
    <row r="400" ht="15" customHeight="1" s="54">
      <c r="C400" s="70" t="inlineStr">
        <is>
          <t>ВСЕГО по позиции:</t>
        </is>
      </c>
      <c r="H400" s="87" t="n">
        <v>3209.03</v>
      </c>
      <c r="J400" s="87" t="n">
        <v>32667.71</v>
      </c>
    </row>
    <row r="401" ht="141.75" customHeight="1" s="54">
      <c r="A401" s="76" t="n">
        <v>38</v>
      </c>
      <c r="B401" s="76" t="inlineStr">
        <is>
          <t>6.56-27-1</t>
        </is>
      </c>
      <c r="C401" s="76" t="inlineStr">
        <is>
          <t>Установка наличников и доборных элементов проемов</t>
        </is>
      </c>
      <c r="D401" s="77" t="inlineStr">
        <is>
          <t>компл.</t>
        </is>
      </c>
      <c r="E401" s="58" t="n">
        <v>33</v>
      </c>
      <c r="F401" s="78" t="n"/>
      <c r="G401" s="79" t="n"/>
      <c r="H401" s="58" t="n"/>
      <c r="I401" s="78" t="n"/>
      <c r="J401" s="58" t="n"/>
      <c r="K401" s="78" t="n"/>
    </row>
    <row r="402" ht="14.25" customHeight="1" s="54">
      <c r="A402" s="76" t="n"/>
      <c r="B402" s="76" t="n"/>
      <c r="C402" s="76" t="inlineStr">
        <is>
          <t>ЗП</t>
        </is>
      </c>
      <c r="D402" s="77" t="n"/>
      <c r="E402" s="58" t="n"/>
      <c r="F402" s="78" t="n">
        <v>14</v>
      </c>
      <c r="G402" s="79" t="n"/>
      <c r="H402" s="58" t="n">
        <v>1</v>
      </c>
      <c r="I402" s="78" t="n">
        <v>462.1</v>
      </c>
      <c r="J402" s="58" t="n">
        <v>10.18</v>
      </c>
      <c r="K402" s="78" t="n">
        <v>4704.15</v>
      </c>
    </row>
    <row r="403" ht="14.25" customHeight="1" s="54">
      <c r="A403" s="76" t="n"/>
      <c r="B403" s="76" t="n"/>
      <c r="C403" s="76" t="inlineStr">
        <is>
          <t>ЭМ</t>
        </is>
      </c>
      <c r="D403" s="77" t="n"/>
      <c r="E403" s="58" t="n"/>
      <c r="F403" s="78" t="n">
        <v>1.56</v>
      </c>
      <c r="G403" s="79" t="n"/>
      <c r="H403" s="58" t="n">
        <v>1</v>
      </c>
      <c r="I403" s="78" t="n">
        <v>51.34</v>
      </c>
      <c r="J403" s="58" t="n">
        <v>10.18</v>
      </c>
      <c r="K403" s="78" t="n">
        <v>522.6799999999999</v>
      </c>
    </row>
    <row r="404" ht="14.25" customHeight="1" s="54">
      <c r="A404" s="76" t="n"/>
      <c r="B404" s="76" t="n"/>
      <c r="C404" s="76" t="inlineStr">
        <is>
          <t>в т.ч. ЗПМ</t>
        </is>
      </c>
      <c r="D404" s="77" t="n"/>
      <c r="E404" s="58" t="n"/>
      <c r="F404" s="78" t="n">
        <v>0</v>
      </c>
      <c r="G404" s="79" t="n"/>
      <c r="H404" s="58" t="n">
        <v>1</v>
      </c>
      <c r="I404" s="80" t="n">
        <v>0</v>
      </c>
      <c r="J404" s="58" t="n">
        <v>10.18</v>
      </c>
      <c r="K404" s="80" t="n">
        <v>0</v>
      </c>
    </row>
    <row r="405" ht="14.25" customHeight="1" s="54">
      <c r="A405" s="76" t="n"/>
      <c r="B405" s="76" t="n"/>
      <c r="C405" s="76" t="inlineStr">
        <is>
          <t>НР от ЗП</t>
        </is>
      </c>
      <c r="D405" s="77" t="inlineStr">
        <is>
          <t>%</t>
        </is>
      </c>
      <c r="E405" s="58" t="n">
        <v>112</v>
      </c>
      <c r="F405" s="78" t="n"/>
      <c r="G405" s="79" t="n"/>
      <c r="H405" s="58" t="n"/>
      <c r="I405" s="78" t="n">
        <v>467.23</v>
      </c>
      <c r="J405" s="58" t="n">
        <v>112</v>
      </c>
      <c r="K405" s="78" t="n">
        <v>4756.42</v>
      </c>
    </row>
    <row r="406" ht="14.25" customHeight="1" s="54">
      <c r="A406" s="76" t="n"/>
      <c r="B406" s="76" t="n"/>
      <c r="C406" s="76" t="inlineStr">
        <is>
          <t>СП от ЗП</t>
        </is>
      </c>
      <c r="D406" s="77" t="inlineStr">
        <is>
          <t>%</t>
        </is>
      </c>
      <c r="E406" s="58" t="n">
        <v>80</v>
      </c>
      <c r="F406" s="78" t="n"/>
      <c r="G406" s="79" t="n"/>
      <c r="H406" s="58" t="n"/>
      <c r="I406" s="78" t="n">
        <v>359.41</v>
      </c>
      <c r="J406" s="58" t="n">
        <v>80</v>
      </c>
      <c r="K406" s="78" t="n">
        <v>3658.78</v>
      </c>
    </row>
    <row r="407" ht="28.5" customHeight="1" s="54">
      <c r="A407" s="81" t="n"/>
      <c r="B407" s="81" t="n"/>
      <c r="C407" s="81" t="inlineStr">
        <is>
          <t>ЗТР</t>
        </is>
      </c>
      <c r="D407" s="82" t="inlineStr">
        <is>
          <t>чел-ч</t>
        </is>
      </c>
      <c r="E407" s="83" t="n">
        <v>33</v>
      </c>
      <c r="F407" s="84" t="n"/>
      <c r="G407" s="85" t="n"/>
      <c r="H407" s="83" t="n">
        <v>1</v>
      </c>
      <c r="I407" s="84" t="n">
        <v>33</v>
      </c>
      <c r="J407" s="83" t="n"/>
      <c r="K407" s="84" t="n"/>
    </row>
    <row r="408" ht="15" customHeight="1" s="54">
      <c r="C408" s="70" t="inlineStr">
        <is>
          <t>ВСЕГО работ по позиции:</t>
        </is>
      </c>
      <c r="H408" s="86" t="n">
        <v>2567.21</v>
      </c>
      <c r="I408" s="62" t="n"/>
      <c r="J408" s="86" t="n">
        <v>26134.17</v>
      </c>
      <c r="K408" s="62" t="n"/>
    </row>
    <row r="409" ht="15" customHeight="1" s="54">
      <c r="C409" s="70" t="inlineStr">
        <is>
          <t>ВСЕГО оборудование по позиции:</t>
        </is>
      </c>
      <c r="H409" s="87" t="n">
        <v>0</v>
      </c>
      <c r="J409" s="87" t="n">
        <v>0</v>
      </c>
    </row>
    <row r="410" ht="15" customHeight="1" s="54">
      <c r="C410" s="70" t="inlineStr">
        <is>
          <t>ВСЕГО по позиции:</t>
        </is>
      </c>
      <c r="H410" s="87" t="n">
        <v>2567.21</v>
      </c>
      <c r="J410" s="87" t="n">
        <v>26134.17</v>
      </c>
    </row>
    <row r="411" ht="141.75" customHeight="1" s="54">
      <c r="A411" s="76" t="n">
        <v>39</v>
      </c>
      <c r="B411" s="76" t="inlineStr">
        <is>
          <t>3.15-71-3</t>
        </is>
      </c>
      <c r="C411" s="76" t="inlineStr">
        <is>
          <t>Отделка откосов и порталов листовыми материалами</t>
        </is>
      </c>
      <c r="D411" s="77" t="inlineStr">
        <is>
          <t>компл.</t>
        </is>
      </c>
      <c r="E411" s="58" t="n">
        <v>33</v>
      </c>
      <c r="F411" s="78" t="n"/>
      <c r="G411" s="79" t="n"/>
      <c r="H411" s="58" t="n"/>
      <c r="I411" s="78" t="n"/>
      <c r="J411" s="58" t="n"/>
      <c r="K411" s="78" t="n"/>
    </row>
    <row r="412" ht="14.25" customHeight="1" s="54">
      <c r="A412" s="76" t="n"/>
      <c r="B412" s="76" t="n"/>
      <c r="C412" s="76" t="inlineStr">
        <is>
          <t>ЗП</t>
        </is>
      </c>
      <c r="D412" s="77" t="n"/>
      <c r="E412" s="58" t="n"/>
      <c r="F412" s="78" t="n">
        <v>10.5</v>
      </c>
      <c r="G412" s="79" t="n"/>
      <c r="H412" s="58" t="n">
        <v>1</v>
      </c>
      <c r="I412" s="78" t="n">
        <v>346.57</v>
      </c>
      <c r="J412" s="58" t="n">
        <v>10.18</v>
      </c>
      <c r="K412" s="78" t="n">
        <v>3528.11</v>
      </c>
    </row>
    <row r="413" ht="14.25" customHeight="1" s="54">
      <c r="A413" s="76" t="n"/>
      <c r="B413" s="76" t="n"/>
      <c r="C413" s="76" t="inlineStr">
        <is>
          <t>ЭМ</t>
        </is>
      </c>
      <c r="D413" s="77" t="n"/>
      <c r="E413" s="58" t="n"/>
      <c r="F413" s="78" t="n">
        <v>1.17</v>
      </c>
      <c r="G413" s="79" t="n"/>
      <c r="H413" s="58" t="n">
        <v>1</v>
      </c>
      <c r="I413" s="78" t="n">
        <v>38.51</v>
      </c>
      <c r="J413" s="58" t="n">
        <v>10.18</v>
      </c>
      <c r="K413" s="78" t="n">
        <v>392.01</v>
      </c>
    </row>
    <row r="414" ht="14.25" customHeight="1" s="54">
      <c r="A414" s="76" t="n"/>
      <c r="B414" s="76" t="n"/>
      <c r="C414" s="76" t="inlineStr">
        <is>
          <t>в т.ч. ЗПМ</t>
        </is>
      </c>
      <c r="D414" s="77" t="n"/>
      <c r="E414" s="58" t="n"/>
      <c r="F414" s="78" t="n">
        <v>0</v>
      </c>
      <c r="G414" s="79" t="n"/>
      <c r="H414" s="58" t="n">
        <v>1</v>
      </c>
      <c r="I414" s="80" t="n">
        <v>0</v>
      </c>
      <c r="J414" s="58" t="n">
        <v>10.18</v>
      </c>
      <c r="K414" s="80" t="n">
        <v>0</v>
      </c>
    </row>
    <row r="415" ht="14.25" customHeight="1" s="54">
      <c r="A415" s="76" t="n"/>
      <c r="B415" s="76" t="n"/>
      <c r="C415" s="76" t="inlineStr">
        <is>
          <t>НР от ЗП</t>
        </is>
      </c>
      <c r="D415" s="77" t="inlineStr">
        <is>
          <t>%</t>
        </is>
      </c>
      <c r="E415" s="58" t="n">
        <v>112</v>
      </c>
      <c r="F415" s="78" t="n"/>
      <c r="G415" s="79" t="n"/>
      <c r="H415" s="58" t="n"/>
      <c r="I415" s="78" t="n">
        <v>350.42</v>
      </c>
      <c r="J415" s="58" t="n">
        <v>112</v>
      </c>
      <c r="K415" s="78" t="n">
        <v>3567.31</v>
      </c>
    </row>
    <row r="416" ht="14.25" customHeight="1" s="54">
      <c r="A416" s="76" t="n"/>
      <c r="B416" s="76" t="n"/>
      <c r="C416" s="76" t="inlineStr">
        <is>
          <t>СП от ЗП</t>
        </is>
      </c>
      <c r="D416" s="77" t="inlineStr">
        <is>
          <t>%</t>
        </is>
      </c>
      <c r="E416" s="58" t="n">
        <v>80</v>
      </c>
      <c r="F416" s="78" t="n"/>
      <c r="G416" s="79" t="n"/>
      <c r="H416" s="58" t="n"/>
      <c r="I416" s="78" t="n">
        <v>269.55</v>
      </c>
      <c r="J416" s="58" t="n">
        <v>80</v>
      </c>
      <c r="K416" s="78" t="n">
        <v>2744.09</v>
      </c>
    </row>
    <row r="417" ht="28.5" customHeight="1" s="54">
      <c r="A417" s="81" t="n"/>
      <c r="B417" s="81" t="n"/>
      <c r="C417" s="81" t="inlineStr">
        <is>
          <t>ЗТР</t>
        </is>
      </c>
      <c r="D417" s="82" t="inlineStr">
        <is>
          <t>чел-ч</t>
        </is>
      </c>
      <c r="E417" s="83" t="n">
        <v>33</v>
      </c>
      <c r="F417" s="84" t="n"/>
      <c r="G417" s="85" t="n"/>
      <c r="H417" s="83" t="n">
        <v>1</v>
      </c>
      <c r="I417" s="84" t="n">
        <v>33</v>
      </c>
      <c r="J417" s="83" t="n"/>
      <c r="K417" s="84" t="n"/>
    </row>
    <row r="418" ht="15" customHeight="1" s="54">
      <c r="C418" s="70" t="inlineStr">
        <is>
          <t>ВСЕГО работ по позиции:</t>
        </is>
      </c>
      <c r="H418" s="86" t="n">
        <v>1925.4</v>
      </c>
      <c r="I418" s="62" t="n"/>
      <c r="J418" s="86" t="n">
        <v>19600.63</v>
      </c>
      <c r="K418" s="62" t="n"/>
    </row>
    <row r="419" ht="15" customHeight="1" s="54">
      <c r="C419" s="70" t="inlineStr">
        <is>
          <t>ВСЕГО оборудование по позиции:</t>
        </is>
      </c>
      <c r="H419" s="87" t="n">
        <v>0</v>
      </c>
      <c r="J419" s="87" t="n">
        <v>0</v>
      </c>
    </row>
    <row r="420" ht="15" customHeight="1" s="54">
      <c r="C420" s="70" t="inlineStr">
        <is>
          <t>ВСЕГО по позиции:</t>
        </is>
      </c>
      <c r="H420" s="87" t="n">
        <v>1925.4</v>
      </c>
      <c r="J420" s="87" t="n">
        <v>19600.63</v>
      </c>
    </row>
    <row r="421" ht="141.75" customHeight="1" s="54">
      <c r="A421" s="76" t="n">
        <v>40</v>
      </c>
      <c r="B421" s="76" t="inlineStr">
        <is>
          <t>3.15-96-3</t>
        </is>
      </c>
      <c r="C421" s="76" t="inlineStr">
        <is>
          <t>Финишная окраска откосов и порталов</t>
        </is>
      </c>
      <c r="D421" s="77" t="inlineStr">
        <is>
          <t>компл.</t>
        </is>
      </c>
      <c r="E421" s="58" t="n">
        <v>33</v>
      </c>
      <c r="F421" s="78" t="n"/>
      <c r="G421" s="79" t="n"/>
      <c r="H421" s="58" t="n"/>
      <c r="I421" s="78" t="n"/>
      <c r="J421" s="58" t="n"/>
      <c r="K421" s="78" t="n"/>
    </row>
    <row r="422" ht="14.25" customHeight="1" s="54">
      <c r="A422" s="76" t="n"/>
      <c r="B422" s="76" t="n"/>
      <c r="C422" s="76" t="inlineStr">
        <is>
          <t>ЗП</t>
        </is>
      </c>
      <c r="D422" s="77" t="n"/>
      <c r="E422" s="58" t="n"/>
      <c r="F422" s="78" t="n">
        <v>7</v>
      </c>
      <c r="G422" s="79" t="n"/>
      <c r="H422" s="58" t="n">
        <v>1</v>
      </c>
      <c r="I422" s="78" t="n">
        <v>231.04</v>
      </c>
      <c r="J422" s="58" t="n">
        <v>10.18</v>
      </c>
      <c r="K422" s="78" t="n">
        <v>2352.08</v>
      </c>
    </row>
    <row r="423" ht="14.25" customHeight="1" s="54">
      <c r="A423" s="76" t="n"/>
      <c r="B423" s="76" t="n"/>
      <c r="C423" s="76" t="inlineStr">
        <is>
          <t>ЭМ</t>
        </is>
      </c>
      <c r="D423" s="77" t="n"/>
      <c r="E423" s="58" t="n"/>
      <c r="F423" s="78" t="n">
        <v>0.78</v>
      </c>
      <c r="G423" s="79" t="n"/>
      <c r="H423" s="58" t="n">
        <v>1</v>
      </c>
      <c r="I423" s="78" t="n">
        <v>25.68</v>
      </c>
      <c r="J423" s="58" t="n">
        <v>10.18</v>
      </c>
      <c r="K423" s="78" t="n">
        <v>261.34</v>
      </c>
    </row>
    <row r="424" ht="14.25" customHeight="1" s="54">
      <c r="A424" s="76" t="n"/>
      <c r="B424" s="76" t="n"/>
      <c r="C424" s="76" t="inlineStr">
        <is>
          <t>в т.ч. ЗПМ</t>
        </is>
      </c>
      <c r="D424" s="77" t="n"/>
      <c r="E424" s="58" t="n"/>
      <c r="F424" s="78" t="n">
        <v>0</v>
      </c>
      <c r="G424" s="79" t="n"/>
      <c r="H424" s="58" t="n">
        <v>1</v>
      </c>
      <c r="I424" s="80" t="n">
        <v>0</v>
      </c>
      <c r="J424" s="58" t="n">
        <v>10.18</v>
      </c>
      <c r="K424" s="80" t="n">
        <v>0</v>
      </c>
    </row>
    <row r="425" ht="14.25" customHeight="1" s="54">
      <c r="A425" s="76" t="n"/>
      <c r="B425" s="76" t="n"/>
      <c r="C425" s="76" t="inlineStr">
        <is>
          <t>НР от ЗП</t>
        </is>
      </c>
      <c r="D425" s="77" t="inlineStr">
        <is>
          <t>%</t>
        </is>
      </c>
      <c r="E425" s="58" t="n">
        <v>112</v>
      </c>
      <c r="F425" s="78" t="n"/>
      <c r="G425" s="79" t="n"/>
      <c r="H425" s="58" t="n"/>
      <c r="I425" s="78" t="n">
        <v>233.61</v>
      </c>
      <c r="J425" s="58" t="n">
        <v>112</v>
      </c>
      <c r="K425" s="78" t="n">
        <v>2378.21</v>
      </c>
    </row>
    <row r="426" ht="14.25" customHeight="1" s="54">
      <c r="A426" s="76" t="n"/>
      <c r="B426" s="76" t="n"/>
      <c r="C426" s="76" t="inlineStr">
        <is>
          <t>СП от ЗП</t>
        </is>
      </c>
      <c r="D426" s="77" t="inlineStr">
        <is>
          <t>%</t>
        </is>
      </c>
      <c r="E426" s="58" t="n">
        <v>80</v>
      </c>
      <c r="F426" s="78" t="n"/>
      <c r="G426" s="79" t="n"/>
      <c r="H426" s="58" t="n"/>
      <c r="I426" s="78" t="n">
        <v>179.7</v>
      </c>
      <c r="J426" s="58" t="n">
        <v>80</v>
      </c>
      <c r="K426" s="78" t="n">
        <v>1829.39</v>
      </c>
    </row>
    <row r="427" ht="28.5" customHeight="1" s="54">
      <c r="A427" s="81" t="n"/>
      <c r="B427" s="81" t="n"/>
      <c r="C427" s="81" t="inlineStr">
        <is>
          <t>ЗТР</t>
        </is>
      </c>
      <c r="D427" s="82" t="inlineStr">
        <is>
          <t>чел-ч</t>
        </is>
      </c>
      <c r="E427" s="83" t="n">
        <v>33</v>
      </c>
      <c r="F427" s="84" t="n"/>
      <c r="G427" s="85" t="n"/>
      <c r="H427" s="83" t="n">
        <v>1</v>
      </c>
      <c r="I427" s="84" t="n">
        <v>33</v>
      </c>
      <c r="J427" s="83" t="n"/>
      <c r="K427" s="84" t="n"/>
    </row>
    <row r="428" ht="15" customHeight="1" s="54">
      <c r="C428" s="70" t="inlineStr">
        <is>
          <t>ВСЕГО работ по позиции:</t>
        </is>
      </c>
      <c r="H428" s="86" t="n">
        <v>1283.59</v>
      </c>
      <c r="I428" s="62" t="n"/>
      <c r="J428" s="86" t="n">
        <v>13067.08</v>
      </c>
      <c r="K428" s="62" t="n"/>
    </row>
    <row r="429" ht="15" customHeight="1" s="54">
      <c r="C429" s="70" t="inlineStr">
        <is>
          <t>ВСЕГО оборудование по позиции:</t>
        </is>
      </c>
      <c r="H429" s="87" t="n">
        <v>0</v>
      </c>
      <c r="J429" s="87" t="n">
        <v>0</v>
      </c>
    </row>
    <row r="430" ht="15" customHeight="1" s="54">
      <c r="C430" s="70" t="inlineStr">
        <is>
          <t>ВСЕГО по позиции:</t>
        </is>
      </c>
      <c r="H430" s="87" t="n">
        <v>1283.59</v>
      </c>
      <c r="J430" s="87" t="n">
        <v>13067.08</v>
      </c>
    </row>
    <row r="431" ht="141.75" customHeight="1" s="54">
      <c r="A431" s="76" t="n">
        <v>41</v>
      </c>
      <c r="B431" s="76" t="inlineStr">
        <is>
          <t>6.56-35-1</t>
        </is>
      </c>
      <c r="C431" s="76" t="inlineStr">
        <is>
          <t>Металлическое обрамление и усиление порталов/отсечек</t>
        </is>
      </c>
      <c r="D431" s="77" t="inlineStr">
        <is>
          <t>компл.</t>
        </is>
      </c>
      <c r="E431" s="58" t="n">
        <v>33</v>
      </c>
      <c r="F431" s="78" t="n"/>
      <c r="G431" s="79" t="n"/>
      <c r="H431" s="58" t="n"/>
      <c r="I431" s="78" t="n"/>
      <c r="J431" s="58" t="n"/>
      <c r="K431" s="78" t="n"/>
    </row>
    <row r="432" ht="14.25" customHeight="1" s="54">
      <c r="A432" s="76" t="n"/>
      <c r="B432" s="76" t="n"/>
      <c r="C432" s="76" t="inlineStr">
        <is>
          <t>ЗП</t>
        </is>
      </c>
      <c r="D432" s="77" t="n"/>
      <c r="E432" s="58" t="n"/>
      <c r="F432" s="78" t="n">
        <v>23.65</v>
      </c>
      <c r="G432" s="79" t="n"/>
      <c r="H432" s="58" t="n">
        <v>1</v>
      </c>
      <c r="I432" s="78" t="n">
        <v>780.37</v>
      </c>
      <c r="J432" s="58" t="n">
        <v>10.18</v>
      </c>
      <c r="K432" s="78" t="n">
        <v>7944.12</v>
      </c>
    </row>
    <row r="433" ht="14.25" customHeight="1" s="54">
      <c r="A433" s="76" t="n"/>
      <c r="B433" s="76" t="n"/>
      <c r="C433" s="76" t="inlineStr">
        <is>
          <t>ЭМ</t>
        </is>
      </c>
      <c r="D433" s="77" t="n"/>
      <c r="E433" s="58" t="n"/>
      <c r="F433" s="78" t="n">
        <v>2.63</v>
      </c>
      <c r="G433" s="79" t="n"/>
      <c r="H433" s="58" t="n">
        <v>1</v>
      </c>
      <c r="I433" s="78" t="n">
        <v>86.7</v>
      </c>
      <c r="J433" s="58" t="n">
        <v>10.18</v>
      </c>
      <c r="K433" s="78" t="n">
        <v>882.6799999999999</v>
      </c>
    </row>
    <row r="434" ht="14.25" customHeight="1" s="54">
      <c r="A434" s="76" t="n"/>
      <c r="B434" s="76" t="n"/>
      <c r="C434" s="76" t="inlineStr">
        <is>
          <t>в т.ч. ЗПМ</t>
        </is>
      </c>
      <c r="D434" s="77" t="n"/>
      <c r="E434" s="58" t="n"/>
      <c r="F434" s="78" t="n">
        <v>0</v>
      </c>
      <c r="G434" s="79" t="n"/>
      <c r="H434" s="58" t="n">
        <v>1</v>
      </c>
      <c r="I434" s="80" t="n">
        <v>0</v>
      </c>
      <c r="J434" s="58" t="n">
        <v>10.18</v>
      </c>
      <c r="K434" s="80" t="n">
        <v>0</v>
      </c>
    </row>
    <row r="435" ht="14.25" customHeight="1" s="54">
      <c r="A435" s="76" t="n"/>
      <c r="B435" s="76" t="n"/>
      <c r="C435" s="76" t="inlineStr">
        <is>
          <t>НР от ЗП</t>
        </is>
      </c>
      <c r="D435" s="77" t="inlineStr">
        <is>
          <t>%</t>
        </is>
      </c>
      <c r="E435" s="58" t="n">
        <v>112</v>
      </c>
      <c r="F435" s="78" t="n"/>
      <c r="G435" s="79" t="n"/>
      <c r="H435" s="58" t="n"/>
      <c r="I435" s="78" t="n">
        <v>789.04</v>
      </c>
      <c r="J435" s="58" t="n">
        <v>112</v>
      </c>
      <c r="K435" s="78" t="n">
        <v>8032.39</v>
      </c>
    </row>
    <row r="436" ht="14.25" customHeight="1" s="54">
      <c r="A436" s="76" t="n"/>
      <c r="B436" s="76" t="n"/>
      <c r="C436" s="76" t="inlineStr">
        <is>
          <t>СП от ЗП</t>
        </is>
      </c>
      <c r="D436" s="77" t="inlineStr">
        <is>
          <t>%</t>
        </is>
      </c>
      <c r="E436" s="58" t="n">
        <v>80</v>
      </c>
      <c r="F436" s="78" t="n"/>
      <c r="G436" s="79" t="n"/>
      <c r="H436" s="58" t="n"/>
      <c r="I436" s="78" t="n">
        <v>606.95</v>
      </c>
      <c r="J436" s="58" t="n">
        <v>80</v>
      </c>
      <c r="K436" s="78" t="n">
        <v>6178.76</v>
      </c>
    </row>
    <row r="437" ht="28.5" customHeight="1" s="54">
      <c r="A437" s="81" t="n"/>
      <c r="B437" s="81" t="n"/>
      <c r="C437" s="81" t="inlineStr">
        <is>
          <t>ЗТР</t>
        </is>
      </c>
      <c r="D437" s="82" t="inlineStr">
        <is>
          <t>чел-ч</t>
        </is>
      </c>
      <c r="E437" s="83" t="n">
        <v>33</v>
      </c>
      <c r="F437" s="84" t="n"/>
      <c r="G437" s="85" t="n"/>
      <c r="H437" s="83" t="n">
        <v>1</v>
      </c>
      <c r="I437" s="84" t="n">
        <v>33</v>
      </c>
      <c r="J437" s="83" t="n"/>
      <c r="K437" s="84" t="n"/>
    </row>
    <row r="438" ht="15" customHeight="1" s="54">
      <c r="C438" s="70" t="inlineStr">
        <is>
          <t>ВСЕГО работ по позиции:</t>
        </is>
      </c>
      <c r="H438" s="86" t="n">
        <v>4335.37</v>
      </c>
      <c r="I438" s="62" t="n"/>
      <c r="J438" s="86" t="n">
        <v>44134.02</v>
      </c>
      <c r="K438" s="62" t="n"/>
    </row>
    <row r="439" ht="15" customHeight="1" s="54">
      <c r="C439" s="70" t="inlineStr">
        <is>
          <t>ВСЕГО оборудование по позиции:</t>
        </is>
      </c>
      <c r="H439" s="87" t="n">
        <v>0</v>
      </c>
      <c r="J439" s="87" t="n">
        <v>0</v>
      </c>
    </row>
    <row r="440" ht="15" customHeight="1" s="54">
      <c r="C440" s="70" t="inlineStr">
        <is>
          <t>ВСЕГО по позиции:</t>
        </is>
      </c>
      <c r="H440" s="87" t="n">
        <v>4335.37</v>
      </c>
      <c r="J440" s="87" t="n">
        <v>44134.02</v>
      </c>
    </row>
    <row r="441" ht="141.75" customHeight="1" s="54">
      <c r="A441" s="76" t="n">
        <v>42</v>
      </c>
      <c r="B441" s="76" t="inlineStr">
        <is>
          <t>6.69-42-1</t>
        </is>
      </c>
      <c r="C441" s="76" t="inlineStr">
        <is>
          <t>Заделка отверстий и примыканий в стенах порталов</t>
        </is>
      </c>
      <c r="D441" s="77" t="inlineStr">
        <is>
          <t>компл.</t>
        </is>
      </c>
      <c r="E441" s="58" t="n">
        <v>33</v>
      </c>
      <c r="F441" s="78" t="n"/>
      <c r="G441" s="79" t="n"/>
      <c r="H441" s="58" t="n"/>
      <c r="I441" s="78" t="n"/>
      <c r="J441" s="58" t="n"/>
      <c r="K441" s="78" t="n"/>
    </row>
    <row r="442" ht="14.25" customHeight="1" s="54">
      <c r="A442" s="76" t="n"/>
      <c r="B442" s="76" t="n"/>
      <c r="C442" s="76" t="inlineStr">
        <is>
          <t>ЗП</t>
        </is>
      </c>
      <c r="D442" s="77" t="n"/>
      <c r="E442" s="58" t="n"/>
      <c r="F442" s="78" t="n">
        <v>18.92</v>
      </c>
      <c r="G442" s="79" t="n"/>
      <c r="H442" s="58" t="n">
        <v>1</v>
      </c>
      <c r="I442" s="78" t="n">
        <v>624.29</v>
      </c>
      <c r="J442" s="58" t="n">
        <v>10.18</v>
      </c>
      <c r="K442" s="78" t="n">
        <v>6355.3</v>
      </c>
    </row>
    <row r="443" ht="14.25" customHeight="1" s="54">
      <c r="A443" s="76" t="n"/>
      <c r="B443" s="76" t="n"/>
      <c r="C443" s="76" t="inlineStr">
        <is>
          <t>ЭМ</t>
        </is>
      </c>
      <c r="D443" s="77" t="n"/>
      <c r="E443" s="58" t="n"/>
      <c r="F443" s="78" t="n">
        <v>2.1</v>
      </c>
      <c r="G443" s="79" t="n"/>
      <c r="H443" s="58" t="n">
        <v>1</v>
      </c>
      <c r="I443" s="78" t="n">
        <v>69.36</v>
      </c>
      <c r="J443" s="58" t="n">
        <v>10.18</v>
      </c>
      <c r="K443" s="78" t="n">
        <v>706.14</v>
      </c>
    </row>
    <row r="444" ht="14.25" customHeight="1" s="54">
      <c r="A444" s="76" t="n"/>
      <c r="B444" s="76" t="n"/>
      <c r="C444" s="76" t="inlineStr">
        <is>
          <t>в т.ч. ЗПМ</t>
        </is>
      </c>
      <c r="D444" s="77" t="n"/>
      <c r="E444" s="58" t="n"/>
      <c r="F444" s="78" t="n">
        <v>0</v>
      </c>
      <c r="G444" s="79" t="n"/>
      <c r="H444" s="58" t="n">
        <v>1</v>
      </c>
      <c r="I444" s="80" t="n">
        <v>0</v>
      </c>
      <c r="J444" s="58" t="n">
        <v>10.18</v>
      </c>
      <c r="K444" s="80" t="n">
        <v>0</v>
      </c>
    </row>
    <row r="445" ht="14.25" customHeight="1" s="54">
      <c r="A445" s="76" t="n"/>
      <c r="B445" s="76" t="n"/>
      <c r="C445" s="76" t="inlineStr">
        <is>
          <t>НР от ЗП</t>
        </is>
      </c>
      <c r="D445" s="77" t="inlineStr">
        <is>
          <t>%</t>
        </is>
      </c>
      <c r="E445" s="58" t="n">
        <v>112</v>
      </c>
      <c r="F445" s="78" t="n"/>
      <c r="G445" s="79" t="n"/>
      <c r="H445" s="58" t="n"/>
      <c r="I445" s="78" t="n">
        <v>631.23</v>
      </c>
      <c r="J445" s="58" t="n">
        <v>112</v>
      </c>
      <c r="K445" s="78" t="n">
        <v>6425.91</v>
      </c>
    </row>
    <row r="446" ht="14.25" customHeight="1" s="54">
      <c r="A446" s="76" t="n"/>
      <c r="B446" s="76" t="n"/>
      <c r="C446" s="76" t="inlineStr">
        <is>
          <t>СП от ЗП</t>
        </is>
      </c>
      <c r="D446" s="77" t="inlineStr">
        <is>
          <t>%</t>
        </is>
      </c>
      <c r="E446" s="58" t="n">
        <v>80</v>
      </c>
      <c r="F446" s="78" t="n"/>
      <c r="G446" s="79" t="n"/>
      <c r="H446" s="58" t="n"/>
      <c r="I446" s="78" t="n">
        <v>485.56</v>
      </c>
      <c r="J446" s="58" t="n">
        <v>80</v>
      </c>
      <c r="K446" s="78" t="n">
        <v>4943.01</v>
      </c>
    </row>
    <row r="447" ht="28.5" customHeight="1" s="54">
      <c r="A447" s="81" t="n"/>
      <c r="B447" s="81" t="n"/>
      <c r="C447" s="81" t="inlineStr">
        <is>
          <t>ЗТР</t>
        </is>
      </c>
      <c r="D447" s="82" t="inlineStr">
        <is>
          <t>чел-ч</t>
        </is>
      </c>
      <c r="E447" s="83" t="n">
        <v>33</v>
      </c>
      <c r="F447" s="84" t="n"/>
      <c r="G447" s="85" t="n"/>
      <c r="H447" s="83" t="n">
        <v>1</v>
      </c>
      <c r="I447" s="84" t="n">
        <v>33</v>
      </c>
      <c r="J447" s="83" t="n"/>
      <c r="K447" s="84" t="n"/>
    </row>
    <row r="448" ht="15" customHeight="1" s="54">
      <c r="C448" s="70" t="inlineStr">
        <is>
          <t>ВСЕГО работ по позиции:</t>
        </is>
      </c>
      <c r="H448" s="86" t="n">
        <v>3468.3</v>
      </c>
      <c r="I448" s="62" t="n"/>
      <c r="J448" s="86" t="n">
        <v>35307.22</v>
      </c>
      <c r="K448" s="62" t="n"/>
    </row>
    <row r="449" ht="15" customHeight="1" s="54">
      <c r="C449" s="70" t="inlineStr">
        <is>
          <t>ВСЕГО оборудование по позиции:</t>
        </is>
      </c>
      <c r="H449" s="87" t="n">
        <v>0</v>
      </c>
      <c r="J449" s="87" t="n">
        <v>0</v>
      </c>
    </row>
    <row r="450" ht="15" customHeight="1" s="54">
      <c r="C450" s="70" t="inlineStr">
        <is>
          <t>ВСЕГО по позиции:</t>
        </is>
      </c>
      <c r="H450" s="87" t="n">
        <v>3468.3</v>
      </c>
      <c r="J450" s="87" t="n">
        <v>35307.22</v>
      </c>
    </row>
    <row r="451" ht="141.75" customHeight="1" s="54">
      <c r="A451" s="76" t="n">
        <v>43</v>
      </c>
      <c r="B451" s="76" t="inlineStr">
        <is>
          <t>Калькуляция - 043</t>
        </is>
      </c>
      <c r="C451" s="76" t="inlineStr">
        <is>
          <t>Дымозащитные уплотнения, отсечки и специальные материалы по проекту</t>
        </is>
      </c>
      <c r="D451" s="77" t="inlineStr">
        <is>
          <t>компл.</t>
        </is>
      </c>
      <c r="E451" s="58" t="n">
        <v>33</v>
      </c>
      <c r="F451" s="78" t="n"/>
      <c r="G451" s="79" t="n"/>
      <c r="H451" s="58" t="n"/>
      <c r="I451" s="78" t="n"/>
      <c r="J451" s="58" t="n"/>
      <c r="K451" s="78" t="n"/>
    </row>
    <row r="452" ht="14.25" customHeight="1" s="54">
      <c r="A452" s="76" t="n"/>
      <c r="B452" s="76" t="n"/>
      <c r="C452" s="76" t="inlineStr">
        <is>
          <t>ЗП</t>
        </is>
      </c>
      <c r="D452" s="77" t="n"/>
      <c r="E452" s="58" t="n"/>
      <c r="F452" s="78" t="n">
        <v>28.38</v>
      </c>
      <c r="G452" s="79" t="n"/>
      <c r="H452" s="58" t="n">
        <v>1</v>
      </c>
      <c r="I452" s="78" t="n">
        <v>936.4400000000001</v>
      </c>
      <c r="J452" s="58" t="n">
        <v>10.18</v>
      </c>
      <c r="K452" s="78" t="n">
        <v>9532.950000000001</v>
      </c>
    </row>
    <row r="453" ht="14.25" customHeight="1" s="54">
      <c r="A453" s="76" t="n"/>
      <c r="B453" s="76" t="n"/>
      <c r="C453" s="76" t="inlineStr">
        <is>
          <t>ЭМ</t>
        </is>
      </c>
      <c r="D453" s="77" t="n"/>
      <c r="E453" s="58" t="n"/>
      <c r="F453" s="78" t="n">
        <v>3.15</v>
      </c>
      <c r="G453" s="79" t="n"/>
      <c r="H453" s="58" t="n">
        <v>1</v>
      </c>
      <c r="I453" s="78" t="n">
        <v>104.05</v>
      </c>
      <c r="J453" s="58" t="n">
        <v>10.18</v>
      </c>
      <c r="K453" s="78" t="n">
        <v>1059.22</v>
      </c>
    </row>
    <row r="454" ht="14.25" customHeight="1" s="54">
      <c r="A454" s="76" t="n"/>
      <c r="B454" s="76" t="n"/>
      <c r="C454" s="76" t="inlineStr">
        <is>
          <t>в т.ч. ЗПМ</t>
        </is>
      </c>
      <c r="D454" s="77" t="n"/>
      <c r="E454" s="58" t="n"/>
      <c r="F454" s="78" t="n">
        <v>0</v>
      </c>
      <c r="G454" s="79" t="n"/>
      <c r="H454" s="58" t="n">
        <v>1</v>
      </c>
      <c r="I454" s="80" t="n">
        <v>0</v>
      </c>
      <c r="J454" s="58" t="n">
        <v>10.18</v>
      </c>
      <c r="K454" s="80" t="n">
        <v>0</v>
      </c>
    </row>
    <row r="455" ht="14.25" customHeight="1" s="54">
      <c r="A455" s="76" t="n"/>
      <c r="B455" s="76" t="n"/>
      <c r="C455" s="76" t="inlineStr">
        <is>
          <t>НР от ЗП</t>
        </is>
      </c>
      <c r="D455" s="77" t="inlineStr">
        <is>
          <t>%</t>
        </is>
      </c>
      <c r="E455" s="58" t="n">
        <v>112</v>
      </c>
      <c r="F455" s="78" t="n"/>
      <c r="G455" s="79" t="n"/>
      <c r="H455" s="58" t="n"/>
      <c r="I455" s="78" t="n">
        <v>946.85</v>
      </c>
      <c r="J455" s="58" t="n">
        <v>112</v>
      </c>
      <c r="K455" s="78" t="n">
        <v>9638.879999999999</v>
      </c>
    </row>
    <row r="456" ht="14.25" customHeight="1" s="54">
      <c r="A456" s="76" t="n"/>
      <c r="B456" s="76" t="n"/>
      <c r="C456" s="76" t="inlineStr">
        <is>
          <t>СП от ЗП</t>
        </is>
      </c>
      <c r="D456" s="77" t="inlineStr">
        <is>
          <t>%</t>
        </is>
      </c>
      <c r="E456" s="58" t="n">
        <v>80</v>
      </c>
      <c r="F456" s="78" t="n"/>
      <c r="G456" s="79" t="n"/>
      <c r="H456" s="58" t="n"/>
      <c r="I456" s="78" t="n">
        <v>728.34</v>
      </c>
      <c r="J456" s="58" t="n">
        <v>80</v>
      </c>
      <c r="K456" s="78" t="n">
        <v>7414.52</v>
      </c>
    </row>
    <row r="457" ht="28.5" customHeight="1" s="54">
      <c r="A457" s="81" t="n"/>
      <c r="B457" s="81" t="n"/>
      <c r="C457" s="81" t="inlineStr">
        <is>
          <t>ЗТР</t>
        </is>
      </c>
      <c r="D457" s="82" t="inlineStr">
        <is>
          <t>чел-ч</t>
        </is>
      </c>
      <c r="E457" s="83" t="n">
        <v>33</v>
      </c>
      <c r="F457" s="84" t="n"/>
      <c r="G457" s="85" t="n"/>
      <c r="H457" s="83" t="n">
        <v>1</v>
      </c>
      <c r="I457" s="84" t="n">
        <v>33</v>
      </c>
      <c r="J457" s="83" t="n"/>
      <c r="K457" s="84" t="n"/>
    </row>
    <row r="458" ht="15" customHeight="1" s="54">
      <c r="C458" s="70" t="inlineStr">
        <is>
          <t>ВСЕГО работ по позиции:</t>
        </is>
      </c>
      <c r="H458" s="86" t="n">
        <v>5202.44</v>
      </c>
      <c r="I458" s="62" t="n"/>
      <c r="J458" s="86" t="n">
        <v>52960.83</v>
      </c>
      <c r="K458" s="62" t="n"/>
    </row>
    <row r="459" ht="15" customHeight="1" s="54">
      <c r="C459" s="70" t="inlineStr">
        <is>
          <t>ВСЕГО оборудование по позиции:</t>
        </is>
      </c>
      <c r="H459" s="87" t="n">
        <v>0</v>
      </c>
      <c r="J459" s="87" t="n">
        <v>0</v>
      </c>
    </row>
    <row r="460" ht="15" customHeight="1" s="54">
      <c r="C460" s="70" t="inlineStr">
        <is>
          <t>ВСЕГО по позиции:</t>
        </is>
      </c>
      <c r="H460" s="87" t="n">
        <v>5202.44</v>
      </c>
      <c r="J460" s="87" t="n">
        <v>52960.83</v>
      </c>
    </row>
    <row r="461" ht="141.75" customHeight="1" s="54">
      <c r="A461" s="76" t="n">
        <v>44</v>
      </c>
      <c r="B461" s="76" t="inlineStr">
        <is>
          <t>3.15-96-3</t>
        </is>
      </c>
      <c r="C461" s="76" t="inlineStr">
        <is>
          <t>Финишная окраска порталов и примыканий</t>
        </is>
      </c>
      <c r="D461" s="77" t="inlineStr">
        <is>
          <t>компл.</t>
        </is>
      </c>
      <c r="E461" s="58" t="n">
        <v>33</v>
      </c>
      <c r="F461" s="78" t="n"/>
      <c r="G461" s="79" t="n"/>
      <c r="H461" s="58" t="n"/>
      <c r="I461" s="78" t="n"/>
      <c r="J461" s="58" t="n"/>
      <c r="K461" s="78" t="n"/>
    </row>
    <row r="462" ht="14.25" customHeight="1" s="54">
      <c r="A462" s="76" t="n"/>
      <c r="B462" s="76" t="n"/>
      <c r="C462" s="76" t="inlineStr">
        <is>
          <t>ЗП</t>
        </is>
      </c>
      <c r="D462" s="77" t="n"/>
      <c r="E462" s="58" t="n"/>
      <c r="F462" s="78" t="n">
        <v>14.19</v>
      </c>
      <c r="G462" s="79" t="n"/>
      <c r="H462" s="58" t="n">
        <v>1</v>
      </c>
      <c r="I462" s="78" t="n">
        <v>468.22</v>
      </c>
      <c r="J462" s="58" t="n">
        <v>10.18</v>
      </c>
      <c r="K462" s="78" t="n">
        <v>4766.47</v>
      </c>
    </row>
    <row r="463" ht="14.25" customHeight="1" s="54">
      <c r="A463" s="76" t="n"/>
      <c r="B463" s="76" t="n"/>
      <c r="C463" s="76" t="inlineStr">
        <is>
          <t>ЭМ</t>
        </is>
      </c>
      <c r="D463" s="77" t="n"/>
      <c r="E463" s="58" t="n"/>
      <c r="F463" s="78" t="n">
        <v>1.58</v>
      </c>
      <c r="G463" s="79" t="n"/>
      <c r="H463" s="58" t="n">
        <v>1</v>
      </c>
      <c r="I463" s="78" t="n">
        <v>52.02</v>
      </c>
      <c r="J463" s="58" t="n">
        <v>10.18</v>
      </c>
      <c r="K463" s="78" t="n">
        <v>529.61</v>
      </c>
    </row>
    <row r="464" ht="14.25" customHeight="1" s="54">
      <c r="A464" s="76" t="n"/>
      <c r="B464" s="76" t="n"/>
      <c r="C464" s="76" t="inlineStr">
        <is>
          <t>в т.ч. ЗПМ</t>
        </is>
      </c>
      <c r="D464" s="77" t="n"/>
      <c r="E464" s="58" t="n"/>
      <c r="F464" s="78" t="n">
        <v>0</v>
      </c>
      <c r="G464" s="79" t="n"/>
      <c r="H464" s="58" t="n">
        <v>1</v>
      </c>
      <c r="I464" s="80" t="n">
        <v>0</v>
      </c>
      <c r="J464" s="58" t="n">
        <v>10.18</v>
      </c>
      <c r="K464" s="80" t="n">
        <v>0</v>
      </c>
    </row>
    <row r="465" ht="14.25" customHeight="1" s="54">
      <c r="A465" s="76" t="n"/>
      <c r="B465" s="76" t="n"/>
      <c r="C465" s="76" t="inlineStr">
        <is>
          <t>НР от ЗП</t>
        </is>
      </c>
      <c r="D465" s="77" t="inlineStr">
        <is>
          <t>%</t>
        </is>
      </c>
      <c r="E465" s="58" t="n">
        <v>112</v>
      </c>
      <c r="F465" s="78" t="n"/>
      <c r="G465" s="79" t="n"/>
      <c r="H465" s="58" t="n"/>
      <c r="I465" s="78" t="n">
        <v>473.42</v>
      </c>
      <c r="J465" s="58" t="n">
        <v>112</v>
      </c>
      <c r="K465" s="78" t="n">
        <v>4819.43</v>
      </c>
    </row>
    <row r="466" ht="14.25" customHeight="1" s="54">
      <c r="A466" s="76" t="n"/>
      <c r="B466" s="76" t="n"/>
      <c r="C466" s="76" t="inlineStr">
        <is>
          <t>СП от ЗП</t>
        </is>
      </c>
      <c r="D466" s="77" t="inlineStr">
        <is>
          <t>%</t>
        </is>
      </c>
      <c r="E466" s="58" t="n">
        <v>80</v>
      </c>
      <c r="F466" s="78" t="n"/>
      <c r="G466" s="79" t="n"/>
      <c r="H466" s="58" t="n"/>
      <c r="I466" s="78" t="n">
        <v>364.17</v>
      </c>
      <c r="J466" s="58" t="n">
        <v>80</v>
      </c>
      <c r="K466" s="78" t="n">
        <v>3707.26</v>
      </c>
    </row>
    <row r="467" ht="28.5" customHeight="1" s="54">
      <c r="A467" s="81" t="n"/>
      <c r="B467" s="81" t="n"/>
      <c r="C467" s="81" t="inlineStr">
        <is>
          <t>ЗТР</t>
        </is>
      </c>
      <c r="D467" s="82" t="inlineStr">
        <is>
          <t>чел-ч</t>
        </is>
      </c>
      <c r="E467" s="83" t="n">
        <v>33</v>
      </c>
      <c r="F467" s="84" t="n"/>
      <c r="G467" s="85" t="n"/>
      <c r="H467" s="83" t="n">
        <v>1</v>
      </c>
      <c r="I467" s="84" t="n">
        <v>33</v>
      </c>
      <c r="J467" s="83" t="n"/>
      <c r="K467" s="84" t="n"/>
    </row>
    <row r="468" ht="15" customHeight="1" s="54">
      <c r="C468" s="70" t="inlineStr">
        <is>
          <t>ВСЕГО работ по позиции:</t>
        </is>
      </c>
      <c r="H468" s="86" t="n">
        <v>2601.21</v>
      </c>
      <c r="I468" s="62" t="n"/>
      <c r="J468" s="86" t="n">
        <v>26480.41</v>
      </c>
      <c r="K468" s="62" t="n"/>
    </row>
    <row r="469" ht="15" customHeight="1" s="54">
      <c r="C469" s="70" t="inlineStr">
        <is>
          <t>ВСЕГО оборудование по позиции:</t>
        </is>
      </c>
      <c r="H469" s="87" t="n">
        <v>0</v>
      </c>
      <c r="J469" s="87" t="n">
        <v>0</v>
      </c>
    </row>
    <row r="470" ht="15" customHeight="1" s="54">
      <c r="C470" s="70" t="inlineStr">
        <is>
          <t>ВСЕГО по позиции:</t>
        </is>
      </c>
      <c r="H470" s="87" t="n">
        <v>2601.21</v>
      </c>
      <c r="J470" s="87" t="n">
        <v>26480.41</v>
      </c>
    </row>
    <row r="471" ht="141.75" customHeight="1" s="54">
      <c r="A471" s="76" t="n">
        <v>45</v>
      </c>
      <c r="B471" s="76" t="inlineStr">
        <is>
          <t>Калькуляция - 045</t>
        </is>
      </c>
      <c r="C471" s="76" t="inlineStr">
        <is>
          <t>Маркировка, проверка и акты по дымозащитным отсечкам</t>
        </is>
      </c>
      <c r="D471" s="77" t="inlineStr">
        <is>
          <t>компл.</t>
        </is>
      </c>
      <c r="E471" s="58" t="n">
        <v>33</v>
      </c>
      <c r="F471" s="78" t="n"/>
      <c r="G471" s="79" t="n"/>
      <c r="H471" s="58" t="n"/>
      <c r="I471" s="78" t="n"/>
      <c r="J471" s="58" t="n"/>
      <c r="K471" s="78" t="n"/>
    </row>
    <row r="472" ht="14.25" customHeight="1" s="54">
      <c r="A472" s="76" t="n"/>
      <c r="B472" s="76" t="n"/>
      <c r="C472" s="76" t="inlineStr">
        <is>
          <t>ЗП</t>
        </is>
      </c>
      <c r="D472" s="77" t="n"/>
      <c r="E472" s="58" t="n"/>
      <c r="F472" s="78" t="n">
        <v>9.460000000000001</v>
      </c>
      <c r="G472" s="79" t="n"/>
      <c r="H472" s="58" t="n">
        <v>1</v>
      </c>
      <c r="I472" s="78" t="n">
        <v>312.14</v>
      </c>
      <c r="J472" s="58" t="n">
        <v>10.18</v>
      </c>
      <c r="K472" s="78" t="n">
        <v>3177.65</v>
      </c>
    </row>
    <row r="473" ht="14.25" customHeight="1" s="54">
      <c r="A473" s="76" t="n"/>
      <c r="B473" s="76" t="n"/>
      <c r="C473" s="76" t="inlineStr">
        <is>
          <t>ЭМ</t>
        </is>
      </c>
      <c r="D473" s="77" t="n"/>
      <c r="E473" s="58" t="n"/>
      <c r="F473" s="78" t="n">
        <v>1.05</v>
      </c>
      <c r="G473" s="79" t="n"/>
      <c r="H473" s="58" t="n">
        <v>1</v>
      </c>
      <c r="I473" s="78" t="n">
        <v>34.69</v>
      </c>
      <c r="J473" s="58" t="n">
        <v>10.18</v>
      </c>
      <c r="K473" s="78" t="n">
        <v>353.07</v>
      </c>
    </row>
    <row r="474" ht="14.25" customHeight="1" s="54">
      <c r="A474" s="76" t="n"/>
      <c r="B474" s="76" t="n"/>
      <c r="C474" s="76" t="inlineStr">
        <is>
          <t>в т.ч. ЗПМ</t>
        </is>
      </c>
      <c r="D474" s="77" t="n"/>
      <c r="E474" s="58" t="n"/>
      <c r="F474" s="78" t="n">
        <v>0</v>
      </c>
      <c r="G474" s="79" t="n"/>
      <c r="H474" s="58" t="n">
        <v>1</v>
      </c>
      <c r="I474" s="80" t="n">
        <v>0</v>
      </c>
      <c r="J474" s="58" t="n">
        <v>10.18</v>
      </c>
      <c r="K474" s="80" t="n">
        <v>0</v>
      </c>
    </row>
    <row r="475" ht="14.25" customHeight="1" s="54">
      <c r="A475" s="76" t="n"/>
      <c r="B475" s="76" t="n"/>
      <c r="C475" s="76" t="inlineStr">
        <is>
          <t>НР от ЗП</t>
        </is>
      </c>
      <c r="D475" s="77" t="inlineStr">
        <is>
          <t>%</t>
        </is>
      </c>
      <c r="E475" s="58" t="n">
        <v>112</v>
      </c>
      <c r="F475" s="78" t="n"/>
      <c r="G475" s="79" t="n"/>
      <c r="H475" s="58" t="n"/>
      <c r="I475" s="78" t="n">
        <v>315.61</v>
      </c>
      <c r="J475" s="58" t="n">
        <v>112</v>
      </c>
      <c r="K475" s="78" t="n">
        <v>3212.97</v>
      </c>
    </row>
    <row r="476" ht="14.25" customHeight="1" s="54">
      <c r="A476" s="76" t="n"/>
      <c r="B476" s="76" t="n"/>
      <c r="C476" s="76" t="inlineStr">
        <is>
          <t>СП от ЗП</t>
        </is>
      </c>
      <c r="D476" s="77" t="inlineStr">
        <is>
          <t>%</t>
        </is>
      </c>
      <c r="E476" s="58" t="n">
        <v>80</v>
      </c>
      <c r="F476" s="78" t="n"/>
      <c r="G476" s="79" t="n"/>
      <c r="H476" s="58" t="n"/>
      <c r="I476" s="78" t="n">
        <v>242.78</v>
      </c>
      <c r="J476" s="58" t="n">
        <v>80</v>
      </c>
      <c r="K476" s="78" t="n">
        <v>2471.51</v>
      </c>
    </row>
    <row r="477" ht="28.5" customHeight="1" s="54">
      <c r="A477" s="81" t="n"/>
      <c r="B477" s="81" t="n"/>
      <c r="C477" s="81" t="inlineStr">
        <is>
          <t>ЗТР</t>
        </is>
      </c>
      <c r="D477" s="82" t="inlineStr">
        <is>
          <t>чел-ч</t>
        </is>
      </c>
      <c r="E477" s="83" t="n">
        <v>33</v>
      </c>
      <c r="F477" s="84" t="n"/>
      <c r="G477" s="85" t="n"/>
      <c r="H477" s="83" t="n">
        <v>1</v>
      </c>
      <c r="I477" s="84" t="n">
        <v>33</v>
      </c>
      <c r="J477" s="83" t="n"/>
      <c r="K477" s="84" t="n"/>
    </row>
    <row r="478" ht="15" customHeight="1" s="54">
      <c r="C478" s="70" t="inlineStr">
        <is>
          <t>ВСЕГО работ по позиции:</t>
        </is>
      </c>
      <c r="H478" s="86" t="n">
        <v>1734.14</v>
      </c>
      <c r="I478" s="62" t="n"/>
      <c r="J478" s="86" t="n">
        <v>17653.61</v>
      </c>
      <c r="K478" s="62" t="n"/>
    </row>
    <row r="479" ht="15" customHeight="1" s="54">
      <c r="C479" s="70" t="inlineStr">
        <is>
          <t>ВСЕГО оборудование по позиции:</t>
        </is>
      </c>
      <c r="H479" s="87" t="n">
        <v>0</v>
      </c>
      <c r="J479" s="87" t="n">
        <v>0</v>
      </c>
    </row>
    <row r="480" ht="15" customHeight="1" s="54">
      <c r="C480" s="70" t="inlineStr">
        <is>
          <t>ВСЕГО по позиции:</t>
        </is>
      </c>
      <c r="H480" s="87" t="n">
        <v>1734.14</v>
      </c>
      <c r="J480" s="87" t="n">
        <v>17653.61</v>
      </c>
    </row>
    <row r="481" ht="141.75" customHeight="1" s="54">
      <c r="A481" s="76" t="n">
        <v>46</v>
      </c>
      <c r="B481" s="76" t="inlineStr">
        <is>
          <t>6.56-7-1</t>
        </is>
      </c>
      <c r="C481" s="76" t="inlineStr">
        <is>
          <t>Ремонт деревянных подоконных досок</t>
        </is>
      </c>
      <c r="D481" s="77" t="inlineStr">
        <is>
          <t>шт.</t>
        </is>
      </c>
      <c r="E481" s="58" t="n">
        <v>49</v>
      </c>
      <c r="F481" s="78" t="n"/>
      <c r="G481" s="79" t="n"/>
      <c r="H481" s="58" t="n"/>
      <c r="I481" s="78" t="n"/>
      <c r="J481" s="58" t="n"/>
      <c r="K481" s="78" t="n"/>
    </row>
    <row r="482" ht="14.25" customHeight="1" s="54">
      <c r="A482" s="76" t="n"/>
      <c r="B482" s="76" t="n"/>
      <c r="C482" s="76" t="inlineStr">
        <is>
          <t>ЗП</t>
        </is>
      </c>
      <c r="D482" s="77" t="n"/>
      <c r="E482" s="58" t="n"/>
      <c r="F482" s="78" t="n">
        <v>25.41</v>
      </c>
      <c r="G482" s="79" t="n"/>
      <c r="H482" s="58" t="n">
        <v>1</v>
      </c>
      <c r="I482" s="78" t="n">
        <v>1245.15</v>
      </c>
      <c r="J482" s="58" t="n">
        <v>10.18</v>
      </c>
      <c r="K482" s="78" t="n">
        <v>12675.67</v>
      </c>
    </row>
    <row r="483" ht="14.25" customHeight="1" s="54">
      <c r="A483" s="76" t="n"/>
      <c r="B483" s="76" t="n"/>
      <c r="C483" s="76" t="inlineStr">
        <is>
          <t>ЭМ</t>
        </is>
      </c>
      <c r="D483" s="77" t="n"/>
      <c r="E483" s="58" t="n"/>
      <c r="F483" s="78" t="n">
        <v>2.82</v>
      </c>
      <c r="G483" s="79" t="n"/>
      <c r="H483" s="58" t="n">
        <v>1</v>
      </c>
      <c r="I483" s="78" t="n">
        <v>138.35</v>
      </c>
      <c r="J483" s="58" t="n">
        <v>10.18</v>
      </c>
      <c r="K483" s="78" t="n">
        <v>1408.41</v>
      </c>
    </row>
    <row r="484" ht="14.25" customHeight="1" s="54">
      <c r="A484" s="76" t="n"/>
      <c r="B484" s="76" t="n"/>
      <c r="C484" s="76" t="inlineStr">
        <is>
          <t>в т.ч. ЗПМ</t>
        </is>
      </c>
      <c r="D484" s="77" t="n"/>
      <c r="E484" s="58" t="n"/>
      <c r="F484" s="78" t="n">
        <v>0</v>
      </c>
      <c r="G484" s="79" t="n"/>
      <c r="H484" s="58" t="n">
        <v>1</v>
      </c>
      <c r="I484" s="80" t="n">
        <v>0</v>
      </c>
      <c r="J484" s="58" t="n">
        <v>10.18</v>
      </c>
      <c r="K484" s="80" t="n">
        <v>0</v>
      </c>
    </row>
    <row r="485" ht="14.25" customHeight="1" s="54">
      <c r="A485" s="76" t="n"/>
      <c r="B485" s="76" t="n"/>
      <c r="C485" s="76" t="inlineStr">
        <is>
          <t>НР от ЗП</t>
        </is>
      </c>
      <c r="D485" s="77" t="inlineStr">
        <is>
          <t>%</t>
        </is>
      </c>
      <c r="E485" s="58" t="n">
        <v>112</v>
      </c>
      <c r="F485" s="78" t="n"/>
      <c r="G485" s="79" t="n"/>
      <c r="H485" s="58" t="n"/>
      <c r="I485" s="78" t="n">
        <v>1383.5</v>
      </c>
      <c r="J485" s="58" t="n">
        <v>112</v>
      </c>
      <c r="K485" s="78" t="n">
        <v>14084.08</v>
      </c>
    </row>
    <row r="486" ht="14.25" customHeight="1" s="54">
      <c r="A486" s="76" t="n"/>
      <c r="B486" s="76" t="n"/>
      <c r="C486" s="76" t="inlineStr">
        <is>
          <t>СП от ЗП</t>
        </is>
      </c>
      <c r="D486" s="77" t="inlineStr">
        <is>
          <t>%</t>
        </is>
      </c>
      <c r="E486" s="58" t="n">
        <v>80</v>
      </c>
      <c r="F486" s="78" t="n"/>
      <c r="G486" s="79" t="n"/>
      <c r="H486" s="58" t="n"/>
      <c r="I486" s="78" t="n">
        <v>885.4400000000001</v>
      </c>
      <c r="J486" s="58" t="n">
        <v>80</v>
      </c>
      <c r="K486" s="78" t="n">
        <v>9013.809999999999</v>
      </c>
    </row>
    <row r="487" ht="28.5" customHeight="1" s="54">
      <c r="A487" s="81" t="n"/>
      <c r="B487" s="81" t="n"/>
      <c r="C487" s="81" t="inlineStr">
        <is>
          <t>ЗТР</t>
        </is>
      </c>
      <c r="D487" s="82" t="inlineStr">
        <is>
          <t>чел-ч</t>
        </is>
      </c>
      <c r="E487" s="83" t="n">
        <v>49</v>
      </c>
      <c r="F487" s="84" t="n"/>
      <c r="G487" s="85" t="n"/>
      <c r="H487" s="83" t="n">
        <v>1</v>
      </c>
      <c r="I487" s="84" t="n">
        <v>49</v>
      </c>
      <c r="J487" s="83" t="n"/>
      <c r="K487" s="84" t="n"/>
    </row>
    <row r="488" ht="15" customHeight="1" s="54">
      <c r="C488" s="70" t="inlineStr">
        <is>
          <t>ВСЕГО работ по позиции:</t>
        </is>
      </c>
      <c r="H488" s="86" t="n">
        <v>6917.52</v>
      </c>
      <c r="I488" s="62" t="n"/>
      <c r="J488" s="86" t="n">
        <v>70420.41</v>
      </c>
      <c r="K488" s="62" t="n"/>
    </row>
    <row r="489" ht="15" customHeight="1" s="54">
      <c r="C489" s="70" t="inlineStr">
        <is>
          <t>ВСЕГО оборудование по позиции:</t>
        </is>
      </c>
      <c r="H489" s="87" t="n">
        <v>0</v>
      </c>
      <c r="J489" s="87" t="n">
        <v>0</v>
      </c>
    </row>
    <row r="490" ht="15" customHeight="1" s="54">
      <c r="C490" s="70" t="inlineStr">
        <is>
          <t>ВСЕГО по позиции:</t>
        </is>
      </c>
      <c r="H490" s="87" t="n">
        <v>6917.52</v>
      </c>
      <c r="J490" s="87" t="n">
        <v>70420.41</v>
      </c>
    </row>
    <row r="491" ht="141.75" customHeight="1" s="54">
      <c r="A491" s="76" t="n">
        <v>47</v>
      </c>
      <c r="B491" s="76" t="inlineStr">
        <is>
          <t>6.56-11-1</t>
        </is>
      </c>
      <c r="C491" s="76" t="inlineStr">
        <is>
          <t>Смена оконных приборов и фурнитуры</t>
        </is>
      </c>
      <c r="D491" s="77" t="inlineStr">
        <is>
          <t>шт.</t>
        </is>
      </c>
      <c r="E491" s="58" t="n">
        <v>49</v>
      </c>
      <c r="F491" s="78" t="n"/>
      <c r="G491" s="79" t="n"/>
      <c r="H491" s="58" t="n"/>
      <c r="I491" s="78" t="n"/>
      <c r="J491" s="58" t="n"/>
      <c r="K491" s="78" t="n"/>
    </row>
    <row r="492" ht="14.25" customHeight="1" s="54">
      <c r="A492" s="76" t="n"/>
      <c r="B492" s="76" t="n"/>
      <c r="C492" s="76" t="inlineStr">
        <is>
          <t>ЗП</t>
        </is>
      </c>
      <c r="D492" s="77" t="n"/>
      <c r="E492" s="58" t="n"/>
      <c r="F492" s="78" t="n">
        <v>20.33</v>
      </c>
      <c r="G492" s="79" t="n"/>
      <c r="H492" s="58" t="n">
        <v>1</v>
      </c>
      <c r="I492" s="78" t="n">
        <v>996.12</v>
      </c>
      <c r="J492" s="58" t="n">
        <v>10.18</v>
      </c>
      <c r="K492" s="78" t="n">
        <v>10140.54</v>
      </c>
    </row>
    <row r="493" ht="14.25" customHeight="1" s="54">
      <c r="A493" s="76" t="n"/>
      <c r="B493" s="76" t="n"/>
      <c r="C493" s="76" t="inlineStr">
        <is>
          <t>ЭМ</t>
        </is>
      </c>
      <c r="D493" s="77" t="n"/>
      <c r="E493" s="58" t="n"/>
      <c r="F493" s="78" t="n">
        <v>2.26</v>
      </c>
      <c r="G493" s="79" t="n"/>
      <c r="H493" s="58" t="n">
        <v>1</v>
      </c>
      <c r="I493" s="78" t="n">
        <v>110.68</v>
      </c>
      <c r="J493" s="58" t="n">
        <v>10.18</v>
      </c>
      <c r="K493" s="78" t="n">
        <v>1126.73</v>
      </c>
    </row>
    <row r="494" ht="14.25" customHeight="1" s="54">
      <c r="A494" s="76" t="n"/>
      <c r="B494" s="76" t="n"/>
      <c r="C494" s="76" t="inlineStr">
        <is>
          <t>в т.ч. ЗПМ</t>
        </is>
      </c>
      <c r="D494" s="77" t="n"/>
      <c r="E494" s="58" t="n"/>
      <c r="F494" s="78" t="n">
        <v>0</v>
      </c>
      <c r="G494" s="79" t="n"/>
      <c r="H494" s="58" t="n">
        <v>1</v>
      </c>
      <c r="I494" s="80" t="n">
        <v>0</v>
      </c>
      <c r="J494" s="58" t="n">
        <v>10.18</v>
      </c>
      <c r="K494" s="80" t="n">
        <v>0</v>
      </c>
    </row>
    <row r="495" ht="14.25" customHeight="1" s="54">
      <c r="A495" s="76" t="n"/>
      <c r="B495" s="76" t="n"/>
      <c r="C495" s="76" t="inlineStr">
        <is>
          <t>НР от ЗП</t>
        </is>
      </c>
      <c r="D495" s="77" t="inlineStr">
        <is>
          <t>%</t>
        </is>
      </c>
      <c r="E495" s="58" t="n">
        <v>112</v>
      </c>
      <c r="F495" s="78" t="n"/>
      <c r="G495" s="79" t="n"/>
      <c r="H495" s="58" t="n"/>
      <c r="I495" s="78" t="n">
        <v>1106.8</v>
      </c>
      <c r="J495" s="58" t="n">
        <v>112</v>
      </c>
      <c r="K495" s="78" t="n">
        <v>11267.27</v>
      </c>
    </row>
    <row r="496" ht="14.25" customHeight="1" s="54">
      <c r="A496" s="76" t="n"/>
      <c r="B496" s="76" t="n"/>
      <c r="C496" s="76" t="inlineStr">
        <is>
          <t>СП от ЗП</t>
        </is>
      </c>
      <c r="D496" s="77" t="inlineStr">
        <is>
          <t>%</t>
        </is>
      </c>
      <c r="E496" s="58" t="n">
        <v>80</v>
      </c>
      <c r="F496" s="78" t="n"/>
      <c r="G496" s="79" t="n"/>
      <c r="H496" s="58" t="n"/>
      <c r="I496" s="78" t="n">
        <v>708.35</v>
      </c>
      <c r="J496" s="58" t="n">
        <v>80</v>
      </c>
      <c r="K496" s="78" t="n">
        <v>7211.05</v>
      </c>
    </row>
    <row r="497" ht="28.5" customHeight="1" s="54">
      <c r="A497" s="81" t="n"/>
      <c r="B497" s="81" t="n"/>
      <c r="C497" s="81" t="inlineStr">
        <is>
          <t>ЗТР</t>
        </is>
      </c>
      <c r="D497" s="82" t="inlineStr">
        <is>
          <t>чел-ч</t>
        </is>
      </c>
      <c r="E497" s="83" t="n">
        <v>49</v>
      </c>
      <c r="F497" s="84" t="n"/>
      <c r="G497" s="85" t="n"/>
      <c r="H497" s="83" t="n">
        <v>1</v>
      </c>
      <c r="I497" s="84" t="n">
        <v>49</v>
      </c>
      <c r="J497" s="83" t="n"/>
      <c r="K497" s="84" t="n"/>
    </row>
    <row r="498" ht="15" customHeight="1" s="54">
      <c r="C498" s="70" t="inlineStr">
        <is>
          <t>ВСЕГО работ по позиции:</t>
        </is>
      </c>
      <c r="H498" s="86" t="n">
        <v>5534.02</v>
      </c>
      <c r="I498" s="62" t="n"/>
      <c r="J498" s="86" t="n">
        <v>56336.33</v>
      </c>
      <c r="K498" s="62" t="n"/>
    </row>
    <row r="499" ht="15" customHeight="1" s="54">
      <c r="C499" s="70" t="inlineStr">
        <is>
          <t>ВСЕГО оборудование по позиции:</t>
        </is>
      </c>
      <c r="H499" s="87" t="n">
        <v>0</v>
      </c>
      <c r="J499" s="87" t="n">
        <v>0</v>
      </c>
    </row>
    <row r="500" ht="15" customHeight="1" s="54">
      <c r="C500" s="70" t="inlineStr">
        <is>
          <t>ВСЕГО по позиции:</t>
        </is>
      </c>
      <c r="H500" s="87" t="n">
        <v>5534.02</v>
      </c>
      <c r="J500" s="87" t="n">
        <v>56336.33</v>
      </c>
    </row>
    <row r="501" ht="141.75" customHeight="1" s="54">
      <c r="A501" s="76" t="n">
        <v>48</v>
      </c>
      <c r="B501" s="76" t="inlineStr">
        <is>
          <t>3.15-71-3</t>
        </is>
      </c>
      <c r="C501" s="76" t="inlineStr">
        <is>
          <t>Отделка оконных откосов листовыми материалами</t>
        </is>
      </c>
      <c r="D501" s="77" t="inlineStr">
        <is>
          <t>м2</t>
        </is>
      </c>
      <c r="E501" s="58" t="n">
        <v>147</v>
      </c>
      <c r="F501" s="78" t="n"/>
      <c r="G501" s="79" t="n"/>
      <c r="H501" s="58" t="n"/>
      <c r="I501" s="78" t="n"/>
      <c r="J501" s="58" t="n"/>
      <c r="K501" s="78" t="n"/>
    </row>
    <row r="502" ht="14.25" customHeight="1" s="54">
      <c r="A502" s="76" t="n"/>
      <c r="B502" s="76" t="n"/>
      <c r="C502" s="76" t="inlineStr">
        <is>
          <t>ЗП</t>
        </is>
      </c>
      <c r="D502" s="77" t="n"/>
      <c r="E502" s="58" t="n"/>
      <c r="F502" s="78" t="n">
        <v>8.470000000000001</v>
      </c>
      <c r="G502" s="79" t="n"/>
      <c r="H502" s="58" t="n">
        <v>1</v>
      </c>
      <c r="I502" s="78" t="n">
        <v>1245.15</v>
      </c>
      <c r="J502" s="58" t="n">
        <v>10.18</v>
      </c>
      <c r="K502" s="78" t="n">
        <v>12675.67</v>
      </c>
    </row>
    <row r="503" ht="14.25" customHeight="1" s="54">
      <c r="A503" s="76" t="n"/>
      <c r="B503" s="76" t="n"/>
      <c r="C503" s="76" t="inlineStr">
        <is>
          <t>ЭМ</t>
        </is>
      </c>
      <c r="D503" s="77" t="n"/>
      <c r="E503" s="58" t="n"/>
      <c r="F503" s="78" t="n">
        <v>0.9399999999999999</v>
      </c>
      <c r="G503" s="79" t="n"/>
      <c r="H503" s="58" t="n">
        <v>1</v>
      </c>
      <c r="I503" s="78" t="n">
        <v>138.35</v>
      </c>
      <c r="J503" s="58" t="n">
        <v>10.18</v>
      </c>
      <c r="K503" s="78" t="n">
        <v>1408.41</v>
      </c>
    </row>
    <row r="504" ht="14.25" customHeight="1" s="54">
      <c r="A504" s="76" t="n"/>
      <c r="B504" s="76" t="n"/>
      <c r="C504" s="76" t="inlineStr">
        <is>
          <t>в т.ч. ЗПМ</t>
        </is>
      </c>
      <c r="D504" s="77" t="n"/>
      <c r="E504" s="58" t="n"/>
      <c r="F504" s="78" t="n">
        <v>0</v>
      </c>
      <c r="G504" s="79" t="n"/>
      <c r="H504" s="58" t="n">
        <v>1</v>
      </c>
      <c r="I504" s="80" t="n">
        <v>0</v>
      </c>
      <c r="J504" s="58" t="n">
        <v>10.18</v>
      </c>
      <c r="K504" s="80" t="n">
        <v>0</v>
      </c>
    </row>
    <row r="505" ht="14.25" customHeight="1" s="54">
      <c r="A505" s="76" t="n"/>
      <c r="B505" s="76" t="n"/>
      <c r="C505" s="76" t="inlineStr">
        <is>
          <t>НР от ЗП</t>
        </is>
      </c>
      <c r="D505" s="77" t="inlineStr">
        <is>
          <t>%</t>
        </is>
      </c>
      <c r="E505" s="58" t="n">
        <v>112</v>
      </c>
      <c r="F505" s="78" t="n"/>
      <c r="G505" s="79" t="n"/>
      <c r="H505" s="58" t="n"/>
      <c r="I505" s="78" t="n">
        <v>1383.5</v>
      </c>
      <c r="J505" s="58" t="n">
        <v>112</v>
      </c>
      <c r="K505" s="78" t="n">
        <v>14084.08</v>
      </c>
    </row>
    <row r="506" ht="14.25" customHeight="1" s="54">
      <c r="A506" s="76" t="n"/>
      <c r="B506" s="76" t="n"/>
      <c r="C506" s="76" t="inlineStr">
        <is>
          <t>СП от ЗП</t>
        </is>
      </c>
      <c r="D506" s="77" t="inlineStr">
        <is>
          <t>%</t>
        </is>
      </c>
      <c r="E506" s="58" t="n">
        <v>80</v>
      </c>
      <c r="F506" s="78" t="n"/>
      <c r="G506" s="79" t="n"/>
      <c r="H506" s="58" t="n"/>
      <c r="I506" s="78" t="n">
        <v>885.4400000000001</v>
      </c>
      <c r="J506" s="58" t="n">
        <v>80</v>
      </c>
      <c r="K506" s="78" t="n">
        <v>9013.809999999999</v>
      </c>
    </row>
    <row r="507" ht="28.5" customHeight="1" s="54">
      <c r="A507" s="81" t="n"/>
      <c r="B507" s="81" t="n"/>
      <c r="C507" s="81" t="inlineStr">
        <is>
          <t>ЗТР</t>
        </is>
      </c>
      <c r="D507" s="82" t="inlineStr">
        <is>
          <t>чел-ч</t>
        </is>
      </c>
      <c r="E507" s="83" t="n">
        <v>147</v>
      </c>
      <c r="F507" s="84" t="n"/>
      <c r="G507" s="85" t="n"/>
      <c r="H507" s="83" t="n">
        <v>1</v>
      </c>
      <c r="I507" s="84" t="n">
        <v>147</v>
      </c>
      <c r="J507" s="83" t="n"/>
      <c r="K507" s="84" t="n"/>
    </row>
    <row r="508" ht="15" customHeight="1" s="54">
      <c r="C508" s="70" t="inlineStr">
        <is>
          <t>ВСЕГО работ по позиции:</t>
        </is>
      </c>
      <c r="H508" s="86" t="n">
        <v>6917.52</v>
      </c>
      <c r="I508" s="62" t="n"/>
      <c r="J508" s="86" t="n">
        <v>70420.41</v>
      </c>
      <c r="K508" s="62" t="n"/>
    </row>
    <row r="509" ht="15" customHeight="1" s="54">
      <c r="C509" s="70" t="inlineStr">
        <is>
          <t>ВСЕГО оборудование по позиции:</t>
        </is>
      </c>
      <c r="H509" s="87" t="n">
        <v>0</v>
      </c>
      <c r="J509" s="87" t="n">
        <v>0</v>
      </c>
    </row>
    <row r="510" ht="15" customHeight="1" s="54">
      <c r="C510" s="70" t="inlineStr">
        <is>
          <t>ВСЕГО по позиции:</t>
        </is>
      </c>
      <c r="H510" s="87" t="n">
        <v>6917.52</v>
      </c>
      <c r="J510" s="87" t="n">
        <v>70420.41</v>
      </c>
    </row>
    <row r="511" ht="141.75" customHeight="1" s="54">
      <c r="A511" s="76" t="n">
        <v>49</v>
      </c>
      <c r="B511" s="76" t="inlineStr">
        <is>
          <t>3.15-96-3</t>
        </is>
      </c>
      <c r="C511" s="76" t="inlineStr">
        <is>
          <t>Окраска оконных откосов</t>
        </is>
      </c>
      <c r="D511" s="77" t="inlineStr">
        <is>
          <t>м2</t>
        </is>
      </c>
      <c r="E511" s="58" t="n">
        <v>147</v>
      </c>
      <c r="F511" s="78" t="n"/>
      <c r="G511" s="79" t="n"/>
      <c r="H511" s="58" t="n"/>
      <c r="I511" s="78" t="n"/>
      <c r="J511" s="58" t="n"/>
      <c r="K511" s="78" t="n"/>
    </row>
    <row r="512" ht="14.25" customHeight="1" s="54">
      <c r="A512" s="76" t="n"/>
      <c r="B512" s="76" t="n"/>
      <c r="C512" s="76" t="inlineStr">
        <is>
          <t>ЗП</t>
        </is>
      </c>
      <c r="D512" s="77" t="n"/>
      <c r="E512" s="58" t="n"/>
      <c r="F512" s="78" t="n">
        <v>5.08</v>
      </c>
      <c r="G512" s="79" t="n"/>
      <c r="H512" s="58" t="n">
        <v>1</v>
      </c>
      <c r="I512" s="78" t="n">
        <v>747.09</v>
      </c>
      <c r="J512" s="58" t="n">
        <v>10.18</v>
      </c>
      <c r="K512" s="78" t="n">
        <v>7605.4</v>
      </c>
    </row>
    <row r="513" ht="14.25" customHeight="1" s="54">
      <c r="A513" s="76" t="n"/>
      <c r="B513" s="76" t="n"/>
      <c r="C513" s="76" t="inlineStr">
        <is>
          <t>ЭМ</t>
        </is>
      </c>
      <c r="D513" s="77" t="n"/>
      <c r="E513" s="58" t="n"/>
      <c r="F513" s="78" t="n">
        <v>0.5600000000000001</v>
      </c>
      <c r="G513" s="79" t="n"/>
      <c r="H513" s="58" t="n">
        <v>1</v>
      </c>
      <c r="I513" s="78" t="n">
        <v>83.01000000000001</v>
      </c>
      <c r="J513" s="58" t="n">
        <v>10.18</v>
      </c>
      <c r="K513" s="78" t="n">
        <v>845.04</v>
      </c>
    </row>
    <row r="514" ht="14.25" customHeight="1" s="54">
      <c r="A514" s="76" t="n"/>
      <c r="B514" s="76" t="n"/>
      <c r="C514" s="76" t="inlineStr">
        <is>
          <t>в т.ч. ЗПМ</t>
        </is>
      </c>
      <c r="D514" s="77" t="n"/>
      <c r="E514" s="58" t="n"/>
      <c r="F514" s="78" t="n">
        <v>0</v>
      </c>
      <c r="G514" s="79" t="n"/>
      <c r="H514" s="58" t="n">
        <v>1</v>
      </c>
      <c r="I514" s="80" t="n">
        <v>0</v>
      </c>
      <c r="J514" s="58" t="n">
        <v>10.18</v>
      </c>
      <c r="K514" s="80" t="n">
        <v>0</v>
      </c>
    </row>
    <row r="515" ht="14.25" customHeight="1" s="54">
      <c r="A515" s="76" t="n"/>
      <c r="B515" s="76" t="n"/>
      <c r="C515" s="76" t="inlineStr">
        <is>
          <t>НР от ЗП</t>
        </is>
      </c>
      <c r="D515" s="77" t="inlineStr">
        <is>
          <t>%</t>
        </is>
      </c>
      <c r="E515" s="58" t="n">
        <v>112</v>
      </c>
      <c r="F515" s="78" t="n"/>
      <c r="G515" s="79" t="n"/>
      <c r="H515" s="58" t="n"/>
      <c r="I515" s="78" t="n">
        <v>830.1</v>
      </c>
      <c r="J515" s="58" t="n">
        <v>112</v>
      </c>
      <c r="K515" s="78" t="n">
        <v>8450.450000000001</v>
      </c>
    </row>
    <row r="516" ht="14.25" customHeight="1" s="54">
      <c r="A516" s="76" t="n"/>
      <c r="B516" s="76" t="n"/>
      <c r="C516" s="76" t="inlineStr">
        <is>
          <t>СП от ЗП</t>
        </is>
      </c>
      <c r="D516" s="77" t="inlineStr">
        <is>
          <t>%</t>
        </is>
      </c>
      <c r="E516" s="58" t="n">
        <v>80</v>
      </c>
      <c r="F516" s="78" t="n"/>
      <c r="G516" s="79" t="n"/>
      <c r="H516" s="58" t="n"/>
      <c r="I516" s="78" t="n">
        <v>531.26</v>
      </c>
      <c r="J516" s="58" t="n">
        <v>80</v>
      </c>
      <c r="K516" s="78" t="n">
        <v>5408.29</v>
      </c>
    </row>
    <row r="517" ht="28.5" customHeight="1" s="54">
      <c r="A517" s="81" t="n"/>
      <c r="B517" s="81" t="n"/>
      <c r="C517" s="81" t="inlineStr">
        <is>
          <t>ЗТР</t>
        </is>
      </c>
      <c r="D517" s="82" t="inlineStr">
        <is>
          <t>чел-ч</t>
        </is>
      </c>
      <c r="E517" s="83" t="n">
        <v>147</v>
      </c>
      <c r="F517" s="84" t="n"/>
      <c r="G517" s="85" t="n"/>
      <c r="H517" s="83" t="n">
        <v>1</v>
      </c>
      <c r="I517" s="84" t="n">
        <v>147</v>
      </c>
      <c r="J517" s="83" t="n"/>
      <c r="K517" s="84" t="n"/>
    </row>
    <row r="518" ht="15" customHeight="1" s="54">
      <c r="C518" s="70" t="inlineStr">
        <is>
          <t>ВСЕГО работ по позиции:</t>
        </is>
      </c>
      <c r="H518" s="86" t="n">
        <v>4150.51</v>
      </c>
      <c r="I518" s="62" t="n"/>
      <c r="J518" s="86" t="n">
        <v>42252.24</v>
      </c>
      <c r="K518" s="62" t="n"/>
    </row>
    <row r="519" ht="15" customHeight="1" s="54">
      <c r="C519" s="70" t="inlineStr">
        <is>
          <t>ВСЕГО оборудование по позиции:</t>
        </is>
      </c>
      <c r="H519" s="87" t="n">
        <v>0</v>
      </c>
      <c r="J519" s="87" t="n">
        <v>0</v>
      </c>
    </row>
    <row r="520" ht="15" customHeight="1" s="54">
      <c r="C520" s="70" t="inlineStr">
        <is>
          <t>ВСЕГО по позиции:</t>
        </is>
      </c>
      <c r="H520" s="87" t="n">
        <v>4150.51</v>
      </c>
      <c r="J520" s="87" t="n">
        <v>42252.24</v>
      </c>
    </row>
    <row r="521" ht="141.75" customHeight="1" s="54">
      <c r="A521" s="76" t="n">
        <v>50</v>
      </c>
      <c r="B521" s="76" t="inlineStr">
        <is>
          <t>6.69-42-1</t>
        </is>
      </c>
      <c r="C521" s="76" t="inlineStr">
        <is>
          <t>Герметизация и заделка примыканий оконных блоков</t>
        </is>
      </c>
      <c r="D521" s="77" t="inlineStr">
        <is>
          <t>шт.</t>
        </is>
      </c>
      <c r="E521" s="58" t="n">
        <v>49</v>
      </c>
      <c r="F521" s="78" t="n"/>
      <c r="G521" s="79" t="n"/>
      <c r="H521" s="58" t="n"/>
      <c r="I521" s="78" t="n"/>
      <c r="J521" s="58" t="n"/>
      <c r="K521" s="78" t="n"/>
    </row>
    <row r="522" ht="14.25" customHeight="1" s="54">
      <c r="A522" s="76" t="n"/>
      <c r="B522" s="76" t="n"/>
      <c r="C522" s="76" t="inlineStr">
        <is>
          <t>ЗП</t>
        </is>
      </c>
      <c r="D522" s="77" t="n"/>
      <c r="E522" s="58" t="n"/>
      <c r="F522" s="78" t="n">
        <v>15.25</v>
      </c>
      <c r="G522" s="79" t="n"/>
      <c r="H522" s="58" t="n">
        <v>1</v>
      </c>
      <c r="I522" s="78" t="n">
        <v>747.09</v>
      </c>
      <c r="J522" s="58" t="n">
        <v>10.18</v>
      </c>
      <c r="K522" s="78" t="n">
        <v>7605.4</v>
      </c>
    </row>
    <row r="523" ht="14.25" customHeight="1" s="54">
      <c r="A523" s="76" t="n"/>
      <c r="B523" s="76" t="n"/>
      <c r="C523" s="76" t="inlineStr">
        <is>
          <t>ЭМ</t>
        </is>
      </c>
      <c r="D523" s="77" t="n"/>
      <c r="E523" s="58" t="n"/>
      <c r="F523" s="78" t="n">
        <v>1.69</v>
      </c>
      <c r="G523" s="79" t="n"/>
      <c r="H523" s="58" t="n">
        <v>1</v>
      </c>
      <c r="I523" s="78" t="n">
        <v>83.01000000000001</v>
      </c>
      <c r="J523" s="58" t="n">
        <v>10.18</v>
      </c>
      <c r="K523" s="78" t="n">
        <v>845.04</v>
      </c>
    </row>
    <row r="524" ht="14.25" customHeight="1" s="54">
      <c r="A524" s="76" t="n"/>
      <c r="B524" s="76" t="n"/>
      <c r="C524" s="76" t="inlineStr">
        <is>
          <t>в т.ч. ЗПМ</t>
        </is>
      </c>
      <c r="D524" s="77" t="n"/>
      <c r="E524" s="58" t="n"/>
      <c r="F524" s="78" t="n">
        <v>0</v>
      </c>
      <c r="G524" s="79" t="n"/>
      <c r="H524" s="58" t="n">
        <v>1</v>
      </c>
      <c r="I524" s="80" t="n">
        <v>0</v>
      </c>
      <c r="J524" s="58" t="n">
        <v>10.18</v>
      </c>
      <c r="K524" s="80" t="n">
        <v>0</v>
      </c>
    </row>
    <row r="525" ht="14.25" customHeight="1" s="54">
      <c r="A525" s="76" t="n"/>
      <c r="B525" s="76" t="n"/>
      <c r="C525" s="76" t="inlineStr">
        <is>
          <t>НР от ЗП</t>
        </is>
      </c>
      <c r="D525" s="77" t="inlineStr">
        <is>
          <t>%</t>
        </is>
      </c>
      <c r="E525" s="58" t="n">
        <v>112</v>
      </c>
      <c r="F525" s="78" t="n"/>
      <c r="G525" s="79" t="n"/>
      <c r="H525" s="58" t="n"/>
      <c r="I525" s="78" t="n">
        <v>830.1</v>
      </c>
      <c r="J525" s="58" t="n">
        <v>112</v>
      </c>
      <c r="K525" s="78" t="n">
        <v>8450.450000000001</v>
      </c>
    </row>
    <row r="526" ht="14.25" customHeight="1" s="54">
      <c r="A526" s="76" t="n"/>
      <c r="B526" s="76" t="n"/>
      <c r="C526" s="76" t="inlineStr">
        <is>
          <t>СП от ЗП</t>
        </is>
      </c>
      <c r="D526" s="77" t="inlineStr">
        <is>
          <t>%</t>
        </is>
      </c>
      <c r="E526" s="58" t="n">
        <v>80</v>
      </c>
      <c r="F526" s="78" t="n"/>
      <c r="G526" s="79" t="n"/>
      <c r="H526" s="58" t="n"/>
      <c r="I526" s="78" t="n">
        <v>531.26</v>
      </c>
      <c r="J526" s="58" t="n">
        <v>80</v>
      </c>
      <c r="K526" s="78" t="n">
        <v>5408.29</v>
      </c>
    </row>
    <row r="527" ht="28.5" customHeight="1" s="54">
      <c r="A527" s="81" t="n"/>
      <c r="B527" s="81" t="n"/>
      <c r="C527" s="81" t="inlineStr">
        <is>
          <t>ЗТР</t>
        </is>
      </c>
      <c r="D527" s="82" t="inlineStr">
        <is>
          <t>чел-ч</t>
        </is>
      </c>
      <c r="E527" s="83" t="n">
        <v>49</v>
      </c>
      <c r="F527" s="84" t="n"/>
      <c r="G527" s="85" t="n"/>
      <c r="H527" s="83" t="n">
        <v>1</v>
      </c>
      <c r="I527" s="84" t="n">
        <v>49</v>
      </c>
      <c r="J527" s="83" t="n"/>
      <c r="K527" s="84" t="n"/>
    </row>
    <row r="528" ht="15" customHeight="1" s="54">
      <c r="C528" s="70" t="inlineStr">
        <is>
          <t>ВСЕГО работ по позиции:</t>
        </is>
      </c>
      <c r="H528" s="86" t="n">
        <v>4150.49</v>
      </c>
      <c r="I528" s="62" t="n"/>
      <c r="J528" s="86" t="n">
        <v>42252.24</v>
      </c>
      <c r="K528" s="62" t="n"/>
    </row>
    <row r="529" ht="15" customHeight="1" s="54">
      <c r="C529" s="70" t="inlineStr">
        <is>
          <t>ВСЕГО оборудование по позиции:</t>
        </is>
      </c>
      <c r="H529" s="87" t="n">
        <v>0</v>
      </c>
      <c r="J529" s="87" t="n">
        <v>0</v>
      </c>
    </row>
    <row r="530" ht="15" customHeight="1" s="54">
      <c r="C530" s="70" t="inlineStr">
        <is>
          <t>ВСЕГО по позиции:</t>
        </is>
      </c>
      <c r="H530" s="87" t="n">
        <v>4150.49</v>
      </c>
      <c r="J530" s="87" t="n">
        <v>42252.24</v>
      </c>
    </row>
    <row r="531" ht="141.75" customHeight="1" s="54">
      <c r="A531" s="76" t="n">
        <v>51</v>
      </c>
      <c r="B531" s="76" t="inlineStr">
        <is>
          <t>3.18-6-1</t>
        </is>
      </c>
      <c r="C531" s="76" t="inlineStr">
        <is>
          <t>Ревизия/замена отопительных приборов, арматуры и подключений</t>
        </is>
      </c>
      <c r="D531" s="77" t="inlineStr">
        <is>
          <t>компл.</t>
        </is>
      </c>
      <c r="E531" s="58" t="n">
        <v>62</v>
      </c>
      <c r="F531" s="78" t="n"/>
      <c r="G531" s="79" t="n"/>
      <c r="H531" s="58" t="n"/>
      <c r="I531" s="78" t="n"/>
      <c r="J531" s="58" t="n"/>
      <c r="K531" s="78" t="n"/>
    </row>
    <row r="532" ht="14.25" customHeight="1" s="54">
      <c r="A532" s="76" t="n"/>
      <c r="B532" s="76" t="n"/>
      <c r="C532" s="76" t="inlineStr">
        <is>
          <t>ЗП</t>
        </is>
      </c>
      <c r="D532" s="77" t="n"/>
      <c r="E532" s="58" t="n"/>
      <c r="F532" s="78" t="n">
        <v>177</v>
      </c>
      <c r="G532" s="79" t="n"/>
      <c r="H532" s="58" t="n">
        <v>1</v>
      </c>
      <c r="I532" s="78" t="n">
        <v>10973.73</v>
      </c>
      <c r="J532" s="58" t="n">
        <v>10.18</v>
      </c>
      <c r="K532" s="78" t="n">
        <v>111712.52</v>
      </c>
    </row>
    <row r="533" ht="14.25" customHeight="1" s="54">
      <c r="A533" s="76" t="n"/>
      <c r="B533" s="76" t="n"/>
      <c r="C533" s="76" t="inlineStr">
        <is>
          <t>ЭМ</t>
        </is>
      </c>
      <c r="D533" s="77" t="n"/>
      <c r="E533" s="58" t="n"/>
      <c r="F533" s="78" t="n">
        <v>19.67</v>
      </c>
      <c r="G533" s="79" t="n"/>
      <c r="H533" s="58" t="n">
        <v>1</v>
      </c>
      <c r="I533" s="78" t="n">
        <v>1219.3</v>
      </c>
      <c r="J533" s="58" t="n">
        <v>10.18</v>
      </c>
      <c r="K533" s="78" t="n">
        <v>12412.5</v>
      </c>
    </row>
    <row r="534" ht="14.25" customHeight="1" s="54">
      <c r="A534" s="76" t="n"/>
      <c r="B534" s="76" t="n"/>
      <c r="C534" s="76" t="inlineStr">
        <is>
          <t>в т.ч. ЗПМ</t>
        </is>
      </c>
      <c r="D534" s="77" t="n"/>
      <c r="E534" s="58" t="n"/>
      <c r="F534" s="78" t="n">
        <v>0</v>
      </c>
      <c r="G534" s="79" t="n"/>
      <c r="H534" s="58" t="n">
        <v>1</v>
      </c>
      <c r="I534" s="80" t="n">
        <v>0</v>
      </c>
      <c r="J534" s="58" t="n">
        <v>10.18</v>
      </c>
      <c r="K534" s="80" t="n">
        <v>0</v>
      </c>
    </row>
    <row r="535" ht="14.25" customHeight="1" s="54">
      <c r="A535" s="76" t="n"/>
      <c r="B535" s="76" t="n"/>
      <c r="C535" s="76" t="inlineStr">
        <is>
          <t>НР от ЗП</t>
        </is>
      </c>
      <c r="D535" s="77" t="inlineStr">
        <is>
          <t>%</t>
        </is>
      </c>
      <c r="E535" s="58" t="n">
        <v>85</v>
      </c>
      <c r="F535" s="78" t="n"/>
      <c r="G535" s="79" t="n"/>
      <c r="H535" s="58" t="n"/>
      <c r="I535" s="78" t="n">
        <v>13412.34</v>
      </c>
      <c r="J535" s="58" t="n">
        <v>85</v>
      </c>
      <c r="K535" s="78" t="n">
        <v>136537.53</v>
      </c>
    </row>
    <row r="536" ht="14.25" customHeight="1" s="54">
      <c r="A536" s="76" t="n"/>
      <c r="B536" s="76" t="n"/>
      <c r="C536" s="76" t="inlineStr">
        <is>
          <t>СП от ЗП</t>
        </is>
      </c>
      <c r="D536" s="77" t="inlineStr">
        <is>
          <t>%</t>
        </is>
      </c>
      <c r="E536" s="58" t="n">
        <v>65</v>
      </c>
      <c r="F536" s="78" t="n"/>
      <c r="G536" s="79" t="n"/>
      <c r="H536" s="58" t="n"/>
      <c r="I536" s="78" t="n">
        <v>9022.85</v>
      </c>
      <c r="J536" s="58" t="n">
        <v>65</v>
      </c>
      <c r="K536" s="78" t="n">
        <v>91852.52</v>
      </c>
    </row>
    <row r="537" ht="28.5" customHeight="1" s="54">
      <c r="A537" s="81" t="n"/>
      <c r="B537" s="81" t="n"/>
      <c r="C537" s="81" t="inlineStr">
        <is>
          <t>ЗТР</t>
        </is>
      </c>
      <c r="D537" s="82" t="inlineStr">
        <is>
          <t>чел-ч</t>
        </is>
      </c>
      <c r="E537" s="83" t="n">
        <v>62</v>
      </c>
      <c r="F537" s="84" t="n"/>
      <c r="G537" s="85" t="n"/>
      <c r="H537" s="83" t="n">
        <v>1</v>
      </c>
      <c r="I537" s="84" t="n">
        <v>62</v>
      </c>
      <c r="J537" s="83" t="n"/>
      <c r="K537" s="84" t="n"/>
    </row>
    <row r="538" ht="15" customHeight="1" s="54">
      <c r="C538" s="70" t="inlineStr">
        <is>
          <t>ВСЕГО работ по позиции:</t>
        </is>
      </c>
      <c r="H538" s="86" t="n">
        <v>60965.16</v>
      </c>
      <c r="I538" s="62" t="n"/>
      <c r="J538" s="86" t="n">
        <v>620625.14</v>
      </c>
      <c r="K538" s="62" t="n"/>
    </row>
    <row r="539" ht="15" customHeight="1" s="54">
      <c r="C539" s="70" t="inlineStr">
        <is>
          <t>ВСЕГО оборудование по позиции:</t>
        </is>
      </c>
      <c r="H539" s="87" t="n">
        <v>0</v>
      </c>
      <c r="J539" s="87" t="n">
        <v>0</v>
      </c>
    </row>
    <row r="540" ht="15" customHeight="1" s="54">
      <c r="C540" s="70" t="inlineStr">
        <is>
          <t>ВСЕГО по позиции:</t>
        </is>
      </c>
      <c r="H540" s="87" t="n">
        <v>60965.16</v>
      </c>
      <c r="J540" s="87" t="n">
        <v>620625.14</v>
      </c>
    </row>
    <row r="541" ht="141.75" customHeight="1" s="54">
      <c r="A541" s="76" t="n">
        <v>52</v>
      </c>
      <c r="B541" s="76" t="inlineStr">
        <is>
          <t>6.65-58-1</t>
        </is>
      </c>
      <c r="C541" s="76" t="inlineStr">
        <is>
          <t>Промывка систем отопления</t>
        </is>
      </c>
      <c r="D541" s="77" t="inlineStr">
        <is>
          <t>компл.</t>
        </is>
      </c>
      <c r="E541" s="58" t="n">
        <v>62</v>
      </c>
      <c r="F541" s="78" t="n"/>
      <c r="G541" s="79" t="n"/>
      <c r="H541" s="58" t="n"/>
      <c r="I541" s="78" t="n"/>
      <c r="J541" s="58" t="n"/>
      <c r="K541" s="78" t="n"/>
    </row>
    <row r="542" ht="14.25" customHeight="1" s="54">
      <c r="A542" s="76" t="n"/>
      <c r="B542" s="76" t="n"/>
      <c r="C542" s="76" t="inlineStr">
        <is>
          <t>ЗП</t>
        </is>
      </c>
      <c r="D542" s="77" t="n"/>
      <c r="E542" s="58" t="n"/>
      <c r="F542" s="78" t="n">
        <v>27.89</v>
      </c>
      <c r="G542" s="79" t="n"/>
      <c r="H542" s="58" t="n">
        <v>1</v>
      </c>
      <c r="I542" s="78" t="n">
        <v>1729.41</v>
      </c>
      <c r="J542" s="58" t="n">
        <v>10.18</v>
      </c>
      <c r="K542" s="78" t="n">
        <v>17605.44</v>
      </c>
    </row>
    <row r="543" ht="14.25" customHeight="1" s="54">
      <c r="A543" s="76" t="n"/>
      <c r="B543" s="76" t="n"/>
      <c r="C543" s="76" t="inlineStr">
        <is>
          <t>ЭМ</t>
        </is>
      </c>
      <c r="D543" s="77" t="n"/>
      <c r="E543" s="58" t="n"/>
      <c r="F543" s="78" t="n">
        <v>3.1</v>
      </c>
      <c r="G543" s="79" t="n"/>
      <c r="H543" s="58" t="n">
        <v>1</v>
      </c>
      <c r="I543" s="78" t="n">
        <v>192.16</v>
      </c>
      <c r="J543" s="58" t="n">
        <v>10.18</v>
      </c>
      <c r="K543" s="78" t="n">
        <v>1956.16</v>
      </c>
    </row>
    <row r="544" ht="14.25" customHeight="1" s="54">
      <c r="A544" s="76" t="n"/>
      <c r="B544" s="76" t="n"/>
      <c r="C544" s="76" t="inlineStr">
        <is>
          <t>в т.ч. ЗПМ</t>
        </is>
      </c>
      <c r="D544" s="77" t="n"/>
      <c r="E544" s="58" t="n"/>
      <c r="F544" s="78" t="n">
        <v>0</v>
      </c>
      <c r="G544" s="79" t="n"/>
      <c r="H544" s="58" t="n">
        <v>1</v>
      </c>
      <c r="I544" s="80" t="n">
        <v>0</v>
      </c>
      <c r="J544" s="58" t="n">
        <v>10.18</v>
      </c>
      <c r="K544" s="80" t="n">
        <v>0</v>
      </c>
    </row>
    <row r="545" ht="14.25" customHeight="1" s="54">
      <c r="A545" s="76" t="n"/>
      <c r="B545" s="76" t="n"/>
      <c r="C545" s="76" t="inlineStr">
        <is>
          <t>НР от ЗП</t>
        </is>
      </c>
      <c r="D545" s="77" t="inlineStr">
        <is>
          <t>%</t>
        </is>
      </c>
      <c r="E545" s="58" t="n">
        <v>85</v>
      </c>
      <c r="F545" s="78" t="n"/>
      <c r="G545" s="79" t="n"/>
      <c r="H545" s="58" t="n"/>
      <c r="I545" s="78" t="n">
        <v>2113.72</v>
      </c>
      <c r="J545" s="58" t="n">
        <v>85</v>
      </c>
      <c r="K545" s="78" t="n">
        <v>21517.76</v>
      </c>
    </row>
    <row r="546" ht="14.25" customHeight="1" s="54">
      <c r="A546" s="76" t="n"/>
      <c r="B546" s="76" t="n"/>
      <c r="C546" s="76" t="inlineStr">
        <is>
          <t>СП от ЗП</t>
        </is>
      </c>
      <c r="D546" s="77" t="inlineStr">
        <is>
          <t>%</t>
        </is>
      </c>
      <c r="E546" s="58" t="n">
        <v>65</v>
      </c>
      <c r="F546" s="78" t="n"/>
      <c r="G546" s="79" t="n"/>
      <c r="H546" s="58" t="n"/>
      <c r="I546" s="78" t="n">
        <v>1421.96</v>
      </c>
      <c r="J546" s="58" t="n">
        <v>65</v>
      </c>
      <c r="K546" s="78" t="n">
        <v>14475.58</v>
      </c>
    </row>
    <row r="547" ht="28.5" customHeight="1" s="54">
      <c r="A547" s="81" t="n"/>
      <c r="B547" s="81" t="n"/>
      <c r="C547" s="81" t="inlineStr">
        <is>
          <t>ЗТР</t>
        </is>
      </c>
      <c r="D547" s="82" t="inlineStr">
        <is>
          <t>чел-ч</t>
        </is>
      </c>
      <c r="E547" s="83" t="n">
        <v>62</v>
      </c>
      <c r="F547" s="84" t="n"/>
      <c r="G547" s="85" t="n"/>
      <c r="H547" s="83" t="n">
        <v>1</v>
      </c>
      <c r="I547" s="84" t="n">
        <v>62</v>
      </c>
      <c r="J547" s="83" t="n"/>
      <c r="K547" s="84" t="n"/>
    </row>
    <row r="548" ht="15" customHeight="1" s="54">
      <c r="C548" s="70" t="inlineStr">
        <is>
          <t>ВСЕГО работ по позиции:</t>
        </is>
      </c>
      <c r="H548" s="86" t="n">
        <v>9607.85</v>
      </c>
      <c r="I548" s="62" t="n"/>
      <c r="J548" s="86" t="n">
        <v>97807.98</v>
      </c>
      <c r="K548" s="62" t="n"/>
    </row>
    <row r="549" ht="15" customHeight="1" s="54">
      <c r="C549" s="70" t="inlineStr">
        <is>
          <t>ВСЕГО оборудование по позиции:</t>
        </is>
      </c>
      <c r="H549" s="87" t="n">
        <v>0</v>
      </c>
      <c r="J549" s="87" t="n">
        <v>0</v>
      </c>
    </row>
    <row r="550" ht="15" customHeight="1" s="54">
      <c r="C550" s="70" t="inlineStr">
        <is>
          <t>ВСЕГО по позиции:</t>
        </is>
      </c>
      <c r="H550" s="87" t="n">
        <v>9607.85</v>
      </c>
      <c r="J550" s="87" t="n">
        <v>97807.98</v>
      </c>
    </row>
    <row r="551" ht="141.75" customHeight="1" s="54">
      <c r="A551" s="76" t="n">
        <v>53</v>
      </c>
      <c r="B551" s="76" t="inlineStr">
        <is>
          <t>3.16-29-1</t>
        </is>
      </c>
      <c r="C551" s="76" t="inlineStr">
        <is>
          <t>Гидравлическое испытание трубопроводов отопления</t>
        </is>
      </c>
      <c r="D551" s="77" t="inlineStr">
        <is>
          <t>компл.</t>
        </is>
      </c>
      <c r="E551" s="58" t="n">
        <v>62</v>
      </c>
      <c r="F551" s="78" t="n"/>
      <c r="G551" s="79" t="n"/>
      <c r="H551" s="58" t="n"/>
      <c r="I551" s="78" t="n"/>
      <c r="J551" s="58" t="n"/>
      <c r="K551" s="78" t="n"/>
    </row>
    <row r="552" ht="14.25" customHeight="1" s="54">
      <c r="A552" s="76" t="n"/>
      <c r="B552" s="76" t="n"/>
      <c r="C552" s="76" t="inlineStr">
        <is>
          <t>ЗП</t>
        </is>
      </c>
      <c r="D552" s="77" t="n"/>
      <c r="E552" s="58" t="n"/>
      <c r="F552" s="78" t="n">
        <v>19.92</v>
      </c>
      <c r="G552" s="79" t="n"/>
      <c r="H552" s="58" t="n">
        <v>1</v>
      </c>
      <c r="I552" s="78" t="n">
        <v>1235.3</v>
      </c>
      <c r="J552" s="58" t="n">
        <v>10.18</v>
      </c>
      <c r="K552" s="78" t="n">
        <v>12575.31</v>
      </c>
    </row>
    <row r="553" ht="14.25" customHeight="1" s="54">
      <c r="A553" s="76" t="n"/>
      <c r="B553" s="76" t="n"/>
      <c r="C553" s="76" t="inlineStr">
        <is>
          <t>ЭМ</t>
        </is>
      </c>
      <c r="D553" s="77" t="n"/>
      <c r="E553" s="58" t="n"/>
      <c r="F553" s="78" t="n">
        <v>2.21</v>
      </c>
      <c r="G553" s="79" t="n"/>
      <c r="H553" s="58" t="n">
        <v>1</v>
      </c>
      <c r="I553" s="78" t="n">
        <v>137.25</v>
      </c>
      <c r="J553" s="58" t="n">
        <v>10.18</v>
      </c>
      <c r="K553" s="78" t="n">
        <v>1397.26</v>
      </c>
    </row>
    <row r="554" ht="14.25" customHeight="1" s="54">
      <c r="A554" s="76" t="n"/>
      <c r="B554" s="76" t="n"/>
      <c r="C554" s="76" t="inlineStr">
        <is>
          <t>в т.ч. ЗПМ</t>
        </is>
      </c>
      <c r="D554" s="77" t="n"/>
      <c r="E554" s="58" t="n"/>
      <c r="F554" s="78" t="n">
        <v>0</v>
      </c>
      <c r="G554" s="79" t="n"/>
      <c r="H554" s="58" t="n">
        <v>1</v>
      </c>
      <c r="I554" s="80" t="n">
        <v>0</v>
      </c>
      <c r="J554" s="58" t="n">
        <v>10.18</v>
      </c>
      <c r="K554" s="80" t="n">
        <v>0</v>
      </c>
    </row>
    <row r="555" ht="14.25" customHeight="1" s="54">
      <c r="A555" s="76" t="n"/>
      <c r="B555" s="76" t="n"/>
      <c r="C555" s="76" t="inlineStr">
        <is>
          <t>НР от ЗП</t>
        </is>
      </c>
      <c r="D555" s="77" t="inlineStr">
        <is>
          <t>%</t>
        </is>
      </c>
      <c r="E555" s="58" t="n">
        <v>85</v>
      </c>
      <c r="F555" s="78" t="n"/>
      <c r="G555" s="79" t="n"/>
      <c r="H555" s="58" t="n"/>
      <c r="I555" s="78" t="n">
        <v>1509.81</v>
      </c>
      <c r="J555" s="58" t="n">
        <v>85</v>
      </c>
      <c r="K555" s="78" t="n">
        <v>15369.83</v>
      </c>
    </row>
    <row r="556" ht="14.25" customHeight="1" s="54">
      <c r="A556" s="76" t="n"/>
      <c r="B556" s="76" t="n"/>
      <c r="C556" s="76" t="inlineStr">
        <is>
          <t>СП от ЗП</t>
        </is>
      </c>
      <c r="D556" s="77" t="inlineStr">
        <is>
          <t>%</t>
        </is>
      </c>
      <c r="E556" s="58" t="n">
        <v>65</v>
      </c>
      <c r="F556" s="78" t="n"/>
      <c r="G556" s="79" t="n"/>
      <c r="H556" s="58" t="n"/>
      <c r="I556" s="78" t="n">
        <v>1015.69</v>
      </c>
      <c r="J556" s="58" t="n">
        <v>65</v>
      </c>
      <c r="K556" s="78" t="n">
        <v>10339.7</v>
      </c>
    </row>
    <row r="557" ht="28.5" customHeight="1" s="54">
      <c r="A557" s="81" t="n"/>
      <c r="B557" s="81" t="n"/>
      <c r="C557" s="81" t="inlineStr">
        <is>
          <t>ЗТР</t>
        </is>
      </c>
      <c r="D557" s="82" t="inlineStr">
        <is>
          <t>чел-ч</t>
        </is>
      </c>
      <c r="E557" s="83" t="n">
        <v>62</v>
      </c>
      <c r="F557" s="84" t="n"/>
      <c r="G557" s="85" t="n"/>
      <c r="H557" s="83" t="n">
        <v>1</v>
      </c>
      <c r="I557" s="84" t="n">
        <v>62</v>
      </c>
      <c r="J557" s="83" t="n"/>
      <c r="K557" s="84" t="n"/>
    </row>
    <row r="558" ht="15" customHeight="1" s="54">
      <c r="C558" s="70" t="inlineStr">
        <is>
          <t>ВСЕГО работ по позиции:</t>
        </is>
      </c>
      <c r="H558" s="86" t="n">
        <v>6862.76</v>
      </c>
      <c r="I558" s="62" t="n"/>
      <c r="J558" s="86" t="n">
        <v>69862.84</v>
      </c>
      <c r="K558" s="62" t="n"/>
    </row>
    <row r="559" ht="15" customHeight="1" s="54">
      <c r="C559" s="70" t="inlineStr">
        <is>
          <t>ВСЕГО оборудование по позиции:</t>
        </is>
      </c>
      <c r="H559" s="87" t="n">
        <v>0</v>
      </c>
      <c r="J559" s="87" t="n">
        <v>0</v>
      </c>
    </row>
    <row r="560" ht="15" customHeight="1" s="54">
      <c r="C560" s="70" t="inlineStr">
        <is>
          <t>ВСЕГО по позиции:</t>
        </is>
      </c>
      <c r="H560" s="87" t="n">
        <v>6862.76</v>
      </c>
      <c r="J560" s="87" t="n">
        <v>69862.84</v>
      </c>
    </row>
    <row r="561" ht="141.75" customHeight="1" s="54">
      <c r="A561" s="76" t="n">
        <v>54</v>
      </c>
      <c r="B561" s="76" t="inlineStr">
        <is>
          <t>Калькуляция - 054</t>
        </is>
      </c>
      <c r="C561" s="76" t="inlineStr">
        <is>
          <t>Балансировка и настройка отопительных приборов</t>
        </is>
      </c>
      <c r="D561" s="77" t="inlineStr">
        <is>
          <t>компл.</t>
        </is>
      </c>
      <c r="E561" s="58" t="n">
        <v>62</v>
      </c>
      <c r="F561" s="78" t="n"/>
      <c r="G561" s="79" t="n"/>
      <c r="H561" s="58" t="n"/>
      <c r="I561" s="78" t="n"/>
      <c r="J561" s="58" t="n"/>
      <c r="K561" s="78" t="n"/>
    </row>
    <row r="562" ht="14.25" customHeight="1" s="54">
      <c r="A562" s="76" t="n"/>
      <c r="B562" s="76" t="n"/>
      <c r="C562" s="76" t="inlineStr">
        <is>
          <t>ЗП</t>
        </is>
      </c>
      <c r="D562" s="77" t="n"/>
      <c r="E562" s="58" t="n"/>
      <c r="F562" s="78" t="n">
        <v>19.92</v>
      </c>
      <c r="G562" s="79" t="n"/>
      <c r="H562" s="58" t="n">
        <v>1</v>
      </c>
      <c r="I562" s="78" t="n">
        <v>1235.3</v>
      </c>
      <c r="J562" s="58" t="n">
        <v>10.18</v>
      </c>
      <c r="K562" s="78" t="n">
        <v>12575.31</v>
      </c>
    </row>
    <row r="563" ht="14.25" customHeight="1" s="54">
      <c r="A563" s="76" t="n"/>
      <c r="B563" s="76" t="n"/>
      <c r="C563" s="76" t="inlineStr">
        <is>
          <t>ЭМ</t>
        </is>
      </c>
      <c r="D563" s="77" t="n"/>
      <c r="E563" s="58" t="n"/>
      <c r="F563" s="78" t="n">
        <v>2.21</v>
      </c>
      <c r="G563" s="79" t="n"/>
      <c r="H563" s="58" t="n">
        <v>1</v>
      </c>
      <c r="I563" s="78" t="n">
        <v>137.25</v>
      </c>
      <c r="J563" s="58" t="n">
        <v>10.18</v>
      </c>
      <c r="K563" s="78" t="n">
        <v>1397.26</v>
      </c>
    </row>
    <row r="564" ht="14.25" customHeight="1" s="54">
      <c r="A564" s="76" t="n"/>
      <c r="B564" s="76" t="n"/>
      <c r="C564" s="76" t="inlineStr">
        <is>
          <t>в т.ч. ЗПМ</t>
        </is>
      </c>
      <c r="D564" s="77" t="n"/>
      <c r="E564" s="58" t="n"/>
      <c r="F564" s="78" t="n">
        <v>0</v>
      </c>
      <c r="G564" s="79" t="n"/>
      <c r="H564" s="58" t="n">
        <v>1</v>
      </c>
      <c r="I564" s="80" t="n">
        <v>0</v>
      </c>
      <c r="J564" s="58" t="n">
        <v>10.18</v>
      </c>
      <c r="K564" s="80" t="n">
        <v>0</v>
      </c>
    </row>
    <row r="565" ht="14.25" customHeight="1" s="54">
      <c r="A565" s="76" t="n"/>
      <c r="B565" s="76" t="n"/>
      <c r="C565" s="76" t="inlineStr">
        <is>
          <t>НР от ЗП</t>
        </is>
      </c>
      <c r="D565" s="77" t="inlineStr">
        <is>
          <t>%</t>
        </is>
      </c>
      <c r="E565" s="58" t="n">
        <v>85</v>
      </c>
      <c r="F565" s="78" t="n"/>
      <c r="G565" s="79" t="n"/>
      <c r="H565" s="58" t="n"/>
      <c r="I565" s="78" t="n">
        <v>1509.81</v>
      </c>
      <c r="J565" s="58" t="n">
        <v>85</v>
      </c>
      <c r="K565" s="78" t="n">
        <v>15369.83</v>
      </c>
    </row>
    <row r="566" ht="14.25" customHeight="1" s="54">
      <c r="A566" s="76" t="n"/>
      <c r="B566" s="76" t="n"/>
      <c r="C566" s="76" t="inlineStr">
        <is>
          <t>СП от ЗП</t>
        </is>
      </c>
      <c r="D566" s="77" t="inlineStr">
        <is>
          <t>%</t>
        </is>
      </c>
      <c r="E566" s="58" t="n">
        <v>65</v>
      </c>
      <c r="F566" s="78" t="n"/>
      <c r="G566" s="79" t="n"/>
      <c r="H566" s="58" t="n"/>
      <c r="I566" s="78" t="n">
        <v>1015.69</v>
      </c>
      <c r="J566" s="58" t="n">
        <v>65</v>
      </c>
      <c r="K566" s="78" t="n">
        <v>10339.7</v>
      </c>
    </row>
    <row r="567" ht="28.5" customHeight="1" s="54">
      <c r="A567" s="81" t="n"/>
      <c r="B567" s="81" t="n"/>
      <c r="C567" s="81" t="inlineStr">
        <is>
          <t>ЗТР</t>
        </is>
      </c>
      <c r="D567" s="82" t="inlineStr">
        <is>
          <t>чел-ч</t>
        </is>
      </c>
      <c r="E567" s="83" t="n">
        <v>62</v>
      </c>
      <c r="F567" s="84" t="n"/>
      <c r="G567" s="85" t="n"/>
      <c r="H567" s="83" t="n">
        <v>1</v>
      </c>
      <c r="I567" s="84" t="n">
        <v>62</v>
      </c>
      <c r="J567" s="83" t="n"/>
      <c r="K567" s="84" t="n"/>
    </row>
    <row r="568" ht="15" customHeight="1" s="54">
      <c r="C568" s="70" t="inlineStr">
        <is>
          <t>ВСЕГО работ по позиции:</t>
        </is>
      </c>
      <c r="H568" s="86" t="n">
        <v>6862.76</v>
      </c>
      <c r="I568" s="62" t="n"/>
      <c r="J568" s="86" t="n">
        <v>69862.84</v>
      </c>
      <c r="K568" s="62" t="n"/>
    </row>
    <row r="569" ht="15" customHeight="1" s="54">
      <c r="C569" s="70" t="inlineStr">
        <is>
          <t>ВСЕГО оборудование по позиции:</t>
        </is>
      </c>
      <c r="H569" s="87" t="n">
        <v>0</v>
      </c>
      <c r="J569" s="87" t="n">
        <v>0</v>
      </c>
    </row>
    <row r="570" ht="15" customHeight="1" s="54">
      <c r="C570" s="70" t="inlineStr">
        <is>
          <t>ВСЕГО по позиции:</t>
        </is>
      </c>
      <c r="H570" s="87" t="n">
        <v>6862.76</v>
      </c>
      <c r="J570" s="87" t="n">
        <v>69862.84</v>
      </c>
    </row>
    <row r="571" ht="141.75" customHeight="1" s="54">
      <c r="A571" s="76" t="n">
        <v>55</v>
      </c>
      <c r="B571" s="76" t="inlineStr">
        <is>
          <t>Калькуляция - 055</t>
        </is>
      </c>
      <c r="C571" s="76" t="inlineStr">
        <is>
          <t>Протоколы, маркировка и передача результатов испытаний отопления</t>
        </is>
      </c>
      <c r="D571" s="77" t="inlineStr">
        <is>
          <t>компл.</t>
        </is>
      </c>
      <c r="E571" s="58" t="n">
        <v>62</v>
      </c>
      <c r="F571" s="78" t="n"/>
      <c r="G571" s="79" t="n"/>
      <c r="H571" s="58" t="n"/>
      <c r="I571" s="78" t="n"/>
      <c r="J571" s="58" t="n"/>
      <c r="K571" s="78" t="n"/>
    </row>
    <row r="572" ht="14.25" customHeight="1" s="54">
      <c r="A572" s="76" t="n"/>
      <c r="B572" s="76" t="n"/>
      <c r="C572" s="76" t="inlineStr">
        <is>
          <t>ЗП</t>
        </is>
      </c>
      <c r="D572" s="77" t="n"/>
      <c r="E572" s="58" t="n"/>
      <c r="F572" s="78" t="n">
        <v>11.95</v>
      </c>
      <c r="G572" s="79" t="n"/>
      <c r="H572" s="58" t="n">
        <v>1</v>
      </c>
      <c r="I572" s="78" t="n">
        <v>741.1799999999999</v>
      </c>
      <c r="J572" s="58" t="n">
        <v>10.18</v>
      </c>
      <c r="K572" s="78" t="n">
        <v>7545.19</v>
      </c>
    </row>
    <row r="573" ht="14.25" customHeight="1" s="54">
      <c r="A573" s="76" t="n"/>
      <c r="B573" s="76" t="n"/>
      <c r="C573" s="76" t="inlineStr">
        <is>
          <t>ЭМ</t>
        </is>
      </c>
      <c r="D573" s="77" t="n"/>
      <c r="E573" s="58" t="n"/>
      <c r="F573" s="78" t="n">
        <v>1.33</v>
      </c>
      <c r="G573" s="79" t="n"/>
      <c r="H573" s="58" t="n">
        <v>1</v>
      </c>
      <c r="I573" s="78" t="n">
        <v>82.36</v>
      </c>
      <c r="J573" s="58" t="n">
        <v>10.18</v>
      </c>
      <c r="K573" s="78" t="n">
        <v>838.35</v>
      </c>
    </row>
    <row r="574" ht="14.25" customHeight="1" s="54">
      <c r="A574" s="76" t="n"/>
      <c r="B574" s="76" t="n"/>
      <c r="C574" s="76" t="inlineStr">
        <is>
          <t>в т.ч. ЗПМ</t>
        </is>
      </c>
      <c r="D574" s="77" t="n"/>
      <c r="E574" s="58" t="n"/>
      <c r="F574" s="78" t="n">
        <v>0</v>
      </c>
      <c r="G574" s="79" t="n"/>
      <c r="H574" s="58" t="n">
        <v>1</v>
      </c>
      <c r="I574" s="80" t="n">
        <v>0</v>
      </c>
      <c r="J574" s="58" t="n">
        <v>10.18</v>
      </c>
      <c r="K574" s="80" t="n">
        <v>0</v>
      </c>
    </row>
    <row r="575" ht="14.25" customHeight="1" s="54">
      <c r="A575" s="76" t="n"/>
      <c r="B575" s="76" t="n"/>
      <c r="C575" s="76" t="inlineStr">
        <is>
          <t>НР от ЗП</t>
        </is>
      </c>
      <c r="D575" s="77" t="inlineStr">
        <is>
          <t>%</t>
        </is>
      </c>
      <c r="E575" s="58" t="n">
        <v>85</v>
      </c>
      <c r="F575" s="78" t="n"/>
      <c r="G575" s="79" t="n"/>
      <c r="H575" s="58" t="n"/>
      <c r="I575" s="78" t="n">
        <v>905.89</v>
      </c>
      <c r="J575" s="58" t="n">
        <v>85</v>
      </c>
      <c r="K575" s="78" t="n">
        <v>9221.9</v>
      </c>
    </row>
    <row r="576" ht="14.25" customHeight="1" s="54">
      <c r="A576" s="76" t="n"/>
      <c r="B576" s="76" t="n"/>
      <c r="C576" s="76" t="inlineStr">
        <is>
          <t>СП от ЗП</t>
        </is>
      </c>
      <c r="D576" s="77" t="inlineStr">
        <is>
          <t>%</t>
        </is>
      </c>
      <c r="E576" s="58" t="n">
        <v>65</v>
      </c>
      <c r="F576" s="78" t="n"/>
      <c r="G576" s="79" t="n"/>
      <c r="H576" s="58" t="n"/>
      <c r="I576" s="78" t="n">
        <v>609.41</v>
      </c>
      <c r="J576" s="58" t="n">
        <v>65</v>
      </c>
      <c r="K576" s="78" t="n">
        <v>6203.82</v>
      </c>
    </row>
    <row r="577" ht="28.5" customHeight="1" s="54">
      <c r="A577" s="81" t="n"/>
      <c r="B577" s="81" t="n"/>
      <c r="C577" s="81" t="inlineStr">
        <is>
          <t>ЗТР</t>
        </is>
      </c>
      <c r="D577" s="82" t="inlineStr">
        <is>
          <t>чел-ч</t>
        </is>
      </c>
      <c r="E577" s="83" t="n">
        <v>62</v>
      </c>
      <c r="F577" s="84" t="n"/>
      <c r="G577" s="85" t="n"/>
      <c r="H577" s="83" t="n">
        <v>1</v>
      </c>
      <c r="I577" s="84" t="n">
        <v>62</v>
      </c>
      <c r="J577" s="83" t="n"/>
      <c r="K577" s="84" t="n"/>
    </row>
    <row r="578" ht="15" customHeight="1" s="54">
      <c r="C578" s="70" t="inlineStr">
        <is>
          <t>ВСЕГО работ по позиции:</t>
        </is>
      </c>
      <c r="H578" s="86" t="n">
        <v>4117.65</v>
      </c>
      <c r="I578" s="62" t="n"/>
      <c r="J578" s="86" t="n">
        <v>41917.71</v>
      </c>
      <c r="K578" s="62" t="n"/>
    </row>
    <row r="579" ht="15" customHeight="1" s="54">
      <c r="C579" s="70" t="inlineStr">
        <is>
          <t>ВСЕГО оборудование по позиции:</t>
        </is>
      </c>
      <c r="H579" s="87" t="n">
        <v>0</v>
      </c>
      <c r="J579" s="87" t="n">
        <v>0</v>
      </c>
    </row>
    <row r="580" ht="15" customHeight="1" s="54">
      <c r="C580" s="70" t="inlineStr">
        <is>
          <t>ВСЕГО по позиции:</t>
        </is>
      </c>
      <c r="H580" s="87" t="n">
        <v>4117.65</v>
      </c>
      <c r="J580" s="87" t="n">
        <v>41917.71</v>
      </c>
    </row>
    <row r="581" ht="141.75" customHeight="1" s="54">
      <c r="A581" s="76" t="n">
        <v>56</v>
      </c>
      <c r="B581" s="76" t="inlineStr">
        <is>
          <t>6.65-25-1</t>
        </is>
      </c>
      <c r="C581" s="76" t="inlineStr">
        <is>
          <t>Ревизия вентканалов, решеток и проходок</t>
        </is>
      </c>
      <c r="D581" s="77" t="inlineStr">
        <is>
          <t>компл.</t>
        </is>
      </c>
      <c r="E581" s="58" t="n">
        <v>94</v>
      </c>
      <c r="F581" s="78" t="n"/>
      <c r="G581" s="79" t="n"/>
      <c r="H581" s="58" t="n"/>
      <c r="I581" s="78" t="n"/>
      <c r="J581" s="58" t="n"/>
      <c r="K581" s="78" t="n"/>
    </row>
    <row r="582" ht="14.25" customHeight="1" s="54">
      <c r="A582" s="76" t="n"/>
      <c r="B582" s="76" t="n"/>
      <c r="C582" s="76" t="inlineStr">
        <is>
          <t>ЗП</t>
        </is>
      </c>
      <c r="D582" s="77" t="n"/>
      <c r="E582" s="58" t="n"/>
      <c r="F582" s="78" t="n">
        <v>43.37</v>
      </c>
      <c r="G582" s="79" t="n"/>
      <c r="H582" s="58" t="n">
        <v>1</v>
      </c>
      <c r="I582" s="78" t="n">
        <v>4077.07</v>
      </c>
      <c r="J582" s="58" t="n">
        <v>10.18</v>
      </c>
      <c r="K582" s="78" t="n">
        <v>41504.55</v>
      </c>
    </row>
    <row r="583" ht="14.25" customHeight="1" s="54">
      <c r="A583" s="76" t="n"/>
      <c r="B583" s="76" t="n"/>
      <c r="C583" s="76" t="inlineStr">
        <is>
          <t>ЭМ</t>
        </is>
      </c>
      <c r="D583" s="77" t="n"/>
      <c r="E583" s="58" t="n"/>
      <c r="F583" s="78" t="n">
        <v>4.82</v>
      </c>
      <c r="G583" s="79" t="n"/>
      <c r="H583" s="58" t="n">
        <v>1</v>
      </c>
      <c r="I583" s="78" t="n">
        <v>453.01</v>
      </c>
      <c r="J583" s="58" t="n">
        <v>10.18</v>
      </c>
      <c r="K583" s="78" t="n">
        <v>4611.62</v>
      </c>
    </row>
    <row r="584" ht="14.25" customHeight="1" s="54">
      <c r="A584" s="76" t="n"/>
      <c r="B584" s="76" t="n"/>
      <c r="C584" s="76" t="inlineStr">
        <is>
          <t>в т.ч. ЗПМ</t>
        </is>
      </c>
      <c r="D584" s="77" t="n"/>
      <c r="E584" s="58" t="n"/>
      <c r="F584" s="78" t="n">
        <v>0</v>
      </c>
      <c r="G584" s="79" t="n"/>
      <c r="H584" s="58" t="n">
        <v>1</v>
      </c>
      <c r="I584" s="80" t="n">
        <v>0</v>
      </c>
      <c r="J584" s="58" t="n">
        <v>10.18</v>
      </c>
      <c r="K584" s="80" t="n">
        <v>0</v>
      </c>
    </row>
    <row r="585" ht="14.25" customHeight="1" s="54">
      <c r="A585" s="76" t="n"/>
      <c r="B585" s="76" t="n"/>
      <c r="C585" s="76" t="inlineStr">
        <is>
          <t>НР от ЗП</t>
        </is>
      </c>
      <c r="D585" s="77" t="inlineStr">
        <is>
          <t>%</t>
        </is>
      </c>
      <c r="E585" s="58" t="n">
        <v>85</v>
      </c>
      <c r="F585" s="78" t="n"/>
      <c r="G585" s="79" t="n"/>
      <c r="H585" s="58" t="n"/>
      <c r="I585" s="78" t="n">
        <v>4983.09</v>
      </c>
      <c r="J585" s="58" t="n">
        <v>85</v>
      </c>
      <c r="K585" s="78" t="n">
        <v>50727.78</v>
      </c>
    </row>
    <row r="586" ht="14.25" customHeight="1" s="54">
      <c r="A586" s="76" t="n"/>
      <c r="B586" s="76" t="n"/>
      <c r="C586" s="76" t="inlineStr">
        <is>
          <t>СП от ЗП</t>
        </is>
      </c>
      <c r="D586" s="77" t="inlineStr">
        <is>
          <t>%</t>
        </is>
      </c>
      <c r="E586" s="58" t="n">
        <v>65</v>
      </c>
      <c r="F586" s="78" t="n"/>
      <c r="G586" s="79" t="n"/>
      <c r="H586" s="58" t="n"/>
      <c r="I586" s="78" t="n">
        <v>3352.26</v>
      </c>
      <c r="J586" s="58" t="n">
        <v>65</v>
      </c>
      <c r="K586" s="78" t="n">
        <v>34125.96</v>
      </c>
    </row>
    <row r="587" ht="28.5" customHeight="1" s="54">
      <c r="A587" s="81" t="n"/>
      <c r="B587" s="81" t="n"/>
      <c r="C587" s="81" t="inlineStr">
        <is>
          <t>ЗТР</t>
        </is>
      </c>
      <c r="D587" s="82" t="inlineStr">
        <is>
          <t>чел-ч</t>
        </is>
      </c>
      <c r="E587" s="83" t="n">
        <v>94</v>
      </c>
      <c r="F587" s="84" t="n"/>
      <c r="G587" s="85" t="n"/>
      <c r="H587" s="83" t="n">
        <v>1</v>
      </c>
      <c r="I587" s="84" t="n">
        <v>94</v>
      </c>
      <c r="J587" s="83" t="n"/>
      <c r="K587" s="84" t="n"/>
    </row>
    <row r="588" ht="15" customHeight="1" s="54">
      <c r="C588" s="70" t="inlineStr">
        <is>
          <t>ВСЕГО работ по позиции:</t>
        </is>
      </c>
      <c r="H588" s="86" t="n">
        <v>22650.39</v>
      </c>
      <c r="I588" s="62" t="n"/>
      <c r="J588" s="86" t="n">
        <v>230580.83</v>
      </c>
      <c r="K588" s="62" t="n"/>
    </row>
    <row r="589" ht="15" customHeight="1" s="54">
      <c r="C589" s="70" t="inlineStr">
        <is>
          <t>ВСЕГО оборудование по позиции:</t>
        </is>
      </c>
      <c r="H589" s="87" t="n">
        <v>0</v>
      </c>
      <c r="J589" s="87" t="n">
        <v>0</v>
      </c>
    </row>
    <row r="590" ht="15" customHeight="1" s="54">
      <c r="C590" s="70" t="inlineStr">
        <is>
          <t>ВСЕГО по позиции:</t>
        </is>
      </c>
      <c r="H590" s="87" t="n">
        <v>22650.39</v>
      </c>
      <c r="J590" s="87" t="n">
        <v>230580.83</v>
      </c>
    </row>
    <row r="591" ht="141.75" customHeight="1" s="54">
      <c r="A591" s="76" t="n">
        <v>57</v>
      </c>
      <c r="B591" s="76" t="inlineStr">
        <is>
          <t>3.20-53-1</t>
        </is>
      </c>
      <c r="C591" s="76" t="inlineStr">
        <is>
          <t>Монтаж приточных вентиляторных агрегатов/бризеров</t>
        </is>
      </c>
      <c r="D591" s="77" t="inlineStr">
        <is>
          <t>шт.</t>
        </is>
      </c>
      <c r="E591" s="58" t="n">
        <v>36</v>
      </c>
      <c r="F591" s="78" t="n"/>
      <c r="G591" s="79" t="n"/>
      <c r="H591" s="58" t="n"/>
      <c r="I591" s="78" t="n"/>
      <c r="J591" s="58" t="n"/>
      <c r="K591" s="78" t="n"/>
    </row>
    <row r="592" ht="14.25" customHeight="1" s="54">
      <c r="A592" s="76" t="n"/>
      <c r="B592" s="76" t="n"/>
      <c r="C592" s="76" t="inlineStr">
        <is>
          <t>ЗП</t>
        </is>
      </c>
      <c r="D592" s="77" t="n"/>
      <c r="E592" s="58" t="n"/>
      <c r="F592" s="78" t="n">
        <v>73.27</v>
      </c>
      <c r="G592" s="79" t="n"/>
      <c r="H592" s="58" t="n">
        <v>1</v>
      </c>
      <c r="I592" s="78" t="n">
        <v>2637.89</v>
      </c>
      <c r="J592" s="58" t="n">
        <v>10.18</v>
      </c>
      <c r="K592" s="78" t="n">
        <v>26853.76</v>
      </c>
    </row>
    <row r="593" ht="14.25" customHeight="1" s="54">
      <c r="A593" s="76" t="n"/>
      <c r="B593" s="76" t="n"/>
      <c r="C593" s="76" t="inlineStr">
        <is>
          <t>ЭМ</t>
        </is>
      </c>
      <c r="D593" s="77" t="n"/>
      <c r="E593" s="58" t="n"/>
      <c r="F593" s="78" t="n">
        <v>8.140000000000001</v>
      </c>
      <c r="G593" s="79" t="n"/>
      <c r="H593" s="58" t="n">
        <v>1</v>
      </c>
      <c r="I593" s="78" t="n">
        <v>293.1</v>
      </c>
      <c r="J593" s="58" t="n">
        <v>10.18</v>
      </c>
      <c r="K593" s="78" t="n">
        <v>2983.75</v>
      </c>
    </row>
    <row r="594" ht="14.25" customHeight="1" s="54">
      <c r="A594" s="76" t="n"/>
      <c r="B594" s="76" t="n"/>
      <c r="C594" s="76" t="inlineStr">
        <is>
          <t>в т.ч. ЗПМ</t>
        </is>
      </c>
      <c r="D594" s="77" t="n"/>
      <c r="E594" s="58" t="n"/>
      <c r="F594" s="78" t="n">
        <v>0</v>
      </c>
      <c r="G594" s="79" t="n"/>
      <c r="H594" s="58" t="n">
        <v>1</v>
      </c>
      <c r="I594" s="80" t="n">
        <v>0</v>
      </c>
      <c r="J594" s="58" t="n">
        <v>10.18</v>
      </c>
      <c r="K594" s="80" t="n">
        <v>0</v>
      </c>
    </row>
    <row r="595" ht="14.25" customHeight="1" s="54">
      <c r="A595" s="76" t="n"/>
      <c r="B595" s="76" t="n"/>
      <c r="C595" s="76" t="inlineStr">
        <is>
          <t>НР от ЗП</t>
        </is>
      </c>
      <c r="D595" s="77" t="inlineStr">
        <is>
          <t>%</t>
        </is>
      </c>
      <c r="E595" s="58" t="n">
        <v>85</v>
      </c>
      <c r="F595" s="78" t="n"/>
      <c r="G595" s="79" t="n"/>
      <c r="H595" s="58" t="n"/>
      <c r="I595" s="78" t="n">
        <v>3224.09</v>
      </c>
      <c r="J595" s="58" t="n">
        <v>85</v>
      </c>
      <c r="K595" s="78" t="n">
        <v>32821.26</v>
      </c>
    </row>
    <row r="596" ht="14.25" customHeight="1" s="54">
      <c r="A596" s="76" t="n"/>
      <c r="B596" s="76" t="n"/>
      <c r="C596" s="76" t="inlineStr">
        <is>
          <t>СП от ЗП</t>
        </is>
      </c>
      <c r="D596" s="77" t="inlineStr">
        <is>
          <t>%</t>
        </is>
      </c>
      <c r="E596" s="58" t="n">
        <v>65</v>
      </c>
      <c r="F596" s="78" t="n"/>
      <c r="G596" s="79" t="n"/>
      <c r="H596" s="58" t="n"/>
      <c r="I596" s="78" t="n">
        <v>2168.93</v>
      </c>
      <c r="J596" s="58" t="n">
        <v>65</v>
      </c>
      <c r="K596" s="78" t="n">
        <v>22079.76</v>
      </c>
    </row>
    <row r="597" ht="28.5" customHeight="1" s="54">
      <c r="A597" s="81" t="n"/>
      <c r="B597" s="81" t="n"/>
      <c r="C597" s="81" t="inlineStr">
        <is>
          <t>ЗТР</t>
        </is>
      </c>
      <c r="D597" s="82" t="inlineStr">
        <is>
          <t>чел-ч</t>
        </is>
      </c>
      <c r="E597" s="83" t="n">
        <v>36</v>
      </c>
      <c r="F597" s="84" t="n"/>
      <c r="G597" s="85" t="n"/>
      <c r="H597" s="83" t="n">
        <v>1</v>
      </c>
      <c r="I597" s="84" t="n">
        <v>36</v>
      </c>
      <c r="J597" s="83" t="n"/>
      <c r="K597" s="84" t="n"/>
    </row>
    <row r="598" ht="15" customHeight="1" s="54">
      <c r="C598" s="70" t="inlineStr">
        <is>
          <t>ВСЕГО работ по позиции:</t>
        </is>
      </c>
      <c r="H598" s="86" t="n">
        <v>14654.96</v>
      </c>
      <c r="I598" s="62" t="n"/>
      <c r="J598" s="86" t="n">
        <v>149187.56</v>
      </c>
      <c r="K598" s="62" t="n"/>
    </row>
    <row r="599" ht="15" customHeight="1" s="54">
      <c r="C599" s="70" t="inlineStr">
        <is>
          <t>ВСЕГО оборудование по позиции:</t>
        </is>
      </c>
      <c r="H599" s="87" t="n">
        <v>0</v>
      </c>
      <c r="J599" s="87" t="n">
        <v>0</v>
      </c>
    </row>
    <row r="600" ht="15" customHeight="1" s="54">
      <c r="C600" s="70" t="inlineStr">
        <is>
          <t>ВСЕГО по позиции:</t>
        </is>
      </c>
      <c r="H600" s="87" t="n">
        <v>14654.96</v>
      </c>
      <c r="J600" s="87" t="n">
        <v>149187.56</v>
      </c>
    </row>
    <row r="601" ht="141.75" customHeight="1" s="54">
      <c r="A601" s="76" t="n">
        <v>58</v>
      </c>
      <c r="B601" s="76" t="inlineStr">
        <is>
          <t>3.20-1-1</t>
        </is>
      </c>
      <c r="C601" s="76" t="inlineStr">
        <is>
          <t>Монтаж воздуховодов и присоединительных участков</t>
        </is>
      </c>
      <c r="D601" s="77" t="inlineStr">
        <is>
          <t>м2</t>
        </is>
      </c>
      <c r="E601" s="58" t="n">
        <v>54</v>
      </c>
      <c r="F601" s="78" t="n"/>
      <c r="G601" s="79" t="n"/>
      <c r="H601" s="58" t="n"/>
      <c r="I601" s="78" t="n"/>
      <c r="J601" s="58" t="n"/>
      <c r="K601" s="78" t="n"/>
    </row>
    <row r="602" ht="14.25" customHeight="1" s="54">
      <c r="A602" s="76" t="n"/>
      <c r="B602" s="76" t="n"/>
      <c r="C602" s="76" t="inlineStr">
        <is>
          <t>ЗП</t>
        </is>
      </c>
      <c r="D602" s="77" t="n"/>
      <c r="E602" s="58" t="n"/>
      <c r="F602" s="78" t="n">
        <v>32.57</v>
      </c>
      <c r="G602" s="79" t="n"/>
      <c r="H602" s="58" t="n">
        <v>1</v>
      </c>
      <c r="I602" s="78" t="n">
        <v>1758.59</v>
      </c>
      <c r="J602" s="58" t="n">
        <v>10.18</v>
      </c>
      <c r="K602" s="78" t="n">
        <v>17902.51</v>
      </c>
    </row>
    <row r="603" ht="14.25" customHeight="1" s="54">
      <c r="A603" s="76" t="n"/>
      <c r="B603" s="76" t="n"/>
      <c r="C603" s="76" t="inlineStr">
        <is>
          <t>ЭМ</t>
        </is>
      </c>
      <c r="D603" s="77" t="n"/>
      <c r="E603" s="58" t="n"/>
      <c r="F603" s="78" t="n">
        <v>3.62</v>
      </c>
      <c r="G603" s="79" t="n"/>
      <c r="H603" s="58" t="n">
        <v>1</v>
      </c>
      <c r="I603" s="78" t="n">
        <v>195.4</v>
      </c>
      <c r="J603" s="58" t="n">
        <v>10.18</v>
      </c>
      <c r="K603" s="78" t="n">
        <v>1989.17</v>
      </c>
    </row>
    <row r="604" ht="14.25" customHeight="1" s="54">
      <c r="A604" s="76" t="n"/>
      <c r="B604" s="76" t="n"/>
      <c r="C604" s="76" t="inlineStr">
        <is>
          <t>в т.ч. ЗПМ</t>
        </is>
      </c>
      <c r="D604" s="77" t="n"/>
      <c r="E604" s="58" t="n"/>
      <c r="F604" s="78" t="n">
        <v>0</v>
      </c>
      <c r="G604" s="79" t="n"/>
      <c r="H604" s="58" t="n">
        <v>1</v>
      </c>
      <c r="I604" s="80" t="n">
        <v>0</v>
      </c>
      <c r="J604" s="58" t="n">
        <v>10.18</v>
      </c>
      <c r="K604" s="80" t="n">
        <v>0</v>
      </c>
    </row>
    <row r="605" ht="14.25" customHeight="1" s="54">
      <c r="A605" s="76" t="n"/>
      <c r="B605" s="76" t="n"/>
      <c r="C605" s="76" t="inlineStr">
        <is>
          <t>НР от ЗП</t>
        </is>
      </c>
      <c r="D605" s="77" t="inlineStr">
        <is>
          <t>%</t>
        </is>
      </c>
      <c r="E605" s="58" t="n">
        <v>85</v>
      </c>
      <c r="F605" s="78" t="n"/>
      <c r="G605" s="79" t="n"/>
      <c r="H605" s="58" t="n"/>
      <c r="I605" s="78" t="n">
        <v>2149.39</v>
      </c>
      <c r="J605" s="58" t="n">
        <v>85</v>
      </c>
      <c r="K605" s="78" t="n">
        <v>21880.84</v>
      </c>
    </row>
    <row r="606" ht="14.25" customHeight="1" s="54">
      <c r="A606" s="76" t="n"/>
      <c r="B606" s="76" t="n"/>
      <c r="C606" s="76" t="inlineStr">
        <is>
          <t>СП от ЗП</t>
        </is>
      </c>
      <c r="D606" s="77" t="inlineStr">
        <is>
          <t>%</t>
        </is>
      </c>
      <c r="E606" s="58" t="n">
        <v>65</v>
      </c>
      <c r="F606" s="78" t="n"/>
      <c r="G606" s="79" t="n"/>
      <c r="H606" s="58" t="n"/>
      <c r="I606" s="78" t="n">
        <v>1445.95</v>
      </c>
      <c r="J606" s="58" t="n">
        <v>65</v>
      </c>
      <c r="K606" s="78" t="n">
        <v>14719.84</v>
      </c>
    </row>
    <row r="607" ht="28.5" customHeight="1" s="54">
      <c r="A607" s="81" t="n"/>
      <c r="B607" s="81" t="n"/>
      <c r="C607" s="81" t="inlineStr">
        <is>
          <t>ЗТР</t>
        </is>
      </c>
      <c r="D607" s="82" t="inlineStr">
        <is>
          <t>чел-ч</t>
        </is>
      </c>
      <c r="E607" s="83" t="n">
        <v>54</v>
      </c>
      <c r="F607" s="84" t="n"/>
      <c r="G607" s="85" t="n"/>
      <c r="H607" s="83" t="n">
        <v>1</v>
      </c>
      <c r="I607" s="84" t="n">
        <v>54</v>
      </c>
      <c r="J607" s="83" t="n"/>
      <c r="K607" s="84" t="n"/>
    </row>
    <row r="608" ht="15" customHeight="1" s="54">
      <c r="C608" s="70" t="inlineStr">
        <is>
          <t>ВСЕГО работ по позиции:</t>
        </is>
      </c>
      <c r="H608" s="86" t="n">
        <v>9769.969999999999</v>
      </c>
      <c r="I608" s="62" t="n"/>
      <c r="J608" s="86" t="n">
        <v>99458.37</v>
      </c>
      <c r="K608" s="62" t="n"/>
    </row>
    <row r="609" ht="15" customHeight="1" s="54">
      <c r="C609" s="70" t="inlineStr">
        <is>
          <t>ВСЕГО оборудование по позиции:</t>
        </is>
      </c>
      <c r="H609" s="87" t="n">
        <v>0</v>
      </c>
      <c r="J609" s="87" t="n">
        <v>0</v>
      </c>
    </row>
    <row r="610" ht="15" customHeight="1" s="54">
      <c r="C610" s="70" t="inlineStr">
        <is>
          <t>ВСЕГО по позиции:</t>
        </is>
      </c>
      <c r="H610" s="87" t="n">
        <v>9769.969999999999</v>
      </c>
      <c r="J610" s="87" t="n">
        <v>99458.37</v>
      </c>
    </row>
    <row r="611" ht="141.75" customHeight="1" s="54">
      <c r="A611" s="76" t="n">
        <v>59</v>
      </c>
      <c r="B611" s="76" t="inlineStr">
        <is>
          <t>3.20-23-1</t>
        </is>
      </c>
      <c r="C611" s="76" t="inlineStr">
        <is>
          <t>Монтаж шумоглушителей и виброразвязок</t>
        </is>
      </c>
      <c r="D611" s="77" t="inlineStr">
        <is>
          <t>шт.</t>
        </is>
      </c>
      <c r="E611" s="58" t="n">
        <v>36</v>
      </c>
      <c r="F611" s="78" t="n"/>
      <c r="G611" s="79" t="n"/>
      <c r="H611" s="58" t="n"/>
      <c r="I611" s="78" t="n"/>
      <c r="J611" s="58" t="n"/>
      <c r="K611" s="78" t="n"/>
    </row>
    <row r="612" ht="14.25" customHeight="1" s="54">
      <c r="A612" s="76" t="n"/>
      <c r="B612" s="76" t="n"/>
      <c r="C612" s="76" t="inlineStr">
        <is>
          <t>ЗП</t>
        </is>
      </c>
      <c r="D612" s="77" t="n"/>
      <c r="E612" s="58" t="n"/>
      <c r="F612" s="78" t="n">
        <v>36.64</v>
      </c>
      <c r="G612" s="79" t="n"/>
      <c r="H612" s="58" t="n">
        <v>1</v>
      </c>
      <c r="I612" s="78" t="n">
        <v>1318.95</v>
      </c>
      <c r="J612" s="58" t="n">
        <v>10.18</v>
      </c>
      <c r="K612" s="78" t="n">
        <v>13426.88</v>
      </c>
    </row>
    <row r="613" ht="14.25" customHeight="1" s="54">
      <c r="A613" s="76" t="n"/>
      <c r="B613" s="76" t="n"/>
      <c r="C613" s="76" t="inlineStr">
        <is>
          <t>ЭМ</t>
        </is>
      </c>
      <c r="D613" s="77" t="n"/>
      <c r="E613" s="58" t="n"/>
      <c r="F613" s="78" t="n">
        <v>4.07</v>
      </c>
      <c r="G613" s="79" t="n"/>
      <c r="H613" s="58" t="n">
        <v>1</v>
      </c>
      <c r="I613" s="78" t="n">
        <v>146.55</v>
      </c>
      <c r="J613" s="58" t="n">
        <v>10.18</v>
      </c>
      <c r="K613" s="78" t="n">
        <v>1491.88</v>
      </c>
    </row>
    <row r="614" ht="14.25" customHeight="1" s="54">
      <c r="A614" s="76" t="n"/>
      <c r="B614" s="76" t="n"/>
      <c r="C614" s="76" t="inlineStr">
        <is>
          <t>в т.ч. ЗПМ</t>
        </is>
      </c>
      <c r="D614" s="77" t="n"/>
      <c r="E614" s="58" t="n"/>
      <c r="F614" s="78" t="n">
        <v>0</v>
      </c>
      <c r="G614" s="79" t="n"/>
      <c r="H614" s="58" t="n">
        <v>1</v>
      </c>
      <c r="I614" s="80" t="n">
        <v>0</v>
      </c>
      <c r="J614" s="58" t="n">
        <v>10.18</v>
      </c>
      <c r="K614" s="80" t="n">
        <v>0</v>
      </c>
    </row>
    <row r="615" ht="14.25" customHeight="1" s="54">
      <c r="A615" s="76" t="n"/>
      <c r="B615" s="76" t="n"/>
      <c r="C615" s="76" t="inlineStr">
        <is>
          <t>НР от ЗП</t>
        </is>
      </c>
      <c r="D615" s="77" t="inlineStr">
        <is>
          <t>%</t>
        </is>
      </c>
      <c r="E615" s="58" t="n">
        <v>85</v>
      </c>
      <c r="F615" s="78" t="n"/>
      <c r="G615" s="79" t="n"/>
      <c r="H615" s="58" t="n"/>
      <c r="I615" s="78" t="n">
        <v>1612.05</v>
      </c>
      <c r="J615" s="58" t="n">
        <v>85</v>
      </c>
      <c r="K615" s="78" t="n">
        <v>16410.63</v>
      </c>
    </row>
    <row r="616" ht="14.25" customHeight="1" s="54">
      <c r="A616" s="76" t="n"/>
      <c r="B616" s="76" t="n"/>
      <c r="C616" s="76" t="inlineStr">
        <is>
          <t>СП от ЗП</t>
        </is>
      </c>
      <c r="D616" s="77" t="inlineStr">
        <is>
          <t>%</t>
        </is>
      </c>
      <c r="E616" s="58" t="n">
        <v>65</v>
      </c>
      <c r="F616" s="78" t="n"/>
      <c r="G616" s="79" t="n"/>
      <c r="H616" s="58" t="n"/>
      <c r="I616" s="78" t="n">
        <v>1084.47</v>
      </c>
      <c r="J616" s="58" t="n">
        <v>65</v>
      </c>
      <c r="K616" s="78" t="n">
        <v>11039.88</v>
      </c>
    </row>
    <row r="617" ht="28.5" customHeight="1" s="54">
      <c r="A617" s="81" t="n"/>
      <c r="B617" s="81" t="n"/>
      <c r="C617" s="81" t="inlineStr">
        <is>
          <t>ЗТР</t>
        </is>
      </c>
      <c r="D617" s="82" t="inlineStr">
        <is>
          <t>чел-ч</t>
        </is>
      </c>
      <c r="E617" s="83" t="n">
        <v>36</v>
      </c>
      <c r="F617" s="84" t="n"/>
      <c r="G617" s="85" t="n"/>
      <c r="H617" s="83" t="n">
        <v>1</v>
      </c>
      <c r="I617" s="84" t="n">
        <v>36</v>
      </c>
      <c r="J617" s="83" t="n"/>
      <c r="K617" s="84" t="n"/>
    </row>
    <row r="618" ht="15" customHeight="1" s="54">
      <c r="C618" s="70" t="inlineStr">
        <is>
          <t>ВСЕГО работ по позиции:</t>
        </is>
      </c>
      <c r="H618" s="86" t="n">
        <v>7327.48</v>
      </c>
      <c r="I618" s="62" t="n"/>
      <c r="J618" s="86" t="n">
        <v>74593.78</v>
      </c>
      <c r="K618" s="62" t="n"/>
    </row>
    <row r="619" ht="15" customHeight="1" s="54">
      <c r="C619" s="70" t="inlineStr">
        <is>
          <t>ВСЕГО оборудование по позиции:</t>
        </is>
      </c>
      <c r="H619" s="87" t="n">
        <v>0</v>
      </c>
      <c r="J619" s="87" t="n">
        <v>0</v>
      </c>
    </row>
    <row r="620" ht="15" customHeight="1" s="54">
      <c r="C620" s="70" t="inlineStr">
        <is>
          <t>ВСЕГО по позиции:</t>
        </is>
      </c>
      <c r="H620" s="87" t="n">
        <v>7327.48</v>
      </c>
      <c r="J620" s="87" t="n">
        <v>74593.78</v>
      </c>
    </row>
    <row r="621" ht="141.75" customHeight="1" s="54">
      <c r="A621" s="76" t="n">
        <v>60</v>
      </c>
      <c r="B621" s="76" t="inlineStr">
        <is>
          <t>4.11-23-1</t>
        </is>
      </c>
      <c r="C621" s="76" t="inlineStr">
        <is>
          <t>Подключение автоматики приточной вентиляции</t>
        </is>
      </c>
      <c r="D621" s="77" t="inlineStr">
        <is>
          <t>компл.</t>
        </is>
      </c>
      <c r="E621" s="58" t="n">
        <v>36</v>
      </c>
      <c r="F621" s="78" t="n"/>
      <c r="G621" s="79" t="n"/>
      <c r="H621" s="58" t="n"/>
      <c r="I621" s="78" t="n"/>
      <c r="J621" s="58" t="n"/>
      <c r="K621" s="78" t="n"/>
    </row>
    <row r="622" ht="14.25" customHeight="1" s="54">
      <c r="A622" s="76" t="n"/>
      <c r="B622" s="76" t="n"/>
      <c r="C622" s="76" t="inlineStr">
        <is>
          <t>ЗП</t>
        </is>
      </c>
      <c r="D622" s="77" t="n"/>
      <c r="E622" s="58" t="n"/>
      <c r="F622" s="78" t="n">
        <v>36.64</v>
      </c>
      <c r="G622" s="79" t="n"/>
      <c r="H622" s="58" t="n">
        <v>1</v>
      </c>
      <c r="I622" s="78" t="n">
        <v>1318.95</v>
      </c>
      <c r="J622" s="58" t="n">
        <v>10.18</v>
      </c>
      <c r="K622" s="78" t="n">
        <v>13426.88</v>
      </c>
    </row>
    <row r="623" ht="14.25" customHeight="1" s="54">
      <c r="A623" s="76" t="n"/>
      <c r="B623" s="76" t="n"/>
      <c r="C623" s="76" t="inlineStr">
        <is>
          <t>ЭМ</t>
        </is>
      </c>
      <c r="D623" s="77" t="n"/>
      <c r="E623" s="58" t="n"/>
      <c r="F623" s="78" t="n">
        <v>4.07</v>
      </c>
      <c r="G623" s="79" t="n"/>
      <c r="H623" s="58" t="n">
        <v>1</v>
      </c>
      <c r="I623" s="78" t="n">
        <v>146.55</v>
      </c>
      <c r="J623" s="58" t="n">
        <v>10.18</v>
      </c>
      <c r="K623" s="78" t="n">
        <v>1491.88</v>
      </c>
    </row>
    <row r="624" ht="14.25" customHeight="1" s="54">
      <c r="A624" s="76" t="n"/>
      <c r="B624" s="76" t="n"/>
      <c r="C624" s="76" t="inlineStr">
        <is>
          <t>в т.ч. ЗПМ</t>
        </is>
      </c>
      <c r="D624" s="77" t="n"/>
      <c r="E624" s="58" t="n"/>
      <c r="F624" s="78" t="n">
        <v>0</v>
      </c>
      <c r="G624" s="79" t="n"/>
      <c r="H624" s="58" t="n">
        <v>1</v>
      </c>
      <c r="I624" s="80" t="n">
        <v>0</v>
      </c>
      <c r="J624" s="58" t="n">
        <v>10.18</v>
      </c>
      <c r="K624" s="80" t="n">
        <v>0</v>
      </c>
    </row>
    <row r="625" ht="14.25" customHeight="1" s="54">
      <c r="A625" s="76" t="n"/>
      <c r="B625" s="76" t="n"/>
      <c r="C625" s="76" t="inlineStr">
        <is>
          <t>НР от ЗП</t>
        </is>
      </c>
      <c r="D625" s="77" t="inlineStr">
        <is>
          <t>%</t>
        </is>
      </c>
      <c r="E625" s="58" t="n">
        <v>85</v>
      </c>
      <c r="F625" s="78" t="n"/>
      <c r="G625" s="79" t="n"/>
      <c r="H625" s="58" t="n"/>
      <c r="I625" s="78" t="n">
        <v>1612.05</v>
      </c>
      <c r="J625" s="58" t="n">
        <v>85</v>
      </c>
      <c r="K625" s="78" t="n">
        <v>16410.63</v>
      </c>
    </row>
    <row r="626" ht="14.25" customHeight="1" s="54">
      <c r="A626" s="76" t="n"/>
      <c r="B626" s="76" t="n"/>
      <c r="C626" s="76" t="inlineStr">
        <is>
          <t>СП от ЗП</t>
        </is>
      </c>
      <c r="D626" s="77" t="inlineStr">
        <is>
          <t>%</t>
        </is>
      </c>
      <c r="E626" s="58" t="n">
        <v>65</v>
      </c>
      <c r="F626" s="78" t="n"/>
      <c r="G626" s="79" t="n"/>
      <c r="H626" s="58" t="n"/>
      <c r="I626" s="78" t="n">
        <v>1084.47</v>
      </c>
      <c r="J626" s="58" t="n">
        <v>65</v>
      </c>
      <c r="K626" s="78" t="n">
        <v>11039.88</v>
      </c>
    </row>
    <row r="627" ht="28.5" customHeight="1" s="54">
      <c r="A627" s="81" t="n"/>
      <c r="B627" s="81" t="n"/>
      <c r="C627" s="81" t="inlineStr">
        <is>
          <t>ЗТР</t>
        </is>
      </c>
      <c r="D627" s="82" t="inlineStr">
        <is>
          <t>чел-ч</t>
        </is>
      </c>
      <c r="E627" s="83" t="n">
        <v>36</v>
      </c>
      <c r="F627" s="84" t="n"/>
      <c r="G627" s="85" t="n"/>
      <c r="H627" s="83" t="n">
        <v>1</v>
      </c>
      <c r="I627" s="84" t="n">
        <v>36</v>
      </c>
      <c r="J627" s="83" t="n"/>
      <c r="K627" s="84" t="n"/>
    </row>
    <row r="628" ht="15" customHeight="1" s="54">
      <c r="C628" s="70" t="inlineStr">
        <is>
          <t>ВСЕГО работ по позиции:</t>
        </is>
      </c>
      <c r="H628" s="86" t="n">
        <v>7327.48</v>
      </c>
      <c r="I628" s="62" t="n"/>
      <c r="J628" s="86" t="n">
        <v>74593.78</v>
      </c>
      <c r="K628" s="62" t="n"/>
    </row>
    <row r="629" ht="15" customHeight="1" s="54">
      <c r="C629" s="70" t="inlineStr">
        <is>
          <t>ВСЕГО оборудование по позиции:</t>
        </is>
      </c>
      <c r="H629" s="87" t="n">
        <v>0</v>
      </c>
      <c r="J629" s="87" t="n">
        <v>0</v>
      </c>
    </row>
    <row r="630" ht="15" customHeight="1" s="54">
      <c r="C630" s="70" t="inlineStr">
        <is>
          <t>ВСЕГО по позиции:</t>
        </is>
      </c>
      <c r="H630" s="87" t="n">
        <v>7327.48</v>
      </c>
      <c r="J630" s="87" t="n">
        <v>74593.78</v>
      </c>
    </row>
    <row r="631" ht="141.75" customHeight="1" s="54">
      <c r="A631" s="76" t="n">
        <v>61</v>
      </c>
      <c r="B631" s="76" t="inlineStr">
        <is>
          <t>3.20-9-1</t>
        </is>
      </c>
      <c r="C631" s="76" t="inlineStr">
        <is>
          <t>Установка вентиляционных решеток</t>
        </is>
      </c>
      <c r="D631" s="77" t="inlineStr">
        <is>
          <t>шт.</t>
        </is>
      </c>
      <c r="E631" s="58" t="n">
        <v>36</v>
      </c>
      <c r="F631" s="78" t="n"/>
      <c r="G631" s="79" t="n"/>
      <c r="H631" s="58" t="n"/>
      <c r="I631" s="78" t="n"/>
      <c r="J631" s="58" t="n"/>
      <c r="K631" s="78" t="n"/>
    </row>
    <row r="632" ht="14.25" customHeight="1" s="54">
      <c r="A632" s="76" t="n"/>
      <c r="B632" s="76" t="n"/>
      <c r="C632" s="76" t="inlineStr">
        <is>
          <t>ЗП</t>
        </is>
      </c>
      <c r="D632" s="77" t="n"/>
      <c r="E632" s="58" t="n"/>
      <c r="F632" s="78" t="n">
        <v>24.42</v>
      </c>
      <c r="G632" s="79" t="n"/>
      <c r="H632" s="58" t="n">
        <v>1</v>
      </c>
      <c r="I632" s="78" t="n">
        <v>879.3</v>
      </c>
      <c r="J632" s="58" t="n">
        <v>10.18</v>
      </c>
      <c r="K632" s="78" t="n">
        <v>8951.25</v>
      </c>
    </row>
    <row r="633" ht="14.25" customHeight="1" s="54">
      <c r="A633" s="76" t="n"/>
      <c r="B633" s="76" t="n"/>
      <c r="C633" s="76" t="inlineStr">
        <is>
          <t>ЭМ</t>
        </is>
      </c>
      <c r="D633" s="77" t="n"/>
      <c r="E633" s="58" t="n"/>
      <c r="F633" s="78" t="n">
        <v>2.71</v>
      </c>
      <c r="G633" s="79" t="n"/>
      <c r="H633" s="58" t="n">
        <v>1</v>
      </c>
      <c r="I633" s="78" t="n">
        <v>97.7</v>
      </c>
      <c r="J633" s="58" t="n">
        <v>10.18</v>
      </c>
      <c r="K633" s="78" t="n">
        <v>994.58</v>
      </c>
    </row>
    <row r="634" ht="14.25" customHeight="1" s="54">
      <c r="A634" s="76" t="n"/>
      <c r="B634" s="76" t="n"/>
      <c r="C634" s="76" t="inlineStr">
        <is>
          <t>в т.ч. ЗПМ</t>
        </is>
      </c>
      <c r="D634" s="77" t="n"/>
      <c r="E634" s="58" t="n"/>
      <c r="F634" s="78" t="n">
        <v>0</v>
      </c>
      <c r="G634" s="79" t="n"/>
      <c r="H634" s="58" t="n">
        <v>1</v>
      </c>
      <c r="I634" s="80" t="n">
        <v>0</v>
      </c>
      <c r="J634" s="58" t="n">
        <v>10.18</v>
      </c>
      <c r="K634" s="80" t="n">
        <v>0</v>
      </c>
    </row>
    <row r="635" ht="14.25" customHeight="1" s="54">
      <c r="A635" s="76" t="n"/>
      <c r="B635" s="76" t="n"/>
      <c r="C635" s="76" t="inlineStr">
        <is>
          <t>НР от ЗП</t>
        </is>
      </c>
      <c r="D635" s="77" t="inlineStr">
        <is>
          <t>%</t>
        </is>
      </c>
      <c r="E635" s="58" t="n">
        <v>85</v>
      </c>
      <c r="F635" s="78" t="n"/>
      <c r="G635" s="79" t="n"/>
      <c r="H635" s="58" t="n"/>
      <c r="I635" s="78" t="n">
        <v>1074.7</v>
      </c>
      <c r="J635" s="58" t="n">
        <v>85</v>
      </c>
      <c r="K635" s="78" t="n">
        <v>10940.42</v>
      </c>
    </row>
    <row r="636" ht="14.25" customHeight="1" s="54">
      <c r="A636" s="76" t="n"/>
      <c r="B636" s="76" t="n"/>
      <c r="C636" s="76" t="inlineStr">
        <is>
          <t>СП от ЗП</t>
        </is>
      </c>
      <c r="D636" s="77" t="inlineStr">
        <is>
          <t>%</t>
        </is>
      </c>
      <c r="E636" s="58" t="n">
        <v>65</v>
      </c>
      <c r="F636" s="78" t="n"/>
      <c r="G636" s="79" t="n"/>
      <c r="H636" s="58" t="n"/>
      <c r="I636" s="78" t="n">
        <v>722.98</v>
      </c>
      <c r="J636" s="58" t="n">
        <v>65</v>
      </c>
      <c r="K636" s="78" t="n">
        <v>7359.92</v>
      </c>
    </row>
    <row r="637" ht="28.5" customHeight="1" s="54">
      <c r="A637" s="81" t="n"/>
      <c r="B637" s="81" t="n"/>
      <c r="C637" s="81" t="inlineStr">
        <is>
          <t>ЗТР</t>
        </is>
      </c>
      <c r="D637" s="82" t="inlineStr">
        <is>
          <t>чел-ч</t>
        </is>
      </c>
      <c r="E637" s="83" t="n">
        <v>36</v>
      </c>
      <c r="F637" s="84" t="n"/>
      <c r="G637" s="85" t="n"/>
      <c r="H637" s="83" t="n">
        <v>1</v>
      </c>
      <c r="I637" s="84" t="n">
        <v>36</v>
      </c>
      <c r="J637" s="83" t="n"/>
      <c r="K637" s="84" t="n"/>
    </row>
    <row r="638" ht="15" customHeight="1" s="54">
      <c r="C638" s="70" t="inlineStr">
        <is>
          <t>ВСЕГО работ по позиции:</t>
        </is>
      </c>
      <c r="H638" s="86" t="n">
        <v>4884.99</v>
      </c>
      <c r="I638" s="62" t="n"/>
      <c r="J638" s="86" t="n">
        <v>49729.19</v>
      </c>
      <c r="K638" s="62" t="n"/>
    </row>
    <row r="639" ht="15" customHeight="1" s="54">
      <c r="C639" s="70" t="inlineStr">
        <is>
          <t>ВСЕГО оборудование по позиции:</t>
        </is>
      </c>
      <c r="H639" s="87" t="n">
        <v>0</v>
      </c>
      <c r="J639" s="87" t="n">
        <v>0</v>
      </c>
    </row>
    <row r="640" ht="15" customHeight="1" s="54">
      <c r="C640" s="70" t="inlineStr">
        <is>
          <t>ВСЕГО по позиции:</t>
        </is>
      </c>
      <c r="H640" s="87" t="n">
        <v>4884.99</v>
      </c>
      <c r="J640" s="87" t="n">
        <v>49729.19</v>
      </c>
    </row>
    <row r="641" ht="141.75" customHeight="1" s="54">
      <c r="A641" s="76" t="n">
        <v>62</v>
      </c>
      <c r="B641" s="76" t="inlineStr">
        <is>
          <t>5.3-2-1</t>
        </is>
      </c>
      <c r="C641" s="76" t="inlineStr">
        <is>
          <t>Пусконаладка приточного вентиляционного оборудования</t>
        </is>
      </c>
      <c r="D641" s="77" t="inlineStr">
        <is>
          <t>компл.</t>
        </is>
      </c>
      <c r="E641" s="58" t="n">
        <v>36</v>
      </c>
      <c r="F641" s="78" t="n"/>
      <c r="G641" s="79" t="n"/>
      <c r="H641" s="58" t="n"/>
      <c r="I641" s="78" t="n"/>
      <c r="J641" s="58" t="n"/>
      <c r="K641" s="78" t="n"/>
    </row>
    <row r="642" ht="14.25" customHeight="1" s="54">
      <c r="A642" s="76" t="n"/>
      <c r="B642" s="76" t="n"/>
      <c r="C642" s="76" t="inlineStr">
        <is>
          <t>ЗП</t>
        </is>
      </c>
      <c r="D642" s="77" t="n"/>
      <c r="E642" s="58" t="n"/>
      <c r="F642" s="78" t="n">
        <v>24.42</v>
      </c>
      <c r="G642" s="79" t="n"/>
      <c r="H642" s="58" t="n">
        <v>1</v>
      </c>
      <c r="I642" s="78" t="n">
        <v>879.29</v>
      </c>
      <c r="J642" s="58" t="n">
        <v>10.18</v>
      </c>
      <c r="K642" s="78" t="n">
        <v>8951.25</v>
      </c>
    </row>
    <row r="643" ht="14.25" customHeight="1" s="54">
      <c r="A643" s="76" t="n"/>
      <c r="B643" s="76" t="n"/>
      <c r="C643" s="76" t="inlineStr">
        <is>
          <t>ЭМ</t>
        </is>
      </c>
      <c r="D643" s="77" t="n"/>
      <c r="E643" s="58" t="n"/>
      <c r="F643" s="78" t="n">
        <v>2.71</v>
      </c>
      <c r="G643" s="79" t="n"/>
      <c r="H643" s="58" t="n">
        <v>1</v>
      </c>
      <c r="I643" s="78" t="n">
        <v>97.7</v>
      </c>
      <c r="J643" s="58" t="n">
        <v>10.18</v>
      </c>
      <c r="K643" s="78" t="n">
        <v>994.58</v>
      </c>
    </row>
    <row r="644" ht="14.25" customHeight="1" s="54">
      <c r="A644" s="76" t="n"/>
      <c r="B644" s="76" t="n"/>
      <c r="C644" s="76" t="inlineStr">
        <is>
          <t>в т.ч. ЗПМ</t>
        </is>
      </c>
      <c r="D644" s="77" t="n"/>
      <c r="E644" s="58" t="n"/>
      <c r="F644" s="78" t="n">
        <v>0</v>
      </c>
      <c r="G644" s="79" t="n"/>
      <c r="H644" s="58" t="n">
        <v>1</v>
      </c>
      <c r="I644" s="80" t="n">
        <v>0</v>
      </c>
      <c r="J644" s="58" t="n">
        <v>10.18</v>
      </c>
      <c r="K644" s="80" t="n">
        <v>0</v>
      </c>
    </row>
    <row r="645" ht="14.25" customHeight="1" s="54">
      <c r="A645" s="76" t="n"/>
      <c r="B645" s="76" t="n"/>
      <c r="C645" s="76" t="inlineStr">
        <is>
          <t>НР от ЗП</t>
        </is>
      </c>
      <c r="D645" s="77" t="inlineStr">
        <is>
          <t>%</t>
        </is>
      </c>
      <c r="E645" s="58" t="n">
        <v>85</v>
      </c>
      <c r="F645" s="78" t="n"/>
      <c r="G645" s="79" t="n"/>
      <c r="H645" s="58" t="n"/>
      <c r="I645" s="78" t="n">
        <v>1074.69</v>
      </c>
      <c r="J645" s="58" t="n">
        <v>85</v>
      </c>
      <c r="K645" s="78" t="n">
        <v>10940.42</v>
      </c>
    </row>
    <row r="646" ht="14.25" customHeight="1" s="54">
      <c r="A646" s="76" t="n"/>
      <c r="B646" s="76" t="n"/>
      <c r="C646" s="76" t="inlineStr">
        <is>
          <t>СП от ЗП</t>
        </is>
      </c>
      <c r="D646" s="77" t="inlineStr">
        <is>
          <t>%</t>
        </is>
      </c>
      <c r="E646" s="58" t="n">
        <v>65</v>
      </c>
      <c r="F646" s="78" t="n"/>
      <c r="G646" s="79" t="n"/>
      <c r="H646" s="58" t="n"/>
      <c r="I646" s="78" t="n">
        <v>722.97</v>
      </c>
      <c r="J646" s="58" t="n">
        <v>65</v>
      </c>
      <c r="K646" s="78" t="n">
        <v>7359.92</v>
      </c>
    </row>
    <row r="647" ht="28.5" customHeight="1" s="54">
      <c r="A647" s="81" t="n"/>
      <c r="B647" s="81" t="n"/>
      <c r="C647" s="81" t="inlineStr">
        <is>
          <t>ЗТР</t>
        </is>
      </c>
      <c r="D647" s="82" t="inlineStr">
        <is>
          <t>чел-ч</t>
        </is>
      </c>
      <c r="E647" s="83" t="n">
        <v>36</v>
      </c>
      <c r="F647" s="84" t="n"/>
      <c r="G647" s="85" t="n"/>
      <c r="H647" s="83" t="n">
        <v>1</v>
      </c>
      <c r="I647" s="84" t="n">
        <v>36</v>
      </c>
      <c r="J647" s="83" t="n"/>
      <c r="K647" s="84" t="n"/>
    </row>
    <row r="648" ht="15" customHeight="1" s="54">
      <c r="C648" s="70" t="inlineStr">
        <is>
          <t>ВСЕГО работ по позиции:</t>
        </is>
      </c>
      <c r="H648" s="86" t="n">
        <v>4884.98</v>
      </c>
      <c r="I648" s="62" t="n"/>
      <c r="J648" s="86" t="n">
        <v>49729.19</v>
      </c>
      <c r="K648" s="62" t="n"/>
    </row>
    <row r="649" ht="15" customHeight="1" s="54">
      <c r="C649" s="70" t="inlineStr">
        <is>
          <t>ВСЕГО оборудование по позиции:</t>
        </is>
      </c>
      <c r="H649" s="87" t="n">
        <v>0</v>
      </c>
      <c r="J649" s="87" t="n">
        <v>0</v>
      </c>
    </row>
    <row r="650" ht="15" customHeight="1" s="54">
      <c r="C650" s="70" t="inlineStr">
        <is>
          <t>ВСЕГО по позиции:</t>
        </is>
      </c>
      <c r="H650" s="87" t="n">
        <v>4884.98</v>
      </c>
      <c r="J650" s="87" t="n">
        <v>49729.19</v>
      </c>
    </row>
    <row r="651" ht="141.75" customHeight="1" s="54">
      <c r="A651" s="76" t="n">
        <v>63</v>
      </c>
      <c r="B651" s="76" t="inlineStr">
        <is>
          <t>5.3-2-1</t>
        </is>
      </c>
      <c r="C651" s="76" t="inlineStr">
        <is>
          <t>Пусконаладка и балансировка вентиляции помещения</t>
        </is>
      </c>
      <c r="D651" s="77" t="inlineStr">
        <is>
          <t>компл.</t>
        </is>
      </c>
      <c r="E651" s="58" t="n">
        <v>36</v>
      </c>
      <c r="F651" s="78" t="n"/>
      <c r="G651" s="79" t="n"/>
      <c r="H651" s="58" t="n"/>
      <c r="I651" s="78" t="n"/>
      <c r="J651" s="58" t="n"/>
      <c r="K651" s="78" t="n"/>
    </row>
    <row r="652" ht="14.25" customHeight="1" s="54">
      <c r="A652" s="76" t="n"/>
      <c r="B652" s="76" t="n"/>
      <c r="C652" s="76" t="inlineStr">
        <is>
          <t>ЗП</t>
        </is>
      </c>
      <c r="D652" s="77" t="n"/>
      <c r="E652" s="58" t="n"/>
      <c r="F652" s="78" t="n">
        <v>101.2</v>
      </c>
      <c r="G652" s="79" t="n"/>
      <c r="H652" s="58" t="n">
        <v>1</v>
      </c>
      <c r="I652" s="78" t="n">
        <v>3643.18</v>
      </c>
      <c r="J652" s="58" t="n">
        <v>10.18</v>
      </c>
      <c r="K652" s="78" t="n">
        <v>37087.63</v>
      </c>
    </row>
    <row r="653" ht="14.25" customHeight="1" s="54">
      <c r="A653" s="76" t="n"/>
      <c r="B653" s="76" t="n"/>
      <c r="C653" s="76" t="inlineStr">
        <is>
          <t>ЭМ</t>
        </is>
      </c>
      <c r="D653" s="77" t="n"/>
      <c r="E653" s="58" t="n"/>
      <c r="F653" s="78" t="n">
        <v>11.24</v>
      </c>
      <c r="G653" s="79" t="n"/>
      <c r="H653" s="58" t="n">
        <v>1</v>
      </c>
      <c r="I653" s="78" t="n">
        <v>404.8</v>
      </c>
      <c r="J653" s="58" t="n">
        <v>10.18</v>
      </c>
      <c r="K653" s="78" t="n">
        <v>4120.85</v>
      </c>
    </row>
    <row r="654" ht="14.25" customHeight="1" s="54">
      <c r="A654" s="76" t="n"/>
      <c r="B654" s="76" t="n"/>
      <c r="C654" s="76" t="inlineStr">
        <is>
          <t>в т.ч. ЗПМ</t>
        </is>
      </c>
      <c r="D654" s="77" t="n"/>
      <c r="E654" s="58" t="n"/>
      <c r="F654" s="78" t="n">
        <v>0</v>
      </c>
      <c r="G654" s="79" t="n"/>
      <c r="H654" s="58" t="n">
        <v>1</v>
      </c>
      <c r="I654" s="80" t="n">
        <v>0</v>
      </c>
      <c r="J654" s="58" t="n">
        <v>10.18</v>
      </c>
      <c r="K654" s="80" t="n">
        <v>0</v>
      </c>
    </row>
    <row r="655" ht="14.25" customHeight="1" s="54">
      <c r="A655" s="76" t="n"/>
      <c r="B655" s="76" t="n"/>
      <c r="C655" s="76" t="inlineStr">
        <is>
          <t>НР от ЗП</t>
        </is>
      </c>
      <c r="D655" s="77" t="inlineStr">
        <is>
          <t>%</t>
        </is>
      </c>
      <c r="E655" s="58" t="n">
        <v>85</v>
      </c>
      <c r="F655" s="78" t="n"/>
      <c r="G655" s="79" t="n"/>
      <c r="H655" s="58" t="n"/>
      <c r="I655" s="78" t="n">
        <v>3035.98</v>
      </c>
      <c r="J655" s="58" t="n">
        <v>85</v>
      </c>
      <c r="K655" s="78" t="n">
        <v>30906.36</v>
      </c>
    </row>
    <row r="656" ht="14.25" customHeight="1" s="54">
      <c r="A656" s="76" t="n"/>
      <c r="B656" s="76" t="n"/>
      <c r="C656" s="76" t="inlineStr">
        <is>
          <t>СП от ЗП</t>
        </is>
      </c>
      <c r="D656" s="77" t="inlineStr">
        <is>
          <t>%</t>
        </is>
      </c>
      <c r="E656" s="58" t="n">
        <v>65</v>
      </c>
      <c r="F656" s="78" t="n"/>
      <c r="G656" s="79" t="n"/>
      <c r="H656" s="58" t="n"/>
      <c r="I656" s="78" t="n">
        <v>2833.58</v>
      </c>
      <c r="J656" s="58" t="n">
        <v>65</v>
      </c>
      <c r="K656" s="78" t="n">
        <v>28845.94</v>
      </c>
    </row>
    <row r="657" ht="28.5" customHeight="1" s="54">
      <c r="A657" s="81" t="n"/>
      <c r="B657" s="81" t="n"/>
      <c r="C657" s="81" t="inlineStr">
        <is>
          <t>ЗТР</t>
        </is>
      </c>
      <c r="D657" s="82" t="inlineStr">
        <is>
          <t>чел-ч</t>
        </is>
      </c>
      <c r="E657" s="83" t="n">
        <v>36</v>
      </c>
      <c r="F657" s="84" t="n"/>
      <c r="G657" s="85" t="n"/>
      <c r="H657" s="83" t="n">
        <v>1</v>
      </c>
      <c r="I657" s="84" t="n">
        <v>36</v>
      </c>
      <c r="J657" s="83" t="n"/>
      <c r="K657" s="84" t="n"/>
    </row>
    <row r="658" ht="15" customHeight="1" s="54">
      <c r="C658" s="70" t="inlineStr">
        <is>
          <t>ВСЕГО работ по позиции:</t>
        </is>
      </c>
      <c r="H658" s="86" t="n">
        <v>20239.91</v>
      </c>
      <c r="I658" s="62" t="n"/>
      <c r="J658" s="86" t="n">
        <v>206042.42</v>
      </c>
      <c r="K658" s="62" t="n"/>
    </row>
    <row r="659" ht="15" customHeight="1" s="54">
      <c r="C659" s="70" t="inlineStr">
        <is>
          <t>ВСЕГО оборудование по позиции:</t>
        </is>
      </c>
      <c r="H659" s="87" t="n">
        <v>0</v>
      </c>
      <c r="J659" s="87" t="n">
        <v>0</v>
      </c>
    </row>
    <row r="660" ht="15" customHeight="1" s="54">
      <c r="C660" s="70" t="inlineStr">
        <is>
          <t>ВСЕГО по позиции:</t>
        </is>
      </c>
      <c r="H660" s="87" t="n">
        <v>20239.91</v>
      </c>
      <c r="J660" s="87" t="n">
        <v>206042.42</v>
      </c>
    </row>
    <row r="661" ht="141.75" customHeight="1" s="54">
      <c r="A661" s="76" t="n">
        <v>64</v>
      </c>
      <c r="B661" s="76" t="inlineStr">
        <is>
          <t>3.20-38-1</t>
        </is>
      </c>
      <c r="C661" s="76" t="inlineStr">
        <is>
          <t>Монтаж внутреннего блока/кондиционера</t>
        </is>
      </c>
      <c r="D661" s="77" t="inlineStr">
        <is>
          <t>шт.</t>
        </is>
      </c>
      <c r="E661" s="58" t="n">
        <v>46</v>
      </c>
      <c r="F661" s="78" t="n"/>
      <c r="G661" s="79" t="n"/>
      <c r="H661" s="58" t="n"/>
      <c r="I661" s="78" t="n"/>
      <c r="J661" s="58" t="n"/>
      <c r="K661" s="78" t="n"/>
    </row>
    <row r="662" ht="14.25" customHeight="1" s="54">
      <c r="A662" s="76" t="n"/>
      <c r="B662" s="76" t="n"/>
      <c r="C662" s="76" t="inlineStr">
        <is>
          <t>ЗП</t>
        </is>
      </c>
      <c r="D662" s="77" t="n"/>
      <c r="E662" s="58" t="n"/>
      <c r="F662" s="78" t="n">
        <v>105.85</v>
      </c>
      <c r="G662" s="79" t="n"/>
      <c r="H662" s="58" t="n">
        <v>1</v>
      </c>
      <c r="I662" s="78" t="n">
        <v>4869.21</v>
      </c>
      <c r="J662" s="58" t="n">
        <v>10.18</v>
      </c>
      <c r="K662" s="78" t="n">
        <v>49568.61</v>
      </c>
    </row>
    <row r="663" ht="14.25" customHeight="1" s="54">
      <c r="A663" s="76" t="n"/>
      <c r="B663" s="76" t="n"/>
      <c r="C663" s="76" t="inlineStr">
        <is>
          <t>ЭМ</t>
        </is>
      </c>
      <c r="D663" s="77" t="n"/>
      <c r="E663" s="58" t="n"/>
      <c r="F663" s="78" t="n">
        <v>11.76</v>
      </c>
      <c r="G663" s="79" t="n"/>
      <c r="H663" s="58" t="n">
        <v>1</v>
      </c>
      <c r="I663" s="78" t="n">
        <v>541.03</v>
      </c>
      <c r="J663" s="58" t="n">
        <v>10.18</v>
      </c>
      <c r="K663" s="78" t="n">
        <v>5507.62</v>
      </c>
    </row>
    <row r="664" ht="14.25" customHeight="1" s="54">
      <c r="A664" s="76" t="n"/>
      <c r="B664" s="76" t="n"/>
      <c r="C664" s="76" t="inlineStr">
        <is>
          <t>в т.ч. ЗПМ</t>
        </is>
      </c>
      <c r="D664" s="77" t="n"/>
      <c r="E664" s="58" t="n"/>
      <c r="F664" s="78" t="n">
        <v>0</v>
      </c>
      <c r="G664" s="79" t="n"/>
      <c r="H664" s="58" t="n">
        <v>1</v>
      </c>
      <c r="I664" s="80" t="n">
        <v>0</v>
      </c>
      <c r="J664" s="58" t="n">
        <v>10.18</v>
      </c>
      <c r="K664" s="80" t="n">
        <v>0</v>
      </c>
    </row>
    <row r="665" ht="14.25" customHeight="1" s="54">
      <c r="A665" s="76" t="n"/>
      <c r="B665" s="76" t="n"/>
      <c r="C665" s="76" t="inlineStr">
        <is>
          <t>НР от ЗП</t>
        </is>
      </c>
      <c r="D665" s="77" t="inlineStr">
        <is>
          <t>%</t>
        </is>
      </c>
      <c r="E665" s="58" t="n">
        <v>85</v>
      </c>
      <c r="F665" s="78" t="n"/>
      <c r="G665" s="79" t="n"/>
      <c r="H665" s="58" t="n"/>
      <c r="I665" s="78" t="n">
        <v>5951.26</v>
      </c>
      <c r="J665" s="58" t="n">
        <v>85</v>
      </c>
      <c r="K665" s="78" t="n">
        <v>60583.85</v>
      </c>
    </row>
    <row r="666" ht="14.25" customHeight="1" s="54">
      <c r="A666" s="76" t="n"/>
      <c r="B666" s="76" t="n"/>
      <c r="C666" s="76" t="inlineStr">
        <is>
          <t>СП от ЗП</t>
        </is>
      </c>
      <c r="D666" s="77" t="inlineStr">
        <is>
          <t>%</t>
        </is>
      </c>
      <c r="E666" s="58" t="n">
        <v>65</v>
      </c>
      <c r="F666" s="78" t="n"/>
      <c r="G666" s="79" t="n"/>
      <c r="H666" s="58" t="n"/>
      <c r="I666" s="78" t="n">
        <v>4003.57</v>
      </c>
      <c r="J666" s="58" t="n">
        <v>65</v>
      </c>
      <c r="K666" s="78" t="n">
        <v>40756.41</v>
      </c>
    </row>
    <row r="667" ht="28.5" customHeight="1" s="54">
      <c r="A667" s="81" t="n"/>
      <c r="B667" s="81" t="n"/>
      <c r="C667" s="81" t="inlineStr">
        <is>
          <t>ЗТР</t>
        </is>
      </c>
      <c r="D667" s="82" t="inlineStr">
        <is>
          <t>чел-ч</t>
        </is>
      </c>
      <c r="E667" s="83" t="n">
        <v>46</v>
      </c>
      <c r="F667" s="84" t="n"/>
      <c r="G667" s="85" t="n"/>
      <c r="H667" s="83" t="n">
        <v>1</v>
      </c>
      <c r="I667" s="84" t="n">
        <v>46</v>
      </c>
      <c r="J667" s="83" t="n"/>
      <c r="K667" s="84" t="n"/>
    </row>
    <row r="668" ht="15" customHeight="1" s="54">
      <c r="C668" s="70" t="inlineStr">
        <is>
          <t>ВСЕГО работ по позиции:</t>
        </is>
      </c>
      <c r="H668" s="86" t="n">
        <v>27051.19</v>
      </c>
      <c r="I668" s="62" t="n"/>
      <c r="J668" s="86" t="n">
        <v>275381.15</v>
      </c>
      <c r="K668" s="62" t="n"/>
    </row>
    <row r="669" ht="15" customHeight="1" s="54">
      <c r="C669" s="70" t="inlineStr">
        <is>
          <t>ВСЕГО оборудование по позиции:</t>
        </is>
      </c>
      <c r="H669" s="87" t="n">
        <v>0</v>
      </c>
      <c r="J669" s="87" t="n">
        <v>0</v>
      </c>
    </row>
    <row r="670" ht="15" customHeight="1" s="54">
      <c r="C670" s="70" t="inlineStr">
        <is>
          <t>ВСЕГО по позиции:</t>
        </is>
      </c>
      <c r="H670" s="87" t="n">
        <v>27051.19</v>
      </c>
      <c r="J670" s="87" t="n">
        <v>275381.15</v>
      </c>
    </row>
    <row r="671" ht="141.75" customHeight="1" s="54">
      <c r="A671" s="76" t="n">
        <v>65</v>
      </c>
      <c r="B671" s="76" t="inlineStr">
        <is>
          <t>3.16-14-1</t>
        </is>
      </c>
      <c r="C671" s="76" t="inlineStr">
        <is>
          <t>Прокладка трубных трасс и дренажа кондиционирования</t>
        </is>
      </c>
      <c r="D671" s="77" t="inlineStr">
        <is>
          <t>м.п.</t>
        </is>
      </c>
      <c r="E671" s="58" t="n">
        <v>322</v>
      </c>
      <c r="F671" s="78" t="n"/>
      <c r="G671" s="79" t="n"/>
      <c r="H671" s="58" t="n"/>
      <c r="I671" s="78" t="n"/>
      <c r="J671" s="58" t="n"/>
      <c r="K671" s="78" t="n"/>
    </row>
    <row r="672" ht="14.25" customHeight="1" s="54">
      <c r="A672" s="76" t="n"/>
      <c r="B672" s="76" t="n"/>
      <c r="C672" s="76" t="inlineStr">
        <is>
          <t>ЗП</t>
        </is>
      </c>
      <c r="D672" s="77" t="n"/>
      <c r="E672" s="58" t="n"/>
      <c r="F672" s="78" t="n">
        <v>15.12</v>
      </c>
      <c r="G672" s="79" t="n"/>
      <c r="H672" s="58" t="n">
        <v>1</v>
      </c>
      <c r="I672" s="78" t="n">
        <v>4869.21</v>
      </c>
      <c r="J672" s="58" t="n">
        <v>10.18</v>
      </c>
      <c r="K672" s="78" t="n">
        <v>49568.61</v>
      </c>
    </row>
    <row r="673" ht="14.25" customHeight="1" s="54">
      <c r="A673" s="76" t="n"/>
      <c r="B673" s="76" t="n"/>
      <c r="C673" s="76" t="inlineStr">
        <is>
          <t>ЭМ</t>
        </is>
      </c>
      <c r="D673" s="77" t="n"/>
      <c r="E673" s="58" t="n"/>
      <c r="F673" s="78" t="n">
        <v>1.68</v>
      </c>
      <c r="G673" s="79" t="n"/>
      <c r="H673" s="58" t="n">
        <v>1</v>
      </c>
      <c r="I673" s="78" t="n">
        <v>541.03</v>
      </c>
      <c r="J673" s="58" t="n">
        <v>10.18</v>
      </c>
      <c r="K673" s="78" t="n">
        <v>5507.62</v>
      </c>
    </row>
    <row r="674" ht="14.25" customHeight="1" s="54">
      <c r="A674" s="76" t="n"/>
      <c r="B674" s="76" t="n"/>
      <c r="C674" s="76" t="inlineStr">
        <is>
          <t>в т.ч. ЗПМ</t>
        </is>
      </c>
      <c r="D674" s="77" t="n"/>
      <c r="E674" s="58" t="n"/>
      <c r="F674" s="78" t="n">
        <v>0</v>
      </c>
      <c r="G674" s="79" t="n"/>
      <c r="H674" s="58" t="n">
        <v>1</v>
      </c>
      <c r="I674" s="80" t="n">
        <v>0</v>
      </c>
      <c r="J674" s="58" t="n">
        <v>10.18</v>
      </c>
      <c r="K674" s="80" t="n">
        <v>0</v>
      </c>
    </row>
    <row r="675" ht="14.25" customHeight="1" s="54">
      <c r="A675" s="76" t="n"/>
      <c r="B675" s="76" t="n"/>
      <c r="C675" s="76" t="inlineStr">
        <is>
          <t>НР от ЗП</t>
        </is>
      </c>
      <c r="D675" s="77" t="inlineStr">
        <is>
          <t>%</t>
        </is>
      </c>
      <c r="E675" s="58" t="n">
        <v>85</v>
      </c>
      <c r="F675" s="78" t="n"/>
      <c r="G675" s="79" t="n"/>
      <c r="H675" s="58" t="n"/>
      <c r="I675" s="78" t="n">
        <v>5951.26</v>
      </c>
      <c r="J675" s="58" t="n">
        <v>85</v>
      </c>
      <c r="K675" s="78" t="n">
        <v>60583.85</v>
      </c>
    </row>
    <row r="676" ht="14.25" customHeight="1" s="54">
      <c r="A676" s="76" t="n"/>
      <c r="B676" s="76" t="n"/>
      <c r="C676" s="76" t="inlineStr">
        <is>
          <t>СП от ЗП</t>
        </is>
      </c>
      <c r="D676" s="77" t="inlineStr">
        <is>
          <t>%</t>
        </is>
      </c>
      <c r="E676" s="58" t="n">
        <v>65</v>
      </c>
      <c r="F676" s="78" t="n"/>
      <c r="G676" s="79" t="n"/>
      <c r="H676" s="58" t="n"/>
      <c r="I676" s="78" t="n">
        <v>4003.57</v>
      </c>
      <c r="J676" s="58" t="n">
        <v>65</v>
      </c>
      <c r="K676" s="78" t="n">
        <v>40756.41</v>
      </c>
    </row>
    <row r="677" ht="28.5" customHeight="1" s="54">
      <c r="A677" s="81" t="n"/>
      <c r="B677" s="81" t="n"/>
      <c r="C677" s="81" t="inlineStr">
        <is>
          <t>ЗТР</t>
        </is>
      </c>
      <c r="D677" s="82" t="inlineStr">
        <is>
          <t>чел-ч</t>
        </is>
      </c>
      <c r="E677" s="83" t="n">
        <v>322</v>
      </c>
      <c r="F677" s="84" t="n"/>
      <c r="G677" s="85" t="n"/>
      <c r="H677" s="83" t="n">
        <v>1</v>
      </c>
      <c r="I677" s="84" t="n">
        <v>322</v>
      </c>
      <c r="J677" s="83" t="n"/>
      <c r="K677" s="84" t="n"/>
    </row>
    <row r="678" ht="15" customHeight="1" s="54">
      <c r="C678" s="70" t="inlineStr">
        <is>
          <t>ВСЕГО работ по позиции:</t>
        </is>
      </c>
      <c r="H678" s="86" t="n">
        <v>27051.19</v>
      </c>
      <c r="I678" s="62" t="n"/>
      <c r="J678" s="86" t="n">
        <v>275381.15</v>
      </c>
      <c r="K678" s="62" t="n"/>
    </row>
    <row r="679" ht="15" customHeight="1" s="54">
      <c r="C679" s="70" t="inlineStr">
        <is>
          <t>ВСЕГО оборудование по позиции:</t>
        </is>
      </c>
      <c r="H679" s="87" t="n">
        <v>0</v>
      </c>
      <c r="J679" s="87" t="n">
        <v>0</v>
      </c>
    </row>
    <row r="680" ht="15" customHeight="1" s="54">
      <c r="C680" s="70" t="inlineStr">
        <is>
          <t>ВСЕГО по позиции:</t>
        </is>
      </c>
      <c r="H680" s="87" t="n">
        <v>27051.19</v>
      </c>
      <c r="J680" s="87" t="n">
        <v>275381.15</v>
      </c>
    </row>
    <row r="681" ht="141.75" customHeight="1" s="54">
      <c r="A681" s="76" t="n">
        <v>66</v>
      </c>
      <c r="B681" s="76" t="inlineStr">
        <is>
          <t>4.8-159-1</t>
        </is>
      </c>
      <c r="C681" s="76" t="inlineStr">
        <is>
          <t>Прокладка кабельных линий/коробов кондиционирования</t>
        </is>
      </c>
      <c r="D681" s="77" t="inlineStr">
        <is>
          <t>м.п.</t>
        </is>
      </c>
      <c r="E681" s="58" t="n">
        <v>322</v>
      </c>
      <c r="F681" s="78" t="n"/>
      <c r="G681" s="79" t="n"/>
      <c r="H681" s="58" t="n"/>
      <c r="I681" s="78" t="n"/>
      <c r="J681" s="58" t="n"/>
      <c r="K681" s="78" t="n"/>
    </row>
    <row r="682" ht="14.25" customHeight="1" s="54">
      <c r="A682" s="76" t="n"/>
      <c r="B682" s="76" t="n"/>
      <c r="C682" s="76" t="inlineStr">
        <is>
          <t>ЗП</t>
        </is>
      </c>
      <c r="D682" s="77" t="n"/>
      <c r="E682" s="58" t="n"/>
      <c r="F682" s="78" t="n">
        <v>12.1</v>
      </c>
      <c r="G682" s="79" t="n"/>
      <c r="H682" s="58" t="n">
        <v>1</v>
      </c>
      <c r="I682" s="78" t="n">
        <v>3895.37</v>
      </c>
      <c r="J682" s="58" t="n">
        <v>10.18</v>
      </c>
      <c r="K682" s="78" t="n">
        <v>39654.89</v>
      </c>
    </row>
    <row r="683" ht="14.25" customHeight="1" s="54">
      <c r="A683" s="76" t="n"/>
      <c r="B683" s="76" t="n"/>
      <c r="C683" s="76" t="inlineStr">
        <is>
          <t>ЭМ</t>
        </is>
      </c>
      <c r="D683" s="77" t="n"/>
      <c r="E683" s="58" t="n"/>
      <c r="F683" s="78" t="n">
        <v>1.34</v>
      </c>
      <c r="G683" s="79" t="n"/>
      <c r="H683" s="58" t="n">
        <v>1</v>
      </c>
      <c r="I683" s="78" t="n">
        <v>432.82</v>
      </c>
      <c r="J683" s="58" t="n">
        <v>10.18</v>
      </c>
      <c r="K683" s="78" t="n">
        <v>4406.1</v>
      </c>
    </row>
    <row r="684" ht="14.25" customHeight="1" s="54">
      <c r="A684" s="76" t="n"/>
      <c r="B684" s="76" t="n"/>
      <c r="C684" s="76" t="inlineStr">
        <is>
          <t>в т.ч. ЗПМ</t>
        </is>
      </c>
      <c r="D684" s="77" t="n"/>
      <c r="E684" s="58" t="n"/>
      <c r="F684" s="78" t="n">
        <v>0</v>
      </c>
      <c r="G684" s="79" t="n"/>
      <c r="H684" s="58" t="n">
        <v>1</v>
      </c>
      <c r="I684" s="80" t="n">
        <v>0</v>
      </c>
      <c r="J684" s="58" t="n">
        <v>10.18</v>
      </c>
      <c r="K684" s="80" t="n">
        <v>0</v>
      </c>
    </row>
    <row r="685" ht="14.25" customHeight="1" s="54">
      <c r="A685" s="76" t="n"/>
      <c r="B685" s="76" t="n"/>
      <c r="C685" s="76" t="inlineStr">
        <is>
          <t>НР от ЗП</t>
        </is>
      </c>
      <c r="D685" s="77" t="inlineStr">
        <is>
          <t>%</t>
        </is>
      </c>
      <c r="E685" s="58" t="n">
        <v>85</v>
      </c>
      <c r="F685" s="78" t="n"/>
      <c r="G685" s="79" t="n"/>
      <c r="H685" s="58" t="n"/>
      <c r="I685" s="78" t="n">
        <v>4761.01</v>
      </c>
      <c r="J685" s="58" t="n">
        <v>85</v>
      </c>
      <c r="K685" s="78" t="n">
        <v>48467.08</v>
      </c>
    </row>
    <row r="686" ht="14.25" customHeight="1" s="54">
      <c r="A686" s="76" t="n"/>
      <c r="B686" s="76" t="n"/>
      <c r="C686" s="76" t="inlineStr">
        <is>
          <t>СП от ЗП</t>
        </is>
      </c>
      <c r="D686" s="77" t="inlineStr">
        <is>
          <t>%</t>
        </is>
      </c>
      <c r="E686" s="58" t="n">
        <v>65</v>
      </c>
      <c r="F686" s="78" t="n"/>
      <c r="G686" s="79" t="n"/>
      <c r="H686" s="58" t="n"/>
      <c r="I686" s="78" t="n">
        <v>3202.86</v>
      </c>
      <c r="J686" s="58" t="n">
        <v>65</v>
      </c>
      <c r="K686" s="78" t="n">
        <v>32605.13</v>
      </c>
    </row>
    <row r="687" ht="28.5" customHeight="1" s="54">
      <c r="A687" s="81" t="n"/>
      <c r="B687" s="81" t="n"/>
      <c r="C687" s="81" t="inlineStr">
        <is>
          <t>ЗТР</t>
        </is>
      </c>
      <c r="D687" s="82" t="inlineStr">
        <is>
          <t>чел-ч</t>
        </is>
      </c>
      <c r="E687" s="83" t="n">
        <v>322</v>
      </c>
      <c r="F687" s="84" t="n"/>
      <c r="G687" s="85" t="n"/>
      <c r="H687" s="83" t="n">
        <v>1</v>
      </c>
      <c r="I687" s="84" t="n">
        <v>322</v>
      </c>
      <c r="J687" s="83" t="n"/>
      <c r="K687" s="84" t="n"/>
    </row>
    <row r="688" ht="15" customHeight="1" s="54">
      <c r="C688" s="70" t="inlineStr">
        <is>
          <t>ВСЕГО работ по позиции:</t>
        </is>
      </c>
      <c r="H688" s="86" t="n">
        <v>21640.95</v>
      </c>
      <c r="I688" s="62" t="n"/>
      <c r="J688" s="86" t="n">
        <v>220304.92</v>
      </c>
      <c r="K688" s="62" t="n"/>
    </row>
    <row r="689" ht="15" customHeight="1" s="54">
      <c r="C689" s="70" t="inlineStr">
        <is>
          <t>ВСЕГО оборудование по позиции:</t>
        </is>
      </c>
      <c r="H689" s="87" t="n">
        <v>0</v>
      </c>
      <c r="J689" s="87" t="n">
        <v>0</v>
      </c>
    </row>
    <row r="690" ht="15" customHeight="1" s="54">
      <c r="C690" s="70" t="inlineStr">
        <is>
          <t>ВСЕГО по позиции:</t>
        </is>
      </c>
      <c r="H690" s="87" t="n">
        <v>21640.95</v>
      </c>
      <c r="J690" s="87" t="n">
        <v>220304.92</v>
      </c>
    </row>
    <row r="691" ht="141.75" customHeight="1" s="54">
      <c r="A691" s="76" t="n">
        <v>67</v>
      </c>
      <c r="B691" s="76" t="inlineStr">
        <is>
          <t>6.69-24-1</t>
        </is>
      </c>
      <c r="C691" s="76" t="inlineStr">
        <is>
          <t>Сверление проходок под трассы кондиционирования</t>
        </is>
      </c>
      <c r="D691" s="77" t="inlineStr">
        <is>
          <t>шт.</t>
        </is>
      </c>
      <c r="E691" s="58" t="n">
        <v>46</v>
      </c>
      <c r="F691" s="78" t="n"/>
      <c r="G691" s="79" t="n"/>
      <c r="H691" s="58" t="n"/>
      <c r="I691" s="78" t="n"/>
      <c r="J691" s="58" t="n"/>
      <c r="K691" s="78" t="n"/>
    </row>
    <row r="692" ht="14.25" customHeight="1" s="54">
      <c r="A692" s="76" t="n"/>
      <c r="B692" s="76" t="n"/>
      <c r="C692" s="76" t="inlineStr">
        <is>
          <t>ЗП</t>
        </is>
      </c>
      <c r="D692" s="77" t="n"/>
      <c r="E692" s="58" t="n"/>
      <c r="F692" s="78" t="n">
        <v>63.51</v>
      </c>
      <c r="G692" s="79" t="n"/>
      <c r="H692" s="58" t="n">
        <v>1</v>
      </c>
      <c r="I692" s="78" t="n">
        <v>2921.53</v>
      </c>
      <c r="J692" s="58" t="n">
        <v>10.18</v>
      </c>
      <c r="K692" s="78" t="n">
        <v>29741.16</v>
      </c>
    </row>
    <row r="693" ht="14.25" customHeight="1" s="54">
      <c r="A693" s="76" t="n"/>
      <c r="B693" s="76" t="n"/>
      <c r="C693" s="76" t="inlineStr">
        <is>
          <t>ЭМ</t>
        </is>
      </c>
      <c r="D693" s="77" t="n"/>
      <c r="E693" s="58" t="n"/>
      <c r="F693" s="78" t="n">
        <v>7.06</v>
      </c>
      <c r="G693" s="79" t="n"/>
      <c r="H693" s="58" t="n">
        <v>1</v>
      </c>
      <c r="I693" s="78" t="n">
        <v>324.61</v>
      </c>
      <c r="J693" s="58" t="n">
        <v>10.18</v>
      </c>
      <c r="K693" s="78" t="n">
        <v>3304.57</v>
      </c>
    </row>
    <row r="694" ht="14.25" customHeight="1" s="54">
      <c r="A694" s="76" t="n"/>
      <c r="B694" s="76" t="n"/>
      <c r="C694" s="76" t="inlineStr">
        <is>
          <t>в т.ч. ЗПМ</t>
        </is>
      </c>
      <c r="D694" s="77" t="n"/>
      <c r="E694" s="58" t="n"/>
      <c r="F694" s="78" t="n">
        <v>0</v>
      </c>
      <c r="G694" s="79" t="n"/>
      <c r="H694" s="58" t="n">
        <v>1</v>
      </c>
      <c r="I694" s="80" t="n">
        <v>0</v>
      </c>
      <c r="J694" s="58" t="n">
        <v>10.18</v>
      </c>
      <c r="K694" s="80" t="n">
        <v>0</v>
      </c>
    </row>
    <row r="695" ht="14.25" customHeight="1" s="54">
      <c r="A695" s="76" t="n"/>
      <c r="B695" s="76" t="n"/>
      <c r="C695" s="76" t="inlineStr">
        <is>
          <t>НР от ЗП</t>
        </is>
      </c>
      <c r="D695" s="77" t="inlineStr">
        <is>
          <t>%</t>
        </is>
      </c>
      <c r="E695" s="58" t="n">
        <v>85</v>
      </c>
      <c r="F695" s="78" t="n"/>
      <c r="G695" s="79" t="n"/>
      <c r="H695" s="58" t="n"/>
      <c r="I695" s="78" t="n">
        <v>3570.76</v>
      </c>
      <c r="J695" s="58" t="n">
        <v>85</v>
      </c>
      <c r="K695" s="78" t="n">
        <v>36350.31</v>
      </c>
    </row>
    <row r="696" ht="14.25" customHeight="1" s="54">
      <c r="A696" s="76" t="n"/>
      <c r="B696" s="76" t="n"/>
      <c r="C696" s="76" t="inlineStr">
        <is>
          <t>СП от ЗП</t>
        </is>
      </c>
      <c r="D696" s="77" t="inlineStr">
        <is>
          <t>%</t>
        </is>
      </c>
      <c r="E696" s="58" t="n">
        <v>65</v>
      </c>
      <c r="F696" s="78" t="n"/>
      <c r="G696" s="79" t="n"/>
      <c r="H696" s="58" t="n"/>
      <c r="I696" s="78" t="n">
        <v>2402.15</v>
      </c>
      <c r="J696" s="58" t="n">
        <v>65</v>
      </c>
      <c r="K696" s="78" t="n">
        <v>24453.85</v>
      </c>
    </row>
    <row r="697" ht="28.5" customHeight="1" s="54">
      <c r="A697" s="81" t="n"/>
      <c r="B697" s="81" t="n"/>
      <c r="C697" s="81" t="inlineStr">
        <is>
          <t>ЗТР</t>
        </is>
      </c>
      <c r="D697" s="82" t="inlineStr">
        <is>
          <t>чел-ч</t>
        </is>
      </c>
      <c r="E697" s="83" t="n">
        <v>46</v>
      </c>
      <c r="F697" s="84" t="n"/>
      <c r="G697" s="85" t="n"/>
      <c r="H697" s="83" t="n">
        <v>1</v>
      </c>
      <c r="I697" s="84" t="n">
        <v>46</v>
      </c>
      <c r="J697" s="83" t="n"/>
      <c r="K697" s="84" t="n"/>
    </row>
    <row r="698" ht="15" customHeight="1" s="54">
      <c r="C698" s="70" t="inlineStr">
        <is>
          <t>ВСЕГО работ по позиции:</t>
        </is>
      </c>
      <c r="H698" s="86" t="n">
        <v>16230.73</v>
      </c>
      <c r="I698" s="62" t="n"/>
      <c r="J698" s="86" t="n">
        <v>165228.69</v>
      </c>
      <c r="K698" s="62" t="n"/>
    </row>
    <row r="699" ht="15" customHeight="1" s="54">
      <c r="C699" s="70" t="inlineStr">
        <is>
          <t>ВСЕГО оборудование по позиции:</t>
        </is>
      </c>
      <c r="H699" s="87" t="n">
        <v>0</v>
      </c>
      <c r="J699" s="87" t="n">
        <v>0</v>
      </c>
    </row>
    <row r="700" ht="15" customHeight="1" s="54">
      <c r="C700" s="70" t="inlineStr">
        <is>
          <t>ВСЕГО по позиции:</t>
        </is>
      </c>
      <c r="H700" s="87" t="n">
        <v>16230.73</v>
      </c>
      <c r="J700" s="87" t="n">
        <v>165228.69</v>
      </c>
    </row>
    <row r="701" ht="141.75" customHeight="1" s="54">
      <c r="A701" s="76" t="n">
        <v>68</v>
      </c>
      <c r="B701" s="76" t="inlineStr">
        <is>
          <t>4.11-23-1</t>
        </is>
      </c>
      <c r="C701" s="76" t="inlineStr">
        <is>
          <t>Подключение автоматики и межблочных линий</t>
        </is>
      </c>
      <c r="D701" s="77" t="inlineStr">
        <is>
          <t>компл.</t>
        </is>
      </c>
      <c r="E701" s="58" t="n">
        <v>46</v>
      </c>
      <c r="F701" s="78" t="n"/>
      <c r="G701" s="79" t="n"/>
      <c r="H701" s="58" t="n"/>
      <c r="I701" s="78" t="n"/>
      <c r="J701" s="58" t="n"/>
      <c r="K701" s="78" t="n"/>
    </row>
    <row r="702" ht="14.25" customHeight="1" s="54">
      <c r="A702" s="76" t="n"/>
      <c r="B702" s="76" t="n"/>
      <c r="C702" s="76" t="inlineStr">
        <is>
          <t>ЗП</t>
        </is>
      </c>
      <c r="D702" s="77" t="n"/>
      <c r="E702" s="58" t="n"/>
      <c r="F702" s="78" t="n">
        <v>63.51</v>
      </c>
      <c r="G702" s="79" t="n"/>
      <c r="H702" s="58" t="n">
        <v>1</v>
      </c>
      <c r="I702" s="78" t="n">
        <v>2921.54</v>
      </c>
      <c r="J702" s="58" t="n">
        <v>10.18</v>
      </c>
      <c r="K702" s="78" t="n">
        <v>29741.16</v>
      </c>
    </row>
    <row r="703" ht="14.25" customHeight="1" s="54">
      <c r="A703" s="76" t="n"/>
      <c r="B703" s="76" t="n"/>
      <c r="C703" s="76" t="inlineStr">
        <is>
          <t>ЭМ</t>
        </is>
      </c>
      <c r="D703" s="77" t="n"/>
      <c r="E703" s="58" t="n"/>
      <c r="F703" s="78" t="n">
        <v>7.06</v>
      </c>
      <c r="G703" s="79" t="n"/>
      <c r="H703" s="58" t="n">
        <v>1</v>
      </c>
      <c r="I703" s="78" t="n">
        <v>324.61</v>
      </c>
      <c r="J703" s="58" t="n">
        <v>10.18</v>
      </c>
      <c r="K703" s="78" t="n">
        <v>3304.57</v>
      </c>
    </row>
    <row r="704" ht="14.25" customHeight="1" s="54">
      <c r="A704" s="76" t="n"/>
      <c r="B704" s="76" t="n"/>
      <c r="C704" s="76" t="inlineStr">
        <is>
          <t>в т.ч. ЗПМ</t>
        </is>
      </c>
      <c r="D704" s="77" t="n"/>
      <c r="E704" s="58" t="n"/>
      <c r="F704" s="78" t="n">
        <v>0</v>
      </c>
      <c r="G704" s="79" t="n"/>
      <c r="H704" s="58" t="n">
        <v>1</v>
      </c>
      <c r="I704" s="80" t="n">
        <v>0</v>
      </c>
      <c r="J704" s="58" t="n">
        <v>10.18</v>
      </c>
      <c r="K704" s="80" t="n">
        <v>0</v>
      </c>
    </row>
    <row r="705" ht="14.25" customHeight="1" s="54">
      <c r="A705" s="76" t="n"/>
      <c r="B705" s="76" t="n"/>
      <c r="C705" s="76" t="inlineStr">
        <is>
          <t>НР от ЗП</t>
        </is>
      </c>
      <c r="D705" s="77" t="inlineStr">
        <is>
          <t>%</t>
        </is>
      </c>
      <c r="E705" s="58" t="n">
        <v>85</v>
      </c>
      <c r="F705" s="78" t="n"/>
      <c r="G705" s="79" t="n"/>
      <c r="H705" s="58" t="n"/>
      <c r="I705" s="78" t="n">
        <v>3570.77</v>
      </c>
      <c r="J705" s="58" t="n">
        <v>85</v>
      </c>
      <c r="K705" s="78" t="n">
        <v>36350.31</v>
      </c>
    </row>
    <row r="706" ht="14.25" customHeight="1" s="54">
      <c r="A706" s="76" t="n"/>
      <c r="B706" s="76" t="n"/>
      <c r="C706" s="76" t="inlineStr">
        <is>
          <t>СП от ЗП</t>
        </is>
      </c>
      <c r="D706" s="77" t="inlineStr">
        <is>
          <t>%</t>
        </is>
      </c>
      <c r="E706" s="58" t="n">
        <v>65</v>
      </c>
      <c r="F706" s="78" t="n"/>
      <c r="G706" s="79" t="n"/>
      <c r="H706" s="58" t="n"/>
      <c r="I706" s="78" t="n">
        <v>2402.16</v>
      </c>
      <c r="J706" s="58" t="n">
        <v>65</v>
      </c>
      <c r="K706" s="78" t="n">
        <v>24453.85</v>
      </c>
    </row>
    <row r="707" ht="28.5" customHeight="1" s="54">
      <c r="A707" s="81" t="n"/>
      <c r="B707" s="81" t="n"/>
      <c r="C707" s="81" t="inlineStr">
        <is>
          <t>ЗТР</t>
        </is>
      </c>
      <c r="D707" s="82" t="inlineStr">
        <is>
          <t>чел-ч</t>
        </is>
      </c>
      <c r="E707" s="83" t="n">
        <v>46</v>
      </c>
      <c r="F707" s="84" t="n"/>
      <c r="G707" s="85" t="n"/>
      <c r="H707" s="83" t="n">
        <v>1</v>
      </c>
      <c r="I707" s="84" t="n">
        <v>46</v>
      </c>
      <c r="J707" s="83" t="n"/>
      <c r="K707" s="84" t="n"/>
    </row>
    <row r="708" ht="15" customHeight="1" s="54">
      <c r="C708" s="70" t="inlineStr">
        <is>
          <t>ВСЕГО работ по позиции:</t>
        </is>
      </c>
      <c r="H708" s="86" t="n">
        <v>16230.74</v>
      </c>
      <c r="I708" s="62" t="n"/>
      <c r="J708" s="86" t="n">
        <v>165228.69</v>
      </c>
      <c r="K708" s="62" t="n"/>
    </row>
    <row r="709" ht="15" customHeight="1" s="54">
      <c r="C709" s="70" t="inlineStr">
        <is>
          <t>ВСЕГО оборудование по позиции:</t>
        </is>
      </c>
      <c r="H709" s="87" t="n">
        <v>0</v>
      </c>
      <c r="J709" s="87" t="n">
        <v>0</v>
      </c>
    </row>
    <row r="710" ht="15" customHeight="1" s="54">
      <c r="C710" s="70" t="inlineStr">
        <is>
          <t>ВСЕГО по позиции:</t>
        </is>
      </c>
      <c r="H710" s="87" t="n">
        <v>16230.74</v>
      </c>
      <c r="J710" s="87" t="n">
        <v>165228.69</v>
      </c>
    </row>
    <row r="711" ht="141.75" customHeight="1" s="54">
      <c r="A711" s="76" t="n">
        <v>69</v>
      </c>
      <c r="B711" s="76" t="inlineStr">
        <is>
          <t>3.20-38-1</t>
        </is>
      </c>
      <c r="C711" s="76" t="inlineStr">
        <is>
          <t>Монтаж наружного блока кондиционирования</t>
        </is>
      </c>
      <c r="D711" s="77" t="inlineStr">
        <is>
          <t>шт.</t>
        </is>
      </c>
      <c r="E711" s="58" t="n">
        <v>46</v>
      </c>
      <c r="F711" s="78" t="n"/>
      <c r="G711" s="79" t="n"/>
      <c r="H711" s="58" t="n"/>
      <c r="I711" s="78" t="n"/>
      <c r="J711" s="58" t="n"/>
      <c r="K711" s="78" t="n"/>
    </row>
    <row r="712" ht="14.25" customHeight="1" s="54">
      <c r="A712" s="76" t="n"/>
      <c r="B712" s="76" t="n"/>
      <c r="C712" s="76" t="inlineStr">
        <is>
          <t>ЗП</t>
        </is>
      </c>
      <c r="D712" s="77" t="n"/>
      <c r="E712" s="58" t="n"/>
      <c r="F712" s="78" t="n">
        <v>82.09999999999999</v>
      </c>
      <c r="G712" s="79" t="n"/>
      <c r="H712" s="58" t="n">
        <v>1</v>
      </c>
      <c r="I712" s="78" t="n">
        <v>3776.63</v>
      </c>
      <c r="J712" s="58" t="n">
        <v>10.18</v>
      </c>
      <c r="K712" s="78" t="n">
        <v>38446.03</v>
      </c>
    </row>
    <row r="713" ht="14.25" customHeight="1" s="54">
      <c r="A713" s="76" t="n"/>
      <c r="B713" s="76" t="n"/>
      <c r="C713" s="76" t="inlineStr">
        <is>
          <t>ЭМ</t>
        </is>
      </c>
      <c r="D713" s="77" t="n"/>
      <c r="E713" s="58" t="n"/>
      <c r="F713" s="78" t="n">
        <v>9.119999999999999</v>
      </c>
      <c r="G713" s="79" t="n"/>
      <c r="H713" s="58" t="n">
        <v>1</v>
      </c>
      <c r="I713" s="78" t="n">
        <v>419.62</v>
      </c>
      <c r="J713" s="58" t="n">
        <v>10.18</v>
      </c>
      <c r="K713" s="78" t="n">
        <v>4271.78</v>
      </c>
    </row>
    <row r="714" ht="14.25" customHeight="1" s="54">
      <c r="A714" s="76" t="n"/>
      <c r="B714" s="76" t="n"/>
      <c r="C714" s="76" t="inlineStr">
        <is>
          <t>в т.ч. ЗПМ</t>
        </is>
      </c>
      <c r="D714" s="77" t="n"/>
      <c r="E714" s="58" t="n"/>
      <c r="F714" s="78" t="n">
        <v>0</v>
      </c>
      <c r="G714" s="79" t="n"/>
      <c r="H714" s="58" t="n">
        <v>1</v>
      </c>
      <c r="I714" s="80" t="n">
        <v>0</v>
      </c>
      <c r="J714" s="58" t="n">
        <v>10.18</v>
      </c>
      <c r="K714" s="80" t="n">
        <v>0</v>
      </c>
    </row>
    <row r="715" ht="14.25" customHeight="1" s="54">
      <c r="A715" s="76" t="n"/>
      <c r="B715" s="76" t="n"/>
      <c r="C715" s="76" t="inlineStr">
        <is>
          <t>НР от ЗП</t>
        </is>
      </c>
      <c r="D715" s="77" t="inlineStr">
        <is>
          <t>%</t>
        </is>
      </c>
      <c r="E715" s="58" t="n">
        <v>85</v>
      </c>
      <c r="F715" s="78" t="n"/>
      <c r="G715" s="79" t="n"/>
      <c r="H715" s="58" t="n"/>
      <c r="I715" s="78" t="n">
        <v>4615.88</v>
      </c>
      <c r="J715" s="58" t="n">
        <v>85</v>
      </c>
      <c r="K715" s="78" t="n">
        <v>46989.59</v>
      </c>
    </row>
    <row r="716" ht="14.25" customHeight="1" s="54">
      <c r="A716" s="76" t="n"/>
      <c r="B716" s="76" t="n"/>
      <c r="C716" s="76" t="inlineStr">
        <is>
          <t>СП от ЗП</t>
        </is>
      </c>
      <c r="D716" s="77" t="inlineStr">
        <is>
          <t>%</t>
        </is>
      </c>
      <c r="E716" s="58" t="n">
        <v>65</v>
      </c>
      <c r="F716" s="78" t="n"/>
      <c r="G716" s="79" t="n"/>
      <c r="H716" s="58" t="n"/>
      <c r="I716" s="78" t="n">
        <v>3105.23</v>
      </c>
      <c r="J716" s="58" t="n">
        <v>65</v>
      </c>
      <c r="K716" s="78" t="n">
        <v>31611.18</v>
      </c>
    </row>
    <row r="717" ht="28.5" customHeight="1" s="54">
      <c r="A717" s="81" t="n"/>
      <c r="B717" s="81" t="n"/>
      <c r="C717" s="81" t="inlineStr">
        <is>
          <t>ЗТР</t>
        </is>
      </c>
      <c r="D717" s="82" t="inlineStr">
        <is>
          <t>чел-ч</t>
        </is>
      </c>
      <c r="E717" s="83" t="n">
        <v>46</v>
      </c>
      <c r="F717" s="84" t="n"/>
      <c r="G717" s="85" t="n"/>
      <c r="H717" s="83" t="n">
        <v>1</v>
      </c>
      <c r="I717" s="84" t="n">
        <v>46</v>
      </c>
      <c r="J717" s="83" t="n"/>
      <c r="K717" s="84" t="n"/>
    </row>
    <row r="718" ht="15" customHeight="1" s="54">
      <c r="C718" s="70" t="inlineStr">
        <is>
          <t>ВСЕГО работ по позиции:</t>
        </is>
      </c>
      <c r="H718" s="86" t="n">
        <v>20981.26</v>
      </c>
      <c r="I718" s="62" t="n"/>
      <c r="J718" s="86" t="n">
        <v>213589.05</v>
      </c>
      <c r="K718" s="62" t="n"/>
    </row>
    <row r="719" ht="15" customHeight="1" s="54">
      <c r="C719" s="70" t="inlineStr">
        <is>
          <t>ВСЕГО оборудование по позиции:</t>
        </is>
      </c>
      <c r="H719" s="87" t="n">
        <v>0</v>
      </c>
      <c r="J719" s="87" t="n">
        <v>0</v>
      </c>
    </row>
    <row r="720" ht="15" customHeight="1" s="54">
      <c r="C720" s="70" t="inlineStr">
        <is>
          <t>ВСЕГО по позиции:</t>
        </is>
      </c>
      <c r="H720" s="87" t="n">
        <v>20981.26</v>
      </c>
      <c r="J720" s="87" t="n">
        <v>213589.05</v>
      </c>
    </row>
    <row r="721" ht="141.75" customHeight="1" s="54">
      <c r="A721" s="76" t="n">
        <v>70</v>
      </c>
      <c r="B721" s="76" t="inlineStr">
        <is>
          <t>6.69-24-1</t>
        </is>
      </c>
      <c r="C721" s="76" t="inlineStr">
        <is>
          <t>Проходки и крепления наружных трасс</t>
        </is>
      </c>
      <c r="D721" s="77" t="inlineStr">
        <is>
          <t>шт.</t>
        </is>
      </c>
      <c r="E721" s="58" t="n">
        <v>46</v>
      </c>
      <c r="F721" s="78" t="n"/>
      <c r="G721" s="79" t="n"/>
      <c r="H721" s="58" t="n"/>
      <c r="I721" s="78" t="n"/>
      <c r="J721" s="58" t="n"/>
      <c r="K721" s="78" t="n"/>
    </row>
    <row r="722" ht="14.25" customHeight="1" s="54">
      <c r="A722" s="76" t="n"/>
      <c r="B722" s="76" t="n"/>
      <c r="C722" s="76" t="inlineStr">
        <is>
          <t>ЗП</t>
        </is>
      </c>
      <c r="D722" s="77" t="n"/>
      <c r="E722" s="58" t="n"/>
      <c r="F722" s="78" t="n">
        <v>65.68000000000001</v>
      </c>
      <c r="G722" s="79" t="n"/>
      <c r="H722" s="58" t="n">
        <v>1</v>
      </c>
      <c r="I722" s="78" t="n">
        <v>3021.3</v>
      </c>
      <c r="J722" s="58" t="n">
        <v>10.18</v>
      </c>
      <c r="K722" s="78" t="n">
        <v>30756.82</v>
      </c>
    </row>
    <row r="723" ht="14.25" customHeight="1" s="54">
      <c r="A723" s="76" t="n"/>
      <c r="B723" s="76" t="n"/>
      <c r="C723" s="76" t="inlineStr">
        <is>
          <t>ЭМ</t>
        </is>
      </c>
      <c r="D723" s="77" t="n"/>
      <c r="E723" s="58" t="n"/>
      <c r="F723" s="78" t="n">
        <v>7.3</v>
      </c>
      <c r="G723" s="79" t="n"/>
      <c r="H723" s="58" t="n">
        <v>1</v>
      </c>
      <c r="I723" s="78" t="n">
        <v>335.7</v>
      </c>
      <c r="J723" s="58" t="n">
        <v>10.18</v>
      </c>
      <c r="K723" s="78" t="n">
        <v>3417.42</v>
      </c>
    </row>
    <row r="724" ht="14.25" customHeight="1" s="54">
      <c r="A724" s="76" t="n"/>
      <c r="B724" s="76" t="n"/>
      <c r="C724" s="76" t="inlineStr">
        <is>
          <t>в т.ч. ЗПМ</t>
        </is>
      </c>
      <c r="D724" s="77" t="n"/>
      <c r="E724" s="58" t="n"/>
      <c r="F724" s="78" t="n">
        <v>0</v>
      </c>
      <c r="G724" s="79" t="n"/>
      <c r="H724" s="58" t="n">
        <v>1</v>
      </c>
      <c r="I724" s="80" t="n">
        <v>0</v>
      </c>
      <c r="J724" s="58" t="n">
        <v>10.18</v>
      </c>
      <c r="K724" s="80" t="n">
        <v>0</v>
      </c>
    </row>
    <row r="725" ht="14.25" customHeight="1" s="54">
      <c r="A725" s="76" t="n"/>
      <c r="B725" s="76" t="n"/>
      <c r="C725" s="76" t="inlineStr">
        <is>
          <t>НР от ЗП</t>
        </is>
      </c>
      <c r="D725" s="77" t="inlineStr">
        <is>
          <t>%</t>
        </is>
      </c>
      <c r="E725" s="58" t="n">
        <v>85</v>
      </c>
      <c r="F725" s="78" t="n"/>
      <c r="G725" s="79" t="n"/>
      <c r="H725" s="58" t="n"/>
      <c r="I725" s="78" t="n">
        <v>3692.7</v>
      </c>
      <c r="J725" s="58" t="n">
        <v>85</v>
      </c>
      <c r="K725" s="78" t="n">
        <v>37591.67</v>
      </c>
    </row>
    <row r="726" ht="14.25" customHeight="1" s="54">
      <c r="A726" s="76" t="n"/>
      <c r="B726" s="76" t="n"/>
      <c r="C726" s="76" t="inlineStr">
        <is>
          <t>СП от ЗП</t>
        </is>
      </c>
      <c r="D726" s="77" t="inlineStr">
        <is>
          <t>%</t>
        </is>
      </c>
      <c r="E726" s="58" t="n">
        <v>65</v>
      </c>
      <c r="F726" s="78" t="n"/>
      <c r="G726" s="79" t="n"/>
      <c r="H726" s="58" t="n"/>
      <c r="I726" s="78" t="n">
        <v>2484.18</v>
      </c>
      <c r="J726" s="58" t="n">
        <v>65</v>
      </c>
      <c r="K726" s="78" t="n">
        <v>25288.94</v>
      </c>
    </row>
    <row r="727" ht="28.5" customHeight="1" s="54">
      <c r="A727" s="81" t="n"/>
      <c r="B727" s="81" t="n"/>
      <c r="C727" s="81" t="inlineStr">
        <is>
          <t>ЗТР</t>
        </is>
      </c>
      <c r="D727" s="82" t="inlineStr">
        <is>
          <t>чел-ч</t>
        </is>
      </c>
      <c r="E727" s="83" t="n">
        <v>46</v>
      </c>
      <c r="F727" s="84" t="n"/>
      <c r="G727" s="85" t="n"/>
      <c r="H727" s="83" t="n">
        <v>1</v>
      </c>
      <c r="I727" s="84" t="n">
        <v>46</v>
      </c>
      <c r="J727" s="83" t="n"/>
      <c r="K727" s="84" t="n"/>
    </row>
    <row r="728" ht="15" customHeight="1" s="54">
      <c r="C728" s="70" t="inlineStr">
        <is>
          <t>ВСЕГО работ по позиции:</t>
        </is>
      </c>
      <c r="H728" s="86" t="n">
        <v>16784.99</v>
      </c>
      <c r="I728" s="62" t="n"/>
      <c r="J728" s="86" t="n">
        <v>170871.24</v>
      </c>
      <c r="K728" s="62" t="n"/>
    </row>
    <row r="729" ht="15" customHeight="1" s="54">
      <c r="C729" s="70" t="inlineStr">
        <is>
          <t>ВСЕГО оборудование по позиции:</t>
        </is>
      </c>
      <c r="H729" s="87" t="n">
        <v>0</v>
      </c>
      <c r="J729" s="87" t="n">
        <v>0</v>
      </c>
    </row>
    <row r="730" ht="15" customHeight="1" s="54">
      <c r="C730" s="70" t="inlineStr">
        <is>
          <t>ВСЕГО по позиции:</t>
        </is>
      </c>
      <c r="H730" s="87" t="n">
        <v>16784.99</v>
      </c>
      <c r="J730" s="87" t="n">
        <v>170871.24</v>
      </c>
    </row>
    <row r="731" ht="141.75" customHeight="1" s="54">
      <c r="A731" s="76" t="n">
        <v>71</v>
      </c>
      <c r="B731" s="76" t="inlineStr">
        <is>
          <t>3.16-14-1</t>
        </is>
      </c>
      <c r="C731" s="76" t="inlineStr">
        <is>
          <t>Дренажные линии кондиционирования</t>
        </is>
      </c>
      <c r="D731" s="77" t="inlineStr">
        <is>
          <t>м.п.</t>
        </is>
      </c>
      <c r="E731" s="58" t="n">
        <v>230</v>
      </c>
      <c r="F731" s="78" t="n"/>
      <c r="G731" s="79" t="n"/>
      <c r="H731" s="58" t="n"/>
      <c r="I731" s="78" t="n"/>
      <c r="J731" s="58" t="n"/>
      <c r="K731" s="78" t="n"/>
    </row>
    <row r="732" ht="14.25" customHeight="1" s="54">
      <c r="A732" s="76" t="n"/>
      <c r="B732" s="76" t="n"/>
      <c r="C732" s="76" t="inlineStr">
        <is>
          <t>ЗП</t>
        </is>
      </c>
      <c r="D732" s="77" t="n"/>
      <c r="E732" s="58" t="n"/>
      <c r="F732" s="78" t="n">
        <v>13.14</v>
      </c>
      <c r="G732" s="79" t="n"/>
      <c r="H732" s="58" t="n">
        <v>1</v>
      </c>
      <c r="I732" s="78" t="n">
        <v>3021.3</v>
      </c>
      <c r="J732" s="58" t="n">
        <v>10.18</v>
      </c>
      <c r="K732" s="78" t="n">
        <v>30756.82</v>
      </c>
    </row>
    <row r="733" ht="14.25" customHeight="1" s="54">
      <c r="A733" s="76" t="n"/>
      <c r="B733" s="76" t="n"/>
      <c r="C733" s="76" t="inlineStr">
        <is>
          <t>ЭМ</t>
        </is>
      </c>
      <c r="D733" s="77" t="n"/>
      <c r="E733" s="58" t="n"/>
      <c r="F733" s="78" t="n">
        <v>1.46</v>
      </c>
      <c r="G733" s="79" t="n"/>
      <c r="H733" s="58" t="n">
        <v>1</v>
      </c>
      <c r="I733" s="78" t="n">
        <v>335.7</v>
      </c>
      <c r="J733" s="58" t="n">
        <v>10.18</v>
      </c>
      <c r="K733" s="78" t="n">
        <v>3417.42</v>
      </c>
    </row>
    <row r="734" ht="14.25" customHeight="1" s="54">
      <c r="A734" s="76" t="n"/>
      <c r="B734" s="76" t="n"/>
      <c r="C734" s="76" t="inlineStr">
        <is>
          <t>в т.ч. ЗПМ</t>
        </is>
      </c>
      <c r="D734" s="77" t="n"/>
      <c r="E734" s="58" t="n"/>
      <c r="F734" s="78" t="n">
        <v>0</v>
      </c>
      <c r="G734" s="79" t="n"/>
      <c r="H734" s="58" t="n">
        <v>1</v>
      </c>
      <c r="I734" s="80" t="n">
        <v>0</v>
      </c>
      <c r="J734" s="58" t="n">
        <v>10.18</v>
      </c>
      <c r="K734" s="80" t="n">
        <v>0</v>
      </c>
    </row>
    <row r="735" ht="14.25" customHeight="1" s="54">
      <c r="A735" s="76" t="n"/>
      <c r="B735" s="76" t="n"/>
      <c r="C735" s="76" t="inlineStr">
        <is>
          <t>НР от ЗП</t>
        </is>
      </c>
      <c r="D735" s="77" t="inlineStr">
        <is>
          <t>%</t>
        </is>
      </c>
      <c r="E735" s="58" t="n">
        <v>85</v>
      </c>
      <c r="F735" s="78" t="n"/>
      <c r="G735" s="79" t="n"/>
      <c r="H735" s="58" t="n"/>
      <c r="I735" s="78" t="n">
        <v>3692.7</v>
      </c>
      <c r="J735" s="58" t="n">
        <v>85</v>
      </c>
      <c r="K735" s="78" t="n">
        <v>37591.67</v>
      </c>
    </row>
    <row r="736" ht="14.25" customHeight="1" s="54">
      <c r="A736" s="76" t="n"/>
      <c r="B736" s="76" t="n"/>
      <c r="C736" s="76" t="inlineStr">
        <is>
          <t>СП от ЗП</t>
        </is>
      </c>
      <c r="D736" s="77" t="inlineStr">
        <is>
          <t>%</t>
        </is>
      </c>
      <c r="E736" s="58" t="n">
        <v>65</v>
      </c>
      <c r="F736" s="78" t="n"/>
      <c r="G736" s="79" t="n"/>
      <c r="H736" s="58" t="n"/>
      <c r="I736" s="78" t="n">
        <v>2484.18</v>
      </c>
      <c r="J736" s="58" t="n">
        <v>65</v>
      </c>
      <c r="K736" s="78" t="n">
        <v>25288.94</v>
      </c>
    </row>
    <row r="737" ht="28.5" customHeight="1" s="54">
      <c r="A737" s="81" t="n"/>
      <c r="B737" s="81" t="n"/>
      <c r="C737" s="81" t="inlineStr">
        <is>
          <t>ЗТР</t>
        </is>
      </c>
      <c r="D737" s="82" t="inlineStr">
        <is>
          <t>чел-ч</t>
        </is>
      </c>
      <c r="E737" s="83" t="n">
        <v>230</v>
      </c>
      <c r="F737" s="84" t="n"/>
      <c r="G737" s="85" t="n"/>
      <c r="H737" s="83" t="n">
        <v>1</v>
      </c>
      <c r="I737" s="84" t="n">
        <v>230</v>
      </c>
      <c r="J737" s="83" t="n"/>
      <c r="K737" s="84" t="n"/>
    </row>
    <row r="738" ht="15" customHeight="1" s="54">
      <c r="C738" s="70" t="inlineStr">
        <is>
          <t>ВСЕГО работ по позиции:</t>
        </is>
      </c>
      <c r="H738" s="86" t="n">
        <v>16784.99</v>
      </c>
      <c r="I738" s="62" t="n"/>
      <c r="J738" s="86" t="n">
        <v>170871.24</v>
      </c>
      <c r="K738" s="62" t="n"/>
    </row>
    <row r="739" ht="15" customHeight="1" s="54">
      <c r="C739" s="70" t="inlineStr">
        <is>
          <t>ВСЕГО оборудование по позиции:</t>
        </is>
      </c>
      <c r="H739" s="87" t="n">
        <v>0</v>
      </c>
      <c r="J739" s="87" t="n">
        <v>0</v>
      </c>
    </row>
    <row r="740" ht="15" customHeight="1" s="54">
      <c r="C740" s="70" t="inlineStr">
        <is>
          <t>ВСЕГО по позиции:</t>
        </is>
      </c>
      <c r="H740" s="87" t="n">
        <v>16784.99</v>
      </c>
      <c r="J740" s="87" t="n">
        <v>170871.24</v>
      </c>
    </row>
    <row r="741" ht="141.75" customHeight="1" s="54">
      <c r="A741" s="76" t="n">
        <v>72</v>
      </c>
      <c r="B741" s="76" t="inlineStr">
        <is>
          <t>4.8-159-1</t>
        </is>
      </c>
      <c r="C741" s="76" t="inlineStr">
        <is>
          <t>Кабельные линии и защитные короба наружных блоков</t>
        </is>
      </c>
      <c r="D741" s="77" t="inlineStr">
        <is>
          <t>м.п.</t>
        </is>
      </c>
      <c r="E741" s="58" t="n">
        <v>230</v>
      </c>
      <c r="F741" s="78" t="n"/>
      <c r="G741" s="79" t="n"/>
      <c r="H741" s="58" t="n"/>
      <c r="I741" s="78" t="n"/>
      <c r="J741" s="58" t="n"/>
      <c r="K741" s="78" t="n"/>
    </row>
    <row r="742" ht="14.25" customHeight="1" s="54">
      <c r="A742" s="76" t="n"/>
      <c r="B742" s="76" t="n"/>
      <c r="C742" s="76" t="inlineStr">
        <is>
          <t>ЗП</t>
        </is>
      </c>
      <c r="D742" s="77" t="n"/>
      <c r="E742" s="58" t="n"/>
      <c r="F742" s="78" t="n">
        <v>9.85</v>
      </c>
      <c r="G742" s="79" t="n"/>
      <c r="H742" s="58" t="n">
        <v>1</v>
      </c>
      <c r="I742" s="78" t="n">
        <v>2265.98</v>
      </c>
      <c r="J742" s="58" t="n">
        <v>10.18</v>
      </c>
      <c r="K742" s="78" t="n">
        <v>23067.62</v>
      </c>
    </row>
    <row r="743" ht="14.25" customHeight="1" s="54">
      <c r="A743" s="76" t="n"/>
      <c r="B743" s="76" t="n"/>
      <c r="C743" s="76" t="inlineStr">
        <is>
          <t>ЭМ</t>
        </is>
      </c>
      <c r="D743" s="77" t="n"/>
      <c r="E743" s="58" t="n"/>
      <c r="F743" s="78" t="n">
        <v>1.09</v>
      </c>
      <c r="G743" s="79" t="n"/>
      <c r="H743" s="58" t="n">
        <v>1</v>
      </c>
      <c r="I743" s="78" t="n">
        <v>251.77</v>
      </c>
      <c r="J743" s="58" t="n">
        <v>10.18</v>
      </c>
      <c r="K743" s="78" t="n">
        <v>2563.07</v>
      </c>
    </row>
    <row r="744" ht="14.25" customHeight="1" s="54">
      <c r="A744" s="76" t="n"/>
      <c r="B744" s="76" t="n"/>
      <c r="C744" s="76" t="inlineStr">
        <is>
          <t>в т.ч. ЗПМ</t>
        </is>
      </c>
      <c r="D744" s="77" t="n"/>
      <c r="E744" s="58" t="n"/>
      <c r="F744" s="78" t="n">
        <v>0</v>
      </c>
      <c r="G744" s="79" t="n"/>
      <c r="H744" s="58" t="n">
        <v>1</v>
      </c>
      <c r="I744" s="80" t="n">
        <v>0</v>
      </c>
      <c r="J744" s="58" t="n">
        <v>10.18</v>
      </c>
      <c r="K744" s="80" t="n">
        <v>0</v>
      </c>
    </row>
    <row r="745" ht="14.25" customHeight="1" s="54">
      <c r="A745" s="76" t="n"/>
      <c r="B745" s="76" t="n"/>
      <c r="C745" s="76" t="inlineStr">
        <is>
          <t>НР от ЗП</t>
        </is>
      </c>
      <c r="D745" s="77" t="inlineStr">
        <is>
          <t>%</t>
        </is>
      </c>
      <c r="E745" s="58" t="n">
        <v>85</v>
      </c>
      <c r="F745" s="78" t="n"/>
      <c r="G745" s="79" t="n"/>
      <c r="H745" s="58" t="n"/>
      <c r="I745" s="78" t="n">
        <v>2769.53</v>
      </c>
      <c r="J745" s="58" t="n">
        <v>85</v>
      </c>
      <c r="K745" s="78" t="n">
        <v>28193.75</v>
      </c>
    </row>
    <row r="746" ht="14.25" customHeight="1" s="54">
      <c r="A746" s="76" t="n"/>
      <c r="B746" s="76" t="n"/>
      <c r="C746" s="76" t="inlineStr">
        <is>
          <t>СП от ЗП</t>
        </is>
      </c>
      <c r="D746" s="77" t="inlineStr">
        <is>
          <t>%</t>
        </is>
      </c>
      <c r="E746" s="58" t="n">
        <v>65</v>
      </c>
      <c r="F746" s="78" t="n"/>
      <c r="G746" s="79" t="n"/>
      <c r="H746" s="58" t="n"/>
      <c r="I746" s="78" t="n">
        <v>1863.14</v>
      </c>
      <c r="J746" s="58" t="n">
        <v>65</v>
      </c>
      <c r="K746" s="78" t="n">
        <v>18966.71</v>
      </c>
    </row>
    <row r="747" ht="28.5" customHeight="1" s="54">
      <c r="A747" s="81" t="n"/>
      <c r="B747" s="81" t="n"/>
      <c r="C747" s="81" t="inlineStr">
        <is>
          <t>ЗТР</t>
        </is>
      </c>
      <c r="D747" s="82" t="inlineStr">
        <is>
          <t>чел-ч</t>
        </is>
      </c>
      <c r="E747" s="83" t="n">
        <v>230</v>
      </c>
      <c r="F747" s="84" t="n"/>
      <c r="G747" s="85" t="n"/>
      <c r="H747" s="83" t="n">
        <v>1</v>
      </c>
      <c r="I747" s="84" t="n">
        <v>230</v>
      </c>
      <c r="J747" s="83" t="n"/>
      <c r="K747" s="84" t="n"/>
    </row>
    <row r="748" ht="15" customHeight="1" s="54">
      <c r="C748" s="70" t="inlineStr">
        <is>
          <t>ВСЕГО работ по позиции:</t>
        </is>
      </c>
      <c r="H748" s="86" t="n">
        <v>12588.76</v>
      </c>
      <c r="I748" s="62" t="n"/>
      <c r="J748" s="86" t="n">
        <v>128153.43</v>
      </c>
      <c r="K748" s="62" t="n"/>
    </row>
    <row r="749" ht="15" customHeight="1" s="54">
      <c r="C749" s="70" t="inlineStr">
        <is>
          <t>ВСЕГО оборудование по позиции:</t>
        </is>
      </c>
      <c r="H749" s="87" t="n">
        <v>0</v>
      </c>
      <c r="J749" s="87" t="n">
        <v>0</v>
      </c>
    </row>
    <row r="750" ht="15" customHeight="1" s="54">
      <c r="C750" s="70" t="inlineStr">
        <is>
          <t>ВСЕГО по позиции:</t>
        </is>
      </c>
      <c r="H750" s="87" t="n">
        <v>12588.76</v>
      </c>
      <c r="J750" s="87" t="n">
        <v>128153.43</v>
      </c>
    </row>
    <row r="751" ht="141.75" customHeight="1" s="54">
      <c r="A751" s="76" t="n">
        <v>73</v>
      </c>
      <c r="B751" s="76" t="inlineStr">
        <is>
          <t>4.11-23-1</t>
        </is>
      </c>
      <c r="C751" s="76" t="inlineStr">
        <is>
          <t>Подключение автоматики наружных блоков</t>
        </is>
      </c>
      <c r="D751" s="77" t="inlineStr">
        <is>
          <t>компл.</t>
        </is>
      </c>
      <c r="E751" s="58" t="n">
        <v>46</v>
      </c>
      <c r="F751" s="78" t="n"/>
      <c r="G751" s="79" t="n"/>
      <c r="H751" s="58" t="n"/>
      <c r="I751" s="78" t="n"/>
      <c r="J751" s="58" t="n"/>
      <c r="K751" s="78" t="n"/>
    </row>
    <row r="752" ht="14.25" customHeight="1" s="54">
      <c r="A752" s="76" t="n"/>
      <c r="B752" s="76" t="n"/>
      <c r="C752" s="76" t="inlineStr">
        <is>
          <t>ЗП</t>
        </is>
      </c>
      <c r="D752" s="77" t="n"/>
      <c r="E752" s="58" t="n"/>
      <c r="F752" s="78" t="n">
        <v>32.84</v>
      </c>
      <c r="G752" s="79" t="n"/>
      <c r="H752" s="58" t="n">
        <v>1</v>
      </c>
      <c r="I752" s="78" t="n">
        <v>1510.65</v>
      </c>
      <c r="J752" s="58" t="n">
        <v>10.18</v>
      </c>
      <c r="K752" s="78" t="n">
        <v>15378.41</v>
      </c>
    </row>
    <row r="753" ht="14.25" customHeight="1" s="54">
      <c r="A753" s="76" t="n"/>
      <c r="B753" s="76" t="n"/>
      <c r="C753" s="76" t="inlineStr">
        <is>
          <t>ЭМ</t>
        </is>
      </c>
      <c r="D753" s="77" t="n"/>
      <c r="E753" s="58" t="n"/>
      <c r="F753" s="78" t="n">
        <v>3.65</v>
      </c>
      <c r="G753" s="79" t="n"/>
      <c r="H753" s="58" t="n">
        <v>1</v>
      </c>
      <c r="I753" s="78" t="n">
        <v>167.85</v>
      </c>
      <c r="J753" s="58" t="n">
        <v>10.18</v>
      </c>
      <c r="K753" s="78" t="n">
        <v>1708.71</v>
      </c>
    </row>
    <row r="754" ht="14.25" customHeight="1" s="54">
      <c r="A754" s="76" t="n"/>
      <c r="B754" s="76" t="n"/>
      <c r="C754" s="76" t="inlineStr">
        <is>
          <t>в т.ч. ЗПМ</t>
        </is>
      </c>
      <c r="D754" s="77" t="n"/>
      <c r="E754" s="58" t="n"/>
      <c r="F754" s="78" t="n">
        <v>0</v>
      </c>
      <c r="G754" s="79" t="n"/>
      <c r="H754" s="58" t="n">
        <v>1</v>
      </c>
      <c r="I754" s="80" t="n">
        <v>0</v>
      </c>
      <c r="J754" s="58" t="n">
        <v>10.18</v>
      </c>
      <c r="K754" s="80" t="n">
        <v>0</v>
      </c>
    </row>
    <row r="755" ht="14.25" customHeight="1" s="54">
      <c r="A755" s="76" t="n"/>
      <c r="B755" s="76" t="n"/>
      <c r="C755" s="76" t="inlineStr">
        <is>
          <t>НР от ЗП</t>
        </is>
      </c>
      <c r="D755" s="77" t="inlineStr">
        <is>
          <t>%</t>
        </is>
      </c>
      <c r="E755" s="58" t="n">
        <v>85</v>
      </c>
      <c r="F755" s="78" t="n"/>
      <c r="G755" s="79" t="n"/>
      <c r="H755" s="58" t="n"/>
      <c r="I755" s="78" t="n">
        <v>1846.35</v>
      </c>
      <c r="J755" s="58" t="n">
        <v>85</v>
      </c>
      <c r="K755" s="78" t="n">
        <v>18795.84</v>
      </c>
    </row>
    <row r="756" ht="14.25" customHeight="1" s="54">
      <c r="A756" s="76" t="n"/>
      <c r="B756" s="76" t="n"/>
      <c r="C756" s="76" t="inlineStr">
        <is>
          <t>СП от ЗП</t>
        </is>
      </c>
      <c r="D756" s="77" t="inlineStr">
        <is>
          <t>%</t>
        </is>
      </c>
      <c r="E756" s="58" t="n">
        <v>65</v>
      </c>
      <c r="F756" s="78" t="n"/>
      <c r="G756" s="79" t="n"/>
      <c r="H756" s="58" t="n"/>
      <c r="I756" s="78" t="n">
        <v>1242.09</v>
      </c>
      <c r="J756" s="58" t="n">
        <v>65</v>
      </c>
      <c r="K756" s="78" t="n">
        <v>12644.47</v>
      </c>
    </row>
    <row r="757" ht="28.5" customHeight="1" s="54">
      <c r="A757" s="81" t="n"/>
      <c r="B757" s="81" t="n"/>
      <c r="C757" s="81" t="inlineStr">
        <is>
          <t>ЗТР</t>
        </is>
      </c>
      <c r="D757" s="82" t="inlineStr">
        <is>
          <t>чел-ч</t>
        </is>
      </c>
      <c r="E757" s="83" t="n">
        <v>46</v>
      </c>
      <c r="F757" s="84" t="n"/>
      <c r="G757" s="85" t="n"/>
      <c r="H757" s="83" t="n">
        <v>1</v>
      </c>
      <c r="I757" s="84" t="n">
        <v>46</v>
      </c>
      <c r="J757" s="83" t="n"/>
      <c r="K757" s="84" t="n"/>
    </row>
    <row r="758" ht="15" customHeight="1" s="54">
      <c r="C758" s="70" t="inlineStr">
        <is>
          <t>ВСЕГО работ по позиции:</t>
        </is>
      </c>
      <c r="H758" s="86" t="n">
        <v>8392.5</v>
      </c>
      <c r="I758" s="62" t="n"/>
      <c r="J758" s="86" t="n">
        <v>85435.62</v>
      </c>
      <c r="K758" s="62" t="n"/>
    </row>
    <row r="759" ht="15" customHeight="1" s="54">
      <c r="C759" s="70" t="inlineStr">
        <is>
          <t>ВСЕГО оборудование по позиции:</t>
        </is>
      </c>
      <c r="H759" s="87" t="n">
        <v>0</v>
      </c>
      <c r="J759" s="87" t="n">
        <v>0</v>
      </c>
    </row>
    <row r="760" ht="15" customHeight="1" s="54">
      <c r="C760" s="70" t="inlineStr">
        <is>
          <t>ВСЕГО по позиции:</t>
        </is>
      </c>
      <c r="H760" s="87" t="n">
        <v>8392.5</v>
      </c>
      <c r="J760" s="87" t="n">
        <v>85435.62</v>
      </c>
    </row>
    <row r="761" ht="141.75" customHeight="1" s="54">
      <c r="A761" s="76" t="n">
        <v>74</v>
      </c>
      <c r="B761" s="76" t="inlineStr">
        <is>
          <t>5.3-28-1</t>
        </is>
      </c>
      <c r="C761" s="76" t="inlineStr">
        <is>
          <t>Пусконаладка кондиционеров</t>
        </is>
      </c>
      <c r="D761" s="77" t="inlineStr">
        <is>
          <t>компл.</t>
        </is>
      </c>
      <c r="E761" s="58" t="n">
        <v>46</v>
      </c>
      <c r="F761" s="78" t="n"/>
      <c r="G761" s="79" t="n"/>
      <c r="H761" s="58" t="n"/>
      <c r="I761" s="78" t="n"/>
      <c r="J761" s="58" t="n"/>
      <c r="K761" s="78" t="n"/>
    </row>
    <row r="762" ht="14.25" customHeight="1" s="54">
      <c r="A762" s="76" t="n"/>
      <c r="B762" s="76" t="n"/>
      <c r="C762" s="76" t="inlineStr">
        <is>
          <t>ЗП</t>
        </is>
      </c>
      <c r="D762" s="77" t="n"/>
      <c r="E762" s="58" t="n"/>
      <c r="F762" s="78" t="n">
        <v>32.84</v>
      </c>
      <c r="G762" s="79" t="n"/>
      <c r="H762" s="58" t="n">
        <v>1</v>
      </c>
      <c r="I762" s="78" t="n">
        <v>1510.64</v>
      </c>
      <c r="J762" s="58" t="n">
        <v>10.18</v>
      </c>
      <c r="K762" s="78" t="n">
        <v>15378.41</v>
      </c>
    </row>
    <row r="763" ht="14.25" customHeight="1" s="54">
      <c r="A763" s="76" t="n"/>
      <c r="B763" s="76" t="n"/>
      <c r="C763" s="76" t="inlineStr">
        <is>
          <t>ЭМ</t>
        </is>
      </c>
      <c r="D763" s="77" t="n"/>
      <c r="E763" s="58" t="n"/>
      <c r="F763" s="78" t="n">
        <v>3.65</v>
      </c>
      <c r="G763" s="79" t="n"/>
      <c r="H763" s="58" t="n">
        <v>1</v>
      </c>
      <c r="I763" s="78" t="n">
        <v>167.86</v>
      </c>
      <c r="J763" s="58" t="n">
        <v>10.18</v>
      </c>
      <c r="K763" s="78" t="n">
        <v>1708.71</v>
      </c>
    </row>
    <row r="764" ht="14.25" customHeight="1" s="54">
      <c r="A764" s="76" t="n"/>
      <c r="B764" s="76" t="n"/>
      <c r="C764" s="76" t="inlineStr">
        <is>
          <t>в т.ч. ЗПМ</t>
        </is>
      </c>
      <c r="D764" s="77" t="n"/>
      <c r="E764" s="58" t="n"/>
      <c r="F764" s="78" t="n">
        <v>0</v>
      </c>
      <c r="G764" s="79" t="n"/>
      <c r="H764" s="58" t="n">
        <v>1</v>
      </c>
      <c r="I764" s="80" t="n">
        <v>0</v>
      </c>
      <c r="J764" s="58" t="n">
        <v>10.18</v>
      </c>
      <c r="K764" s="80" t="n">
        <v>0</v>
      </c>
    </row>
    <row r="765" ht="14.25" customHeight="1" s="54">
      <c r="A765" s="76" t="n"/>
      <c r="B765" s="76" t="n"/>
      <c r="C765" s="76" t="inlineStr">
        <is>
          <t>НР от ЗП</t>
        </is>
      </c>
      <c r="D765" s="77" t="inlineStr">
        <is>
          <t>%</t>
        </is>
      </c>
      <c r="E765" s="58" t="n">
        <v>85</v>
      </c>
      <c r="F765" s="78" t="n"/>
      <c r="G765" s="79" t="n"/>
      <c r="H765" s="58" t="n"/>
      <c r="I765" s="78" t="n">
        <v>1846.34</v>
      </c>
      <c r="J765" s="58" t="n">
        <v>85</v>
      </c>
      <c r="K765" s="78" t="n">
        <v>18795.84</v>
      </c>
    </row>
    <row r="766" ht="14.25" customHeight="1" s="54">
      <c r="A766" s="76" t="n"/>
      <c r="B766" s="76" t="n"/>
      <c r="C766" s="76" t="inlineStr">
        <is>
          <t>СП от ЗП</t>
        </is>
      </c>
      <c r="D766" s="77" t="inlineStr">
        <is>
          <t>%</t>
        </is>
      </c>
      <c r="E766" s="58" t="n">
        <v>65</v>
      </c>
      <c r="F766" s="78" t="n"/>
      <c r="G766" s="79" t="n"/>
      <c r="H766" s="58" t="n"/>
      <c r="I766" s="78" t="n">
        <v>1242.08</v>
      </c>
      <c r="J766" s="58" t="n">
        <v>65</v>
      </c>
      <c r="K766" s="78" t="n">
        <v>12644.47</v>
      </c>
    </row>
    <row r="767" ht="28.5" customHeight="1" s="54">
      <c r="A767" s="81" t="n"/>
      <c r="B767" s="81" t="n"/>
      <c r="C767" s="81" t="inlineStr">
        <is>
          <t>ЗТР</t>
        </is>
      </c>
      <c r="D767" s="82" t="inlineStr">
        <is>
          <t>чел-ч</t>
        </is>
      </c>
      <c r="E767" s="83" t="n">
        <v>46</v>
      </c>
      <c r="F767" s="84" t="n"/>
      <c r="G767" s="85" t="n"/>
      <c r="H767" s="83" t="n">
        <v>1</v>
      </c>
      <c r="I767" s="84" t="n">
        <v>46</v>
      </c>
      <c r="J767" s="83" t="n"/>
      <c r="K767" s="84" t="n"/>
    </row>
    <row r="768" ht="15" customHeight="1" s="54">
      <c r="C768" s="70" t="inlineStr">
        <is>
          <t>ВСЕГО работ по позиции:</t>
        </is>
      </c>
      <c r="H768" s="86" t="n">
        <v>8392.49</v>
      </c>
      <c r="I768" s="62" t="n"/>
      <c r="J768" s="86" t="n">
        <v>85435.62</v>
      </c>
      <c r="K768" s="62" t="n"/>
    </row>
    <row r="769" ht="15" customHeight="1" s="54">
      <c r="C769" s="70" t="inlineStr">
        <is>
          <t>ВСЕГО оборудование по позиции:</t>
        </is>
      </c>
      <c r="H769" s="87" t="n">
        <v>0</v>
      </c>
      <c r="J769" s="87" t="n">
        <v>0</v>
      </c>
    </row>
    <row r="770" ht="15" customHeight="1" s="54">
      <c r="C770" s="70" t="inlineStr">
        <is>
          <t>ВСЕГО по позиции:</t>
        </is>
      </c>
      <c r="H770" s="87" t="n">
        <v>8392.49</v>
      </c>
      <c r="J770" s="87" t="n">
        <v>85435.62</v>
      </c>
    </row>
    <row r="771" ht="141.75" customHeight="1" s="54">
      <c r="A771" s="76" t="n">
        <v>75</v>
      </c>
      <c r="B771" s="76" t="inlineStr">
        <is>
          <t>5.3-28-1</t>
        </is>
      </c>
      <c r="C771" s="76" t="inlineStr">
        <is>
          <t>Пусконаладка, вакуумирование и проверка кондиционирования</t>
        </is>
      </c>
      <c r="D771" s="77" t="inlineStr">
        <is>
          <t>компл.</t>
        </is>
      </c>
      <c r="E771" s="58" t="n">
        <v>46</v>
      </c>
      <c r="F771" s="78" t="n"/>
      <c r="G771" s="79" t="n"/>
      <c r="H771" s="58" t="n"/>
      <c r="I771" s="78" t="n"/>
      <c r="J771" s="58" t="n"/>
      <c r="K771" s="78" t="n"/>
    </row>
    <row r="772" ht="14.25" customHeight="1" s="54">
      <c r="A772" s="76" t="n"/>
      <c r="B772" s="76" t="n"/>
      <c r="C772" s="76" t="inlineStr">
        <is>
          <t>ЗП</t>
        </is>
      </c>
      <c r="D772" s="77" t="n"/>
      <c r="E772" s="58" t="n"/>
      <c r="F772" s="78" t="n">
        <v>152.23</v>
      </c>
      <c r="G772" s="79" t="n"/>
      <c r="H772" s="58" t="n">
        <v>1</v>
      </c>
      <c r="I772" s="78" t="n">
        <v>7002.64</v>
      </c>
      <c r="J772" s="58" t="n">
        <v>10.18</v>
      </c>
      <c r="K772" s="78" t="n">
        <v>71286.86</v>
      </c>
    </row>
    <row r="773" ht="14.25" customHeight="1" s="54">
      <c r="A773" s="76" t="n"/>
      <c r="B773" s="76" t="n"/>
      <c r="C773" s="76" t="inlineStr">
        <is>
          <t>ЭМ</t>
        </is>
      </c>
      <c r="D773" s="77" t="n"/>
      <c r="E773" s="58" t="n"/>
      <c r="F773" s="78" t="n">
        <v>16.91</v>
      </c>
      <c r="G773" s="79" t="n"/>
      <c r="H773" s="58" t="n">
        <v>1</v>
      </c>
      <c r="I773" s="78" t="n">
        <v>778.0700000000001</v>
      </c>
      <c r="J773" s="58" t="n">
        <v>10.18</v>
      </c>
      <c r="K773" s="78" t="n">
        <v>7920.76</v>
      </c>
    </row>
    <row r="774" ht="14.25" customHeight="1" s="54">
      <c r="A774" s="76" t="n"/>
      <c r="B774" s="76" t="n"/>
      <c r="C774" s="76" t="inlineStr">
        <is>
          <t>в т.ч. ЗПМ</t>
        </is>
      </c>
      <c r="D774" s="77" t="n"/>
      <c r="E774" s="58" t="n"/>
      <c r="F774" s="78" t="n">
        <v>0</v>
      </c>
      <c r="G774" s="79" t="n"/>
      <c r="H774" s="58" t="n">
        <v>1</v>
      </c>
      <c r="I774" s="80" t="n">
        <v>0</v>
      </c>
      <c r="J774" s="58" t="n">
        <v>10.18</v>
      </c>
      <c r="K774" s="80" t="n">
        <v>0</v>
      </c>
    </row>
    <row r="775" ht="14.25" customHeight="1" s="54">
      <c r="A775" s="76" t="n"/>
      <c r="B775" s="76" t="n"/>
      <c r="C775" s="76" t="inlineStr">
        <is>
          <t>НР от ЗП</t>
        </is>
      </c>
      <c r="D775" s="77" t="inlineStr">
        <is>
          <t>%</t>
        </is>
      </c>
      <c r="E775" s="58" t="n">
        <v>85</v>
      </c>
      <c r="F775" s="78" t="n"/>
      <c r="G775" s="79" t="n"/>
      <c r="H775" s="58" t="n"/>
      <c r="I775" s="78" t="n">
        <v>5835.53</v>
      </c>
      <c r="J775" s="58" t="n">
        <v>85</v>
      </c>
      <c r="K775" s="78" t="n">
        <v>59405.72</v>
      </c>
    </row>
    <row r="776" ht="14.25" customHeight="1" s="54">
      <c r="A776" s="76" t="n"/>
      <c r="B776" s="76" t="n"/>
      <c r="C776" s="76" t="inlineStr">
        <is>
          <t>СП от ЗП</t>
        </is>
      </c>
      <c r="D776" s="77" t="inlineStr">
        <is>
          <t>%</t>
        </is>
      </c>
      <c r="E776" s="58" t="n">
        <v>65</v>
      </c>
      <c r="F776" s="78" t="n"/>
      <c r="G776" s="79" t="n"/>
      <c r="H776" s="58" t="n"/>
      <c r="I776" s="78" t="n">
        <v>5446.5</v>
      </c>
      <c r="J776" s="58" t="n">
        <v>65</v>
      </c>
      <c r="K776" s="78" t="n">
        <v>55445.34</v>
      </c>
    </row>
    <row r="777" ht="28.5" customHeight="1" s="54">
      <c r="A777" s="81" t="n"/>
      <c r="B777" s="81" t="n"/>
      <c r="C777" s="81" t="inlineStr">
        <is>
          <t>ЗТР</t>
        </is>
      </c>
      <c r="D777" s="82" t="inlineStr">
        <is>
          <t>чел-ч</t>
        </is>
      </c>
      <c r="E777" s="83" t="n">
        <v>46</v>
      </c>
      <c r="F777" s="84" t="n"/>
      <c r="G777" s="85" t="n"/>
      <c r="H777" s="83" t="n">
        <v>1</v>
      </c>
      <c r="I777" s="84" t="n">
        <v>46</v>
      </c>
      <c r="J777" s="83" t="n"/>
      <c r="K777" s="84" t="n"/>
    </row>
    <row r="778" ht="15" customHeight="1" s="54">
      <c r="C778" s="70" t="inlineStr">
        <is>
          <t>ВСЕГО работ по позиции:</t>
        </is>
      </c>
      <c r="H778" s="86" t="n">
        <v>38903.55</v>
      </c>
      <c r="I778" s="62" t="n"/>
      <c r="J778" s="86" t="n">
        <v>396038.12</v>
      </c>
      <c r="K778" s="62" t="n"/>
    </row>
    <row r="779" ht="15" customHeight="1" s="54">
      <c r="C779" s="70" t="inlineStr">
        <is>
          <t>ВСЕГО оборудование по позиции:</t>
        </is>
      </c>
      <c r="H779" s="87" t="n">
        <v>0</v>
      </c>
      <c r="J779" s="87" t="n">
        <v>0</v>
      </c>
    </row>
    <row r="780" ht="15" customHeight="1" s="54">
      <c r="C780" s="70" t="inlineStr">
        <is>
          <t>ВСЕГО по позиции:</t>
        </is>
      </c>
      <c r="H780" s="87" t="n">
        <v>38903.55</v>
      </c>
      <c r="J780" s="87" t="n">
        <v>396038.12</v>
      </c>
    </row>
    <row r="781" ht="141.75" customHeight="1" s="54">
      <c r="A781" s="76" t="n">
        <v>76</v>
      </c>
      <c r="B781" s="76" t="inlineStr">
        <is>
          <t>4.8-159-1</t>
        </is>
      </c>
      <c r="C781" s="76" t="inlineStr">
        <is>
          <t>Монтаж металлических коробов/лотков для кабельных линий</t>
        </is>
      </c>
      <c r="D781" s="77" t="inlineStr">
        <is>
          <t>м.п.</t>
        </is>
      </c>
      <c r="E781" s="58" t="n">
        <v>2189.6</v>
      </c>
      <c r="F781" s="78" t="n"/>
      <c r="G781" s="79" t="n"/>
      <c r="H781" s="58" t="n"/>
      <c r="I781" s="78" t="n"/>
      <c r="J781" s="58" t="n"/>
      <c r="K781" s="78" t="n"/>
    </row>
    <row r="782" ht="14.25" customHeight="1" s="54">
      <c r="A782" s="76" t="n"/>
      <c r="B782" s="76" t="n"/>
      <c r="C782" s="76" t="inlineStr">
        <is>
          <t>ЗП</t>
        </is>
      </c>
      <c r="D782" s="77" t="n"/>
      <c r="E782" s="58" t="n"/>
      <c r="F782" s="78" t="n">
        <v>4.99</v>
      </c>
      <c r="G782" s="79" t="n"/>
      <c r="H782" s="58" t="n">
        <v>1</v>
      </c>
      <c r="I782" s="78" t="n">
        <v>10927.04</v>
      </c>
      <c r="J782" s="58" t="n">
        <v>10.18</v>
      </c>
      <c r="K782" s="78" t="n">
        <v>111237.21</v>
      </c>
    </row>
    <row r="783" ht="14.25" customHeight="1" s="54">
      <c r="A783" s="76" t="n"/>
      <c r="B783" s="76" t="n"/>
      <c r="C783" s="76" t="inlineStr">
        <is>
          <t>ЭМ</t>
        </is>
      </c>
      <c r="D783" s="77" t="n"/>
      <c r="E783" s="58" t="n"/>
      <c r="F783" s="78" t="n">
        <v>0.55</v>
      </c>
      <c r="G783" s="79" t="n"/>
      <c r="H783" s="58" t="n">
        <v>1</v>
      </c>
      <c r="I783" s="78" t="n">
        <v>1214.12</v>
      </c>
      <c r="J783" s="58" t="n">
        <v>10.18</v>
      </c>
      <c r="K783" s="78" t="n">
        <v>12359.69</v>
      </c>
    </row>
    <row r="784" ht="14.25" customHeight="1" s="54">
      <c r="A784" s="76" t="n"/>
      <c r="B784" s="76" t="n"/>
      <c r="C784" s="76" t="inlineStr">
        <is>
          <t>в т.ч. ЗПМ</t>
        </is>
      </c>
      <c r="D784" s="77" t="n"/>
      <c r="E784" s="58" t="n"/>
      <c r="F784" s="78" t="n">
        <v>0</v>
      </c>
      <c r="G784" s="79" t="n"/>
      <c r="H784" s="58" t="n">
        <v>1</v>
      </c>
      <c r="I784" s="80" t="n">
        <v>0</v>
      </c>
      <c r="J784" s="58" t="n">
        <v>10.18</v>
      </c>
      <c r="K784" s="80" t="n">
        <v>0</v>
      </c>
    </row>
    <row r="785" ht="14.25" customHeight="1" s="54">
      <c r="A785" s="76" t="n"/>
      <c r="B785" s="76" t="n"/>
      <c r="C785" s="76" t="inlineStr">
        <is>
          <t>НР от ЗП</t>
        </is>
      </c>
      <c r="D785" s="77" t="inlineStr">
        <is>
          <t>%</t>
        </is>
      </c>
      <c r="E785" s="58" t="n">
        <v>85</v>
      </c>
      <c r="F785" s="78" t="n"/>
      <c r="G785" s="79" t="n"/>
      <c r="H785" s="58" t="n"/>
      <c r="I785" s="78" t="n">
        <v>13840.92</v>
      </c>
      <c r="J785" s="58" t="n">
        <v>85</v>
      </c>
      <c r="K785" s="78" t="n">
        <v>140900.46</v>
      </c>
    </row>
    <row r="786" ht="14.25" customHeight="1" s="54">
      <c r="A786" s="76" t="n"/>
      <c r="B786" s="76" t="n"/>
      <c r="C786" s="76" t="inlineStr">
        <is>
          <t>СП от ЗП</t>
        </is>
      </c>
      <c r="D786" s="77" t="inlineStr">
        <is>
          <t>%</t>
        </is>
      </c>
      <c r="E786" s="58" t="n">
        <v>65</v>
      </c>
      <c r="F786" s="78" t="n"/>
      <c r="G786" s="79" t="n"/>
      <c r="H786" s="58" t="n"/>
      <c r="I786" s="78" t="n">
        <v>8134.57</v>
      </c>
      <c r="J786" s="58" t="n">
        <v>65</v>
      </c>
      <c r="K786" s="78" t="n">
        <v>82809.92999999999</v>
      </c>
    </row>
    <row r="787" ht="28.5" customHeight="1" s="54">
      <c r="A787" s="81" t="n"/>
      <c r="B787" s="81" t="n"/>
      <c r="C787" s="81" t="inlineStr">
        <is>
          <t>ЗТР</t>
        </is>
      </c>
      <c r="D787" s="82" t="inlineStr">
        <is>
          <t>чел-ч</t>
        </is>
      </c>
      <c r="E787" s="83" t="n">
        <v>2189.6</v>
      </c>
      <c r="F787" s="84" t="n"/>
      <c r="G787" s="85" t="n"/>
      <c r="H787" s="83" t="n">
        <v>1</v>
      </c>
      <c r="I787" s="84" t="n">
        <v>2189.6</v>
      </c>
      <c r="J787" s="83" t="n"/>
      <c r="K787" s="84" t="n"/>
    </row>
    <row r="788" ht="15" customHeight="1" s="54">
      <c r="C788" s="70" t="inlineStr">
        <is>
          <t>ВСЕГО работ по позиции:</t>
        </is>
      </c>
      <c r="H788" s="86" t="n">
        <v>60705.75</v>
      </c>
      <c r="I788" s="62" t="n"/>
      <c r="J788" s="86" t="n">
        <v>617984.51</v>
      </c>
      <c r="K788" s="62" t="n"/>
    </row>
    <row r="789" ht="15" customHeight="1" s="54">
      <c r="C789" s="70" t="inlineStr">
        <is>
          <t>ВСЕГО оборудование по позиции:</t>
        </is>
      </c>
      <c r="H789" s="87" t="n">
        <v>0</v>
      </c>
      <c r="J789" s="87" t="n">
        <v>0</v>
      </c>
    </row>
    <row r="790" ht="15" customHeight="1" s="54">
      <c r="C790" s="70" t="inlineStr">
        <is>
          <t>ВСЕГО по позиции:</t>
        </is>
      </c>
      <c r="H790" s="87" t="n">
        <v>60705.75</v>
      </c>
      <c r="J790" s="87" t="n">
        <v>617984.51</v>
      </c>
    </row>
    <row r="791" ht="141.75" customHeight="1" s="54">
      <c r="A791" s="76" t="n">
        <v>77</v>
      </c>
      <c r="B791" s="76" t="inlineStr">
        <is>
          <t>4.10-15-1</t>
        </is>
      </c>
      <c r="C791" s="76" t="inlineStr">
        <is>
          <t>Прокладка кабелей по стенам и конструкциям</t>
        </is>
      </c>
      <c r="D791" s="77" t="inlineStr">
        <is>
          <t>м.п.</t>
        </is>
      </c>
      <c r="E791" s="58" t="n">
        <v>2189.6</v>
      </c>
      <c r="F791" s="78" t="n"/>
      <c r="G791" s="79" t="n"/>
      <c r="H791" s="58" t="n"/>
      <c r="I791" s="78" t="n"/>
      <c r="J791" s="58" t="n"/>
      <c r="K791" s="78" t="n"/>
    </row>
    <row r="792" ht="14.25" customHeight="1" s="54">
      <c r="A792" s="76" t="n"/>
      <c r="B792" s="76" t="n"/>
      <c r="C792" s="76" t="inlineStr">
        <is>
          <t>ЗП</t>
        </is>
      </c>
      <c r="D792" s="77" t="n"/>
      <c r="E792" s="58" t="n"/>
      <c r="F792" s="78" t="n">
        <v>6.99</v>
      </c>
      <c r="G792" s="79" t="n"/>
      <c r="H792" s="58" t="n">
        <v>1</v>
      </c>
      <c r="I792" s="78" t="n">
        <v>15297.84</v>
      </c>
      <c r="J792" s="58" t="n">
        <v>10.18</v>
      </c>
      <c r="K792" s="78" t="n">
        <v>155732.09</v>
      </c>
    </row>
    <row r="793" ht="14.25" customHeight="1" s="54">
      <c r="A793" s="76" t="n"/>
      <c r="B793" s="76" t="n"/>
      <c r="C793" s="76" t="inlineStr">
        <is>
          <t>ЭМ</t>
        </is>
      </c>
      <c r="D793" s="77" t="n"/>
      <c r="E793" s="58" t="n"/>
      <c r="F793" s="78" t="n">
        <v>0.78</v>
      </c>
      <c r="G793" s="79" t="n"/>
      <c r="H793" s="58" t="n">
        <v>1</v>
      </c>
      <c r="I793" s="78" t="n">
        <v>1699.76</v>
      </c>
      <c r="J793" s="58" t="n">
        <v>10.18</v>
      </c>
      <c r="K793" s="78" t="n">
        <v>17303.57</v>
      </c>
    </row>
    <row r="794" ht="14.25" customHeight="1" s="54">
      <c r="A794" s="76" t="n"/>
      <c r="B794" s="76" t="n"/>
      <c r="C794" s="76" t="inlineStr">
        <is>
          <t>в т.ч. ЗПМ</t>
        </is>
      </c>
      <c r="D794" s="77" t="n"/>
      <c r="E794" s="58" t="n"/>
      <c r="F794" s="78" t="n">
        <v>0</v>
      </c>
      <c r="G794" s="79" t="n"/>
      <c r="H794" s="58" t="n">
        <v>1</v>
      </c>
      <c r="I794" s="80" t="n">
        <v>0</v>
      </c>
      <c r="J794" s="58" t="n">
        <v>10.18</v>
      </c>
      <c r="K794" s="80" t="n">
        <v>0</v>
      </c>
    </row>
    <row r="795" ht="14.25" customHeight="1" s="54">
      <c r="A795" s="76" t="n"/>
      <c r="B795" s="76" t="n"/>
      <c r="C795" s="76" t="inlineStr">
        <is>
          <t>НР от ЗП</t>
        </is>
      </c>
      <c r="D795" s="77" t="inlineStr">
        <is>
          <t>%</t>
        </is>
      </c>
      <c r="E795" s="58" t="n">
        <v>85</v>
      </c>
      <c r="F795" s="78" t="n"/>
      <c r="G795" s="79" t="n"/>
      <c r="H795" s="58" t="n"/>
      <c r="I795" s="78" t="n">
        <v>19377.26</v>
      </c>
      <c r="J795" s="58" t="n">
        <v>85</v>
      </c>
      <c r="K795" s="78" t="n">
        <v>197260.65</v>
      </c>
    </row>
    <row r="796" ht="14.25" customHeight="1" s="54">
      <c r="A796" s="76" t="n"/>
      <c r="B796" s="76" t="n"/>
      <c r="C796" s="76" t="inlineStr">
        <is>
          <t>СП от ЗП</t>
        </is>
      </c>
      <c r="D796" s="77" t="inlineStr">
        <is>
          <t>%</t>
        </is>
      </c>
      <c r="E796" s="58" t="n">
        <v>65</v>
      </c>
      <c r="F796" s="78" t="n"/>
      <c r="G796" s="79" t="n"/>
      <c r="H796" s="58" t="n"/>
      <c r="I796" s="78" t="n">
        <v>11388.39</v>
      </c>
      <c r="J796" s="58" t="n">
        <v>65</v>
      </c>
      <c r="K796" s="78" t="n">
        <v>115933.89</v>
      </c>
    </row>
    <row r="797" ht="28.5" customHeight="1" s="54">
      <c r="A797" s="81" t="n"/>
      <c r="B797" s="81" t="n"/>
      <c r="C797" s="81" t="inlineStr">
        <is>
          <t>ЗТР</t>
        </is>
      </c>
      <c r="D797" s="82" t="inlineStr">
        <is>
          <t>чел-ч</t>
        </is>
      </c>
      <c r="E797" s="83" t="n">
        <v>2189.6</v>
      </c>
      <c r="F797" s="84" t="n"/>
      <c r="G797" s="85" t="n"/>
      <c r="H797" s="83" t="n">
        <v>1</v>
      </c>
      <c r="I797" s="84" t="n">
        <v>2189.6</v>
      </c>
      <c r="J797" s="83" t="n"/>
      <c r="K797" s="84" t="n"/>
    </row>
    <row r="798" ht="15" customHeight="1" s="54">
      <c r="C798" s="70" t="inlineStr">
        <is>
          <t>ВСЕГО работ по позиции:</t>
        </is>
      </c>
      <c r="H798" s="86" t="n">
        <v>84988.03</v>
      </c>
      <c r="I798" s="62" t="n"/>
      <c r="J798" s="86" t="n">
        <v>865178.3199999999</v>
      </c>
      <c r="K798" s="62" t="n"/>
    </row>
    <row r="799" ht="15" customHeight="1" s="54">
      <c r="C799" s="70" t="inlineStr">
        <is>
          <t>ВСЕГО оборудование по позиции:</t>
        </is>
      </c>
      <c r="H799" s="87" t="n">
        <v>0</v>
      </c>
      <c r="J799" s="87" t="n">
        <v>0</v>
      </c>
    </row>
    <row r="800" ht="15" customHeight="1" s="54">
      <c r="C800" s="70" t="inlineStr">
        <is>
          <t>ВСЕГО по позиции:</t>
        </is>
      </c>
      <c r="H800" s="87" t="n">
        <v>84988.03</v>
      </c>
      <c r="J800" s="87" t="n">
        <v>865178.3199999999</v>
      </c>
    </row>
    <row r="801" ht="141.75" customHeight="1" s="54">
      <c r="A801" s="76" t="n">
        <v>78</v>
      </c>
      <c r="B801" s="76" t="inlineStr">
        <is>
          <t>6.69-5-3</t>
        </is>
      </c>
      <c r="C801" s="76" t="inlineStr">
        <is>
          <t>Пробивка штроб под скрытую прокладку</t>
        </is>
      </c>
      <c r="D801" s="77" t="inlineStr">
        <is>
          <t>м.п.</t>
        </is>
      </c>
      <c r="E801" s="58" t="n">
        <v>1251.2</v>
      </c>
      <c r="F801" s="78" t="n"/>
      <c r="G801" s="79" t="n"/>
      <c r="H801" s="58" t="n"/>
      <c r="I801" s="78" t="n"/>
      <c r="J801" s="58" t="n"/>
      <c r="K801" s="78" t="n"/>
    </row>
    <row r="802" ht="14.25" customHeight="1" s="54">
      <c r="A802" s="76" t="n"/>
      <c r="B802" s="76" t="n"/>
      <c r="C802" s="76" t="inlineStr">
        <is>
          <t>ЗП</t>
        </is>
      </c>
      <c r="D802" s="77" t="n"/>
      <c r="E802" s="58" t="n"/>
      <c r="F802" s="78" t="n">
        <v>5.24</v>
      </c>
      <c r="G802" s="79" t="n"/>
      <c r="H802" s="58" t="n">
        <v>1</v>
      </c>
      <c r="I802" s="78" t="n">
        <v>6556.22</v>
      </c>
      <c r="J802" s="58" t="n">
        <v>10.18</v>
      </c>
      <c r="K802" s="78" t="n">
        <v>66742.33</v>
      </c>
    </row>
    <row r="803" ht="14.25" customHeight="1" s="54">
      <c r="A803" s="76" t="n"/>
      <c r="B803" s="76" t="n"/>
      <c r="C803" s="76" t="inlineStr">
        <is>
          <t>ЭМ</t>
        </is>
      </c>
      <c r="D803" s="77" t="n"/>
      <c r="E803" s="58" t="n"/>
      <c r="F803" s="78" t="n">
        <v>0.58</v>
      </c>
      <c r="G803" s="79" t="n"/>
      <c r="H803" s="58" t="n">
        <v>1</v>
      </c>
      <c r="I803" s="78" t="n">
        <v>728.47</v>
      </c>
      <c r="J803" s="58" t="n">
        <v>10.18</v>
      </c>
      <c r="K803" s="78" t="n">
        <v>7415.81</v>
      </c>
    </row>
    <row r="804" ht="14.25" customHeight="1" s="54">
      <c r="A804" s="76" t="n"/>
      <c r="B804" s="76" t="n"/>
      <c r="C804" s="76" t="inlineStr">
        <is>
          <t>в т.ч. ЗПМ</t>
        </is>
      </c>
      <c r="D804" s="77" t="n"/>
      <c r="E804" s="58" t="n"/>
      <c r="F804" s="78" t="n">
        <v>0</v>
      </c>
      <c r="G804" s="79" t="n"/>
      <c r="H804" s="58" t="n">
        <v>1</v>
      </c>
      <c r="I804" s="80" t="n">
        <v>0</v>
      </c>
      <c r="J804" s="58" t="n">
        <v>10.18</v>
      </c>
      <c r="K804" s="80" t="n">
        <v>0</v>
      </c>
    </row>
    <row r="805" ht="14.25" customHeight="1" s="54">
      <c r="A805" s="76" t="n"/>
      <c r="B805" s="76" t="n"/>
      <c r="C805" s="76" t="inlineStr">
        <is>
          <t>НР от ЗП</t>
        </is>
      </c>
      <c r="D805" s="77" t="inlineStr">
        <is>
          <t>%</t>
        </is>
      </c>
      <c r="E805" s="58" t="n">
        <v>85</v>
      </c>
      <c r="F805" s="78" t="n"/>
      <c r="G805" s="79" t="n"/>
      <c r="H805" s="58" t="n"/>
      <c r="I805" s="78" t="n">
        <v>8304.540000000001</v>
      </c>
      <c r="J805" s="58" t="n">
        <v>85</v>
      </c>
      <c r="K805" s="78" t="n">
        <v>84540.28</v>
      </c>
    </row>
    <row r="806" ht="14.25" customHeight="1" s="54">
      <c r="A806" s="76" t="n"/>
      <c r="B806" s="76" t="n"/>
      <c r="C806" s="76" t="inlineStr">
        <is>
          <t>СП от ЗП</t>
        </is>
      </c>
      <c r="D806" s="77" t="inlineStr">
        <is>
          <t>%</t>
        </is>
      </c>
      <c r="E806" s="58" t="n">
        <v>65</v>
      </c>
      <c r="F806" s="78" t="n"/>
      <c r="G806" s="79" t="n"/>
      <c r="H806" s="58" t="n"/>
      <c r="I806" s="78" t="n">
        <v>4880.74</v>
      </c>
      <c r="J806" s="58" t="n">
        <v>65</v>
      </c>
      <c r="K806" s="78" t="n">
        <v>49685.95</v>
      </c>
    </row>
    <row r="807" ht="28.5" customHeight="1" s="54">
      <c r="A807" s="81" t="n"/>
      <c r="B807" s="81" t="n"/>
      <c r="C807" s="81" t="inlineStr">
        <is>
          <t>ЗТР</t>
        </is>
      </c>
      <c r="D807" s="82" t="inlineStr">
        <is>
          <t>чел-ч</t>
        </is>
      </c>
      <c r="E807" s="83" t="n">
        <v>1251.2</v>
      </c>
      <c r="F807" s="84" t="n"/>
      <c r="G807" s="85" t="n"/>
      <c r="H807" s="83" t="n">
        <v>1</v>
      </c>
      <c r="I807" s="84" t="n">
        <v>1251.2</v>
      </c>
      <c r="J807" s="83" t="n"/>
      <c r="K807" s="84" t="n"/>
    </row>
    <row r="808" ht="15" customHeight="1" s="54">
      <c r="C808" s="70" t="inlineStr">
        <is>
          <t>ВСЕГО работ по позиции:</t>
        </is>
      </c>
      <c r="H808" s="86" t="n">
        <v>36423.45</v>
      </c>
      <c r="I808" s="62" t="n"/>
      <c r="J808" s="86" t="n">
        <v>370790.71</v>
      </c>
      <c r="K808" s="62" t="n"/>
    </row>
    <row r="809" ht="15" customHeight="1" s="54">
      <c r="C809" s="70" t="inlineStr">
        <is>
          <t>ВСЕГО оборудование по позиции:</t>
        </is>
      </c>
      <c r="H809" s="87" t="n">
        <v>0</v>
      </c>
      <c r="J809" s="87" t="n">
        <v>0</v>
      </c>
    </row>
    <row r="810" ht="15" customHeight="1" s="54">
      <c r="C810" s="70" t="inlineStr">
        <is>
          <t>ВСЕГО по позиции:</t>
        </is>
      </c>
      <c r="H810" s="87" t="n">
        <v>36423.45</v>
      </c>
      <c r="J810" s="87" t="n">
        <v>370790.71</v>
      </c>
    </row>
    <row r="811" ht="141.75" customHeight="1" s="54">
      <c r="A811" s="76" t="n">
        <v>79</v>
      </c>
      <c r="B811" s="76" t="inlineStr">
        <is>
          <t>6.69-10-1</t>
        </is>
      </c>
      <c r="C811" s="76" t="inlineStr">
        <is>
          <t>Заделка борозд после прокладки кабелей</t>
        </is>
      </c>
      <c r="D811" s="77" t="inlineStr">
        <is>
          <t>м.п.</t>
        </is>
      </c>
      <c r="E811" s="58" t="n">
        <v>1251.2</v>
      </c>
      <c r="F811" s="78" t="n"/>
      <c r="G811" s="79" t="n"/>
      <c r="H811" s="58" t="n"/>
      <c r="I811" s="78" t="n"/>
      <c r="J811" s="58" t="n"/>
      <c r="K811" s="78" t="n"/>
    </row>
    <row r="812" ht="14.25" customHeight="1" s="54">
      <c r="A812" s="76" t="n"/>
      <c r="B812" s="76" t="n"/>
      <c r="C812" s="76" t="inlineStr">
        <is>
          <t>ЗП</t>
        </is>
      </c>
      <c r="D812" s="77" t="n"/>
      <c r="E812" s="58" t="n"/>
      <c r="F812" s="78" t="n">
        <v>5.24</v>
      </c>
      <c r="G812" s="79" t="n"/>
      <c r="H812" s="58" t="n">
        <v>1</v>
      </c>
      <c r="I812" s="78" t="n">
        <v>6556.22</v>
      </c>
      <c r="J812" s="58" t="n">
        <v>10.18</v>
      </c>
      <c r="K812" s="78" t="n">
        <v>66742.33</v>
      </c>
    </row>
    <row r="813" ht="14.25" customHeight="1" s="54">
      <c r="A813" s="76" t="n"/>
      <c r="B813" s="76" t="n"/>
      <c r="C813" s="76" t="inlineStr">
        <is>
          <t>ЭМ</t>
        </is>
      </c>
      <c r="D813" s="77" t="n"/>
      <c r="E813" s="58" t="n"/>
      <c r="F813" s="78" t="n">
        <v>0.58</v>
      </c>
      <c r="G813" s="79" t="n"/>
      <c r="H813" s="58" t="n">
        <v>1</v>
      </c>
      <c r="I813" s="78" t="n">
        <v>728.47</v>
      </c>
      <c r="J813" s="58" t="n">
        <v>10.18</v>
      </c>
      <c r="K813" s="78" t="n">
        <v>7415.81</v>
      </c>
    </row>
    <row r="814" ht="14.25" customHeight="1" s="54">
      <c r="A814" s="76" t="n"/>
      <c r="B814" s="76" t="n"/>
      <c r="C814" s="76" t="inlineStr">
        <is>
          <t>в т.ч. ЗПМ</t>
        </is>
      </c>
      <c r="D814" s="77" t="n"/>
      <c r="E814" s="58" t="n"/>
      <c r="F814" s="78" t="n">
        <v>0</v>
      </c>
      <c r="G814" s="79" t="n"/>
      <c r="H814" s="58" t="n">
        <v>1</v>
      </c>
      <c r="I814" s="80" t="n">
        <v>0</v>
      </c>
      <c r="J814" s="58" t="n">
        <v>10.18</v>
      </c>
      <c r="K814" s="80" t="n">
        <v>0</v>
      </c>
    </row>
    <row r="815" ht="14.25" customHeight="1" s="54">
      <c r="A815" s="76" t="n"/>
      <c r="B815" s="76" t="n"/>
      <c r="C815" s="76" t="inlineStr">
        <is>
          <t>НР от ЗП</t>
        </is>
      </c>
      <c r="D815" s="77" t="inlineStr">
        <is>
          <t>%</t>
        </is>
      </c>
      <c r="E815" s="58" t="n">
        <v>85</v>
      </c>
      <c r="F815" s="78" t="n"/>
      <c r="G815" s="79" t="n"/>
      <c r="H815" s="58" t="n"/>
      <c r="I815" s="78" t="n">
        <v>8304.540000000001</v>
      </c>
      <c r="J815" s="58" t="n">
        <v>85</v>
      </c>
      <c r="K815" s="78" t="n">
        <v>84540.28</v>
      </c>
    </row>
    <row r="816" ht="14.25" customHeight="1" s="54">
      <c r="A816" s="76" t="n"/>
      <c r="B816" s="76" t="n"/>
      <c r="C816" s="76" t="inlineStr">
        <is>
          <t>СП от ЗП</t>
        </is>
      </c>
      <c r="D816" s="77" t="inlineStr">
        <is>
          <t>%</t>
        </is>
      </c>
      <c r="E816" s="58" t="n">
        <v>65</v>
      </c>
      <c r="F816" s="78" t="n"/>
      <c r="G816" s="79" t="n"/>
      <c r="H816" s="58" t="n"/>
      <c r="I816" s="78" t="n">
        <v>4880.74</v>
      </c>
      <c r="J816" s="58" t="n">
        <v>65</v>
      </c>
      <c r="K816" s="78" t="n">
        <v>49685.95</v>
      </c>
    </row>
    <row r="817" ht="28.5" customHeight="1" s="54">
      <c r="A817" s="81" t="n"/>
      <c r="B817" s="81" t="n"/>
      <c r="C817" s="81" t="inlineStr">
        <is>
          <t>ЗТР</t>
        </is>
      </c>
      <c r="D817" s="82" t="inlineStr">
        <is>
          <t>чел-ч</t>
        </is>
      </c>
      <c r="E817" s="83" t="n">
        <v>1251.2</v>
      </c>
      <c r="F817" s="84" t="n"/>
      <c r="G817" s="85" t="n"/>
      <c r="H817" s="83" t="n">
        <v>1</v>
      </c>
      <c r="I817" s="84" t="n">
        <v>1251.2</v>
      </c>
      <c r="J817" s="83" t="n"/>
      <c r="K817" s="84" t="n"/>
    </row>
    <row r="818" ht="15" customHeight="1" s="54">
      <c r="C818" s="70" t="inlineStr">
        <is>
          <t>ВСЕГО работ по позиции:</t>
        </is>
      </c>
      <c r="H818" s="86" t="n">
        <v>36423.45</v>
      </c>
      <c r="I818" s="62" t="n"/>
      <c r="J818" s="86" t="n">
        <v>370790.71</v>
      </c>
      <c r="K818" s="62" t="n"/>
    </row>
    <row r="819" ht="15" customHeight="1" s="54">
      <c r="C819" s="70" t="inlineStr">
        <is>
          <t>ВСЕГО оборудование по позиции:</t>
        </is>
      </c>
      <c r="H819" s="87" t="n">
        <v>0</v>
      </c>
      <c r="J819" s="87" t="n">
        <v>0</v>
      </c>
    </row>
    <row r="820" ht="15" customHeight="1" s="54">
      <c r="C820" s="70" t="inlineStr">
        <is>
          <t>ВСЕГО по позиции:</t>
        </is>
      </c>
      <c r="H820" s="87" t="n">
        <v>36423.45</v>
      </c>
      <c r="J820" s="87" t="n">
        <v>370790.71</v>
      </c>
    </row>
    <row r="821" ht="141.75" customHeight="1" s="54">
      <c r="A821" s="76" t="n">
        <v>80</v>
      </c>
      <c r="B821" s="76" t="inlineStr">
        <is>
          <t>4.8-241-1</t>
        </is>
      </c>
      <c r="C821" s="76" t="inlineStr">
        <is>
          <t>Подключение жил кабелей к зажимам и устройствам</t>
        </is>
      </c>
      <c r="D821" s="77" t="inlineStr">
        <is>
          <t>конец</t>
        </is>
      </c>
      <c r="E821" s="58" t="n">
        <v>625.6</v>
      </c>
      <c r="F821" s="78" t="n"/>
      <c r="G821" s="79" t="n"/>
      <c r="H821" s="58" t="n"/>
      <c r="I821" s="78" t="n"/>
      <c r="J821" s="58" t="n"/>
      <c r="K821" s="78" t="n"/>
    </row>
    <row r="822" ht="14.25" customHeight="1" s="54">
      <c r="A822" s="76" t="n"/>
      <c r="B822" s="76" t="n"/>
      <c r="C822" s="76" t="inlineStr">
        <is>
          <t>ЗП</t>
        </is>
      </c>
      <c r="D822" s="77" t="n"/>
      <c r="E822" s="58" t="n"/>
      <c r="F822" s="78" t="n">
        <v>6.99</v>
      </c>
      <c r="G822" s="79" t="n"/>
      <c r="H822" s="58" t="n">
        <v>1</v>
      </c>
      <c r="I822" s="78" t="n">
        <v>4370.8</v>
      </c>
      <c r="J822" s="58" t="n">
        <v>10.18</v>
      </c>
      <c r="K822" s="78" t="n">
        <v>44494.88</v>
      </c>
    </row>
    <row r="823" ht="14.25" customHeight="1" s="54">
      <c r="A823" s="76" t="n"/>
      <c r="B823" s="76" t="n"/>
      <c r="C823" s="76" t="inlineStr">
        <is>
          <t>ЭМ</t>
        </is>
      </c>
      <c r="D823" s="77" t="n"/>
      <c r="E823" s="58" t="n"/>
      <c r="F823" s="78" t="n">
        <v>0.78</v>
      </c>
      <c r="G823" s="79" t="n"/>
      <c r="H823" s="58" t="n">
        <v>1</v>
      </c>
      <c r="I823" s="78" t="n">
        <v>485.64</v>
      </c>
      <c r="J823" s="58" t="n">
        <v>10.18</v>
      </c>
      <c r="K823" s="78" t="n">
        <v>4943.88</v>
      </c>
    </row>
    <row r="824" ht="14.25" customHeight="1" s="54">
      <c r="A824" s="76" t="n"/>
      <c r="B824" s="76" t="n"/>
      <c r="C824" s="76" t="inlineStr">
        <is>
          <t>в т.ч. ЗПМ</t>
        </is>
      </c>
      <c r="D824" s="77" t="n"/>
      <c r="E824" s="58" t="n"/>
      <c r="F824" s="78" t="n">
        <v>0</v>
      </c>
      <c r="G824" s="79" t="n"/>
      <c r="H824" s="58" t="n">
        <v>1</v>
      </c>
      <c r="I824" s="80" t="n">
        <v>0</v>
      </c>
      <c r="J824" s="58" t="n">
        <v>10.18</v>
      </c>
      <c r="K824" s="80" t="n">
        <v>0</v>
      </c>
    </row>
    <row r="825" ht="14.25" customHeight="1" s="54">
      <c r="A825" s="76" t="n"/>
      <c r="B825" s="76" t="n"/>
      <c r="C825" s="76" t="inlineStr">
        <is>
          <t>НР от ЗП</t>
        </is>
      </c>
      <c r="D825" s="77" t="inlineStr">
        <is>
          <t>%</t>
        </is>
      </c>
      <c r="E825" s="58" t="n">
        <v>85</v>
      </c>
      <c r="F825" s="78" t="n"/>
      <c r="G825" s="79" t="n"/>
      <c r="H825" s="58" t="n"/>
      <c r="I825" s="78" t="n">
        <v>5536.35</v>
      </c>
      <c r="J825" s="58" t="n">
        <v>85</v>
      </c>
      <c r="K825" s="78" t="n">
        <v>56360.19</v>
      </c>
    </row>
    <row r="826" ht="14.25" customHeight="1" s="54">
      <c r="A826" s="76" t="n"/>
      <c r="B826" s="76" t="n"/>
      <c r="C826" s="76" t="inlineStr">
        <is>
          <t>СП от ЗП</t>
        </is>
      </c>
      <c r="D826" s="77" t="inlineStr">
        <is>
          <t>%</t>
        </is>
      </c>
      <c r="E826" s="58" t="n">
        <v>65</v>
      </c>
      <c r="F826" s="78" t="n"/>
      <c r="G826" s="79" t="n"/>
      <c r="H826" s="58" t="n"/>
      <c r="I826" s="78" t="n">
        <v>3253.82</v>
      </c>
      <c r="J826" s="58" t="n">
        <v>65</v>
      </c>
      <c r="K826" s="78" t="n">
        <v>33123.98</v>
      </c>
    </row>
    <row r="827" ht="28.5" customHeight="1" s="54">
      <c r="A827" s="81" t="n"/>
      <c r="B827" s="81" t="n"/>
      <c r="C827" s="81" t="inlineStr">
        <is>
          <t>ЗТР</t>
        </is>
      </c>
      <c r="D827" s="82" t="inlineStr">
        <is>
          <t>чел-ч</t>
        </is>
      </c>
      <c r="E827" s="83" t="n">
        <v>625.6</v>
      </c>
      <c r="F827" s="84" t="n"/>
      <c r="G827" s="85" t="n"/>
      <c r="H827" s="83" t="n">
        <v>1</v>
      </c>
      <c r="I827" s="84" t="n">
        <v>625.6</v>
      </c>
      <c r="J827" s="83" t="n"/>
      <c r="K827" s="84" t="n"/>
    </row>
    <row r="828" ht="15" customHeight="1" s="54">
      <c r="C828" s="70" t="inlineStr">
        <is>
          <t>ВСЕГО работ по позиции:</t>
        </is>
      </c>
      <c r="H828" s="86" t="n">
        <v>24282.27</v>
      </c>
      <c r="I828" s="62" t="n"/>
      <c r="J828" s="86" t="n">
        <v>247193.8</v>
      </c>
      <c r="K828" s="62" t="n"/>
    </row>
    <row r="829" ht="15" customHeight="1" s="54">
      <c r="C829" s="70" t="inlineStr">
        <is>
          <t>ВСЕГО оборудование по позиции:</t>
        </is>
      </c>
      <c r="H829" s="87" t="n">
        <v>0</v>
      </c>
      <c r="J829" s="87" t="n">
        <v>0</v>
      </c>
    </row>
    <row r="830" ht="15" customHeight="1" s="54">
      <c r="C830" s="70" t="inlineStr">
        <is>
          <t>ВСЕГО по позиции:</t>
        </is>
      </c>
      <c r="H830" s="87" t="n">
        <v>24282.27</v>
      </c>
      <c r="J830" s="87" t="n">
        <v>247193.8</v>
      </c>
    </row>
    <row r="831" ht="141.75" customHeight="1" s="54">
      <c r="A831" s="76" t="n">
        <v>81</v>
      </c>
      <c r="B831" s="76" t="inlineStr">
        <is>
          <t>6.69-6-1</t>
        </is>
      </c>
      <c r="C831" s="76" t="inlineStr">
        <is>
          <t>Сверление отверстий под установочные коробки</t>
        </is>
      </c>
      <c r="D831" s="77" t="inlineStr">
        <is>
          <t>шт.</t>
        </is>
      </c>
      <c r="E831" s="58" t="n">
        <v>559</v>
      </c>
      <c r="F831" s="78" t="n"/>
      <c r="G831" s="79" t="n"/>
      <c r="H831" s="58" t="n"/>
      <c r="I831" s="78" t="n"/>
      <c r="J831" s="58" t="n"/>
      <c r="K831" s="78" t="n"/>
    </row>
    <row r="832" ht="14.25" customHeight="1" s="54">
      <c r="A832" s="76" t="n"/>
      <c r="B832" s="76" t="n"/>
      <c r="C832" s="76" t="inlineStr">
        <is>
          <t>ЗП</t>
        </is>
      </c>
      <c r="D832" s="77" t="n"/>
      <c r="E832" s="58" t="n"/>
      <c r="F832" s="78" t="n">
        <v>3.48</v>
      </c>
      <c r="G832" s="79" t="n"/>
      <c r="H832" s="58" t="n">
        <v>1</v>
      </c>
      <c r="I832" s="78" t="n">
        <v>1947.61</v>
      </c>
      <c r="J832" s="58" t="n">
        <v>10.18</v>
      </c>
      <c r="K832" s="78" t="n">
        <v>19826.64</v>
      </c>
    </row>
    <row r="833" ht="14.25" customHeight="1" s="54">
      <c r="A833" s="76" t="n"/>
      <c r="B833" s="76" t="n"/>
      <c r="C833" s="76" t="inlineStr">
        <is>
          <t>ЭМ</t>
        </is>
      </c>
      <c r="D833" s="77" t="n"/>
      <c r="E833" s="58" t="n"/>
      <c r="F833" s="78" t="n">
        <v>0.39</v>
      </c>
      <c r="G833" s="79" t="n"/>
      <c r="H833" s="58" t="n">
        <v>1</v>
      </c>
      <c r="I833" s="78" t="n">
        <v>216.4</v>
      </c>
      <c r="J833" s="58" t="n">
        <v>10.18</v>
      </c>
      <c r="K833" s="78" t="n">
        <v>2202.96</v>
      </c>
    </row>
    <row r="834" ht="14.25" customHeight="1" s="54">
      <c r="A834" s="76" t="n"/>
      <c r="B834" s="76" t="n"/>
      <c r="C834" s="76" t="inlineStr">
        <is>
          <t>в т.ч. ЗПМ</t>
        </is>
      </c>
      <c r="D834" s="77" t="n"/>
      <c r="E834" s="58" t="n"/>
      <c r="F834" s="78" t="n">
        <v>0</v>
      </c>
      <c r="G834" s="79" t="n"/>
      <c r="H834" s="58" t="n">
        <v>1</v>
      </c>
      <c r="I834" s="80" t="n">
        <v>0</v>
      </c>
      <c r="J834" s="58" t="n">
        <v>10.18</v>
      </c>
      <c r="K834" s="80" t="n">
        <v>0</v>
      </c>
    </row>
    <row r="835" ht="14.25" customHeight="1" s="54">
      <c r="A835" s="76" t="n"/>
      <c r="B835" s="76" t="n"/>
      <c r="C835" s="76" t="inlineStr">
        <is>
          <t>НР от ЗП</t>
        </is>
      </c>
      <c r="D835" s="77" t="inlineStr">
        <is>
          <t>%</t>
        </is>
      </c>
      <c r="E835" s="58" t="n">
        <v>85</v>
      </c>
      <c r="F835" s="78" t="n"/>
      <c r="G835" s="79" t="n"/>
      <c r="H835" s="58" t="n"/>
      <c r="I835" s="78" t="n">
        <v>2466.97</v>
      </c>
      <c r="J835" s="58" t="n">
        <v>85</v>
      </c>
      <c r="K835" s="78" t="n">
        <v>25113.75</v>
      </c>
    </row>
    <row r="836" ht="14.25" customHeight="1" s="54">
      <c r="A836" s="76" t="n"/>
      <c r="B836" s="76" t="n"/>
      <c r="C836" s="76" t="inlineStr">
        <is>
          <t>СП от ЗП</t>
        </is>
      </c>
      <c r="D836" s="77" t="inlineStr">
        <is>
          <t>%</t>
        </is>
      </c>
      <c r="E836" s="58" t="n">
        <v>65</v>
      </c>
      <c r="F836" s="78" t="n"/>
      <c r="G836" s="79" t="n"/>
      <c r="H836" s="58" t="n"/>
      <c r="I836" s="78" t="n">
        <v>1449.89</v>
      </c>
      <c r="J836" s="58" t="n">
        <v>65</v>
      </c>
      <c r="K836" s="78" t="n">
        <v>14759.83</v>
      </c>
    </row>
    <row r="837" ht="28.5" customHeight="1" s="54">
      <c r="A837" s="81" t="n"/>
      <c r="B837" s="81" t="n"/>
      <c r="C837" s="81" t="inlineStr">
        <is>
          <t>ЗТР</t>
        </is>
      </c>
      <c r="D837" s="82" t="inlineStr">
        <is>
          <t>чел-ч</t>
        </is>
      </c>
      <c r="E837" s="83" t="n">
        <v>559</v>
      </c>
      <c r="F837" s="84" t="n"/>
      <c r="G837" s="85" t="n"/>
      <c r="H837" s="83" t="n">
        <v>1</v>
      </c>
      <c r="I837" s="84" t="n">
        <v>559</v>
      </c>
      <c r="J837" s="83" t="n"/>
      <c r="K837" s="84" t="n"/>
    </row>
    <row r="838" ht="15" customHeight="1" s="54">
      <c r="C838" s="70" t="inlineStr">
        <is>
          <t>ВСЕГО работ по позиции:</t>
        </is>
      </c>
      <c r="H838" s="86" t="n">
        <v>10820.04</v>
      </c>
      <c r="I838" s="62" t="n"/>
      <c r="J838" s="86" t="n">
        <v>110148</v>
      </c>
      <c r="K838" s="62" t="n"/>
    </row>
    <row r="839" ht="15" customHeight="1" s="54">
      <c r="C839" s="70" t="inlineStr">
        <is>
          <t>ВСЕГО оборудование по позиции:</t>
        </is>
      </c>
      <c r="H839" s="87" t="n">
        <v>0</v>
      </c>
      <c r="J839" s="87" t="n">
        <v>0</v>
      </c>
    </row>
    <row r="840" ht="15" customHeight="1" s="54">
      <c r="C840" s="70" t="inlineStr">
        <is>
          <t>ВСЕГО по позиции:</t>
        </is>
      </c>
      <c r="H840" s="87" t="n">
        <v>10820.04</v>
      </c>
      <c r="J840" s="87" t="n">
        <v>110148</v>
      </c>
    </row>
    <row r="841" ht="141.75" customHeight="1" s="54">
      <c r="A841" s="76" t="n">
        <v>82</v>
      </c>
      <c r="B841" s="76" t="inlineStr">
        <is>
          <t>6.69-5-3</t>
        </is>
      </c>
      <c r="C841" s="76" t="inlineStr">
        <is>
          <t>Пробивка борозд к точкам электроустановочных изделий</t>
        </is>
      </c>
      <c r="D841" s="77" t="inlineStr">
        <is>
          <t>шт.</t>
        </is>
      </c>
      <c r="E841" s="58" t="n">
        <v>559</v>
      </c>
      <c r="F841" s="78" t="n"/>
      <c r="G841" s="79" t="n"/>
      <c r="H841" s="58" t="n"/>
      <c r="I841" s="78" t="n"/>
      <c r="J841" s="58" t="n"/>
      <c r="K841" s="78" t="n"/>
    </row>
    <row r="842" ht="14.25" customHeight="1" s="54">
      <c r="A842" s="76" t="n"/>
      <c r="B842" s="76" t="n"/>
      <c r="C842" s="76" t="inlineStr">
        <is>
          <t>ЗП</t>
        </is>
      </c>
      <c r="D842" s="77" t="n"/>
      <c r="E842" s="58" t="n"/>
      <c r="F842" s="78" t="n">
        <v>3.48</v>
      </c>
      <c r="G842" s="79" t="n"/>
      <c r="H842" s="58" t="n">
        <v>1</v>
      </c>
      <c r="I842" s="78" t="n">
        <v>1947.61</v>
      </c>
      <c r="J842" s="58" t="n">
        <v>10.18</v>
      </c>
      <c r="K842" s="78" t="n">
        <v>19826.64</v>
      </c>
    </row>
    <row r="843" ht="14.25" customHeight="1" s="54">
      <c r="A843" s="76" t="n"/>
      <c r="B843" s="76" t="n"/>
      <c r="C843" s="76" t="inlineStr">
        <is>
          <t>ЭМ</t>
        </is>
      </c>
      <c r="D843" s="77" t="n"/>
      <c r="E843" s="58" t="n"/>
      <c r="F843" s="78" t="n">
        <v>0.39</v>
      </c>
      <c r="G843" s="79" t="n"/>
      <c r="H843" s="58" t="n">
        <v>1</v>
      </c>
      <c r="I843" s="78" t="n">
        <v>216.4</v>
      </c>
      <c r="J843" s="58" t="n">
        <v>10.18</v>
      </c>
      <c r="K843" s="78" t="n">
        <v>2202.96</v>
      </c>
    </row>
    <row r="844" ht="14.25" customHeight="1" s="54">
      <c r="A844" s="76" t="n"/>
      <c r="B844" s="76" t="n"/>
      <c r="C844" s="76" t="inlineStr">
        <is>
          <t>в т.ч. ЗПМ</t>
        </is>
      </c>
      <c r="D844" s="77" t="n"/>
      <c r="E844" s="58" t="n"/>
      <c r="F844" s="78" t="n">
        <v>0</v>
      </c>
      <c r="G844" s="79" t="n"/>
      <c r="H844" s="58" t="n">
        <v>1</v>
      </c>
      <c r="I844" s="80" t="n">
        <v>0</v>
      </c>
      <c r="J844" s="58" t="n">
        <v>10.18</v>
      </c>
      <c r="K844" s="80" t="n">
        <v>0</v>
      </c>
    </row>
    <row r="845" ht="14.25" customHeight="1" s="54">
      <c r="A845" s="76" t="n"/>
      <c r="B845" s="76" t="n"/>
      <c r="C845" s="76" t="inlineStr">
        <is>
          <t>НР от ЗП</t>
        </is>
      </c>
      <c r="D845" s="77" t="inlineStr">
        <is>
          <t>%</t>
        </is>
      </c>
      <c r="E845" s="58" t="n">
        <v>85</v>
      </c>
      <c r="F845" s="78" t="n"/>
      <c r="G845" s="79" t="n"/>
      <c r="H845" s="58" t="n"/>
      <c r="I845" s="78" t="n">
        <v>2466.97</v>
      </c>
      <c r="J845" s="58" t="n">
        <v>85</v>
      </c>
      <c r="K845" s="78" t="n">
        <v>25113.75</v>
      </c>
    </row>
    <row r="846" ht="14.25" customHeight="1" s="54">
      <c r="A846" s="76" t="n"/>
      <c r="B846" s="76" t="n"/>
      <c r="C846" s="76" t="inlineStr">
        <is>
          <t>СП от ЗП</t>
        </is>
      </c>
      <c r="D846" s="77" t="inlineStr">
        <is>
          <t>%</t>
        </is>
      </c>
      <c r="E846" s="58" t="n">
        <v>65</v>
      </c>
      <c r="F846" s="78" t="n"/>
      <c r="G846" s="79" t="n"/>
      <c r="H846" s="58" t="n"/>
      <c r="I846" s="78" t="n">
        <v>1449.89</v>
      </c>
      <c r="J846" s="58" t="n">
        <v>65</v>
      </c>
      <c r="K846" s="78" t="n">
        <v>14759.83</v>
      </c>
    </row>
    <row r="847" ht="28.5" customHeight="1" s="54">
      <c r="A847" s="81" t="n"/>
      <c r="B847" s="81" t="n"/>
      <c r="C847" s="81" t="inlineStr">
        <is>
          <t>ЗТР</t>
        </is>
      </c>
      <c r="D847" s="82" t="inlineStr">
        <is>
          <t>чел-ч</t>
        </is>
      </c>
      <c r="E847" s="83" t="n">
        <v>559</v>
      </c>
      <c r="F847" s="84" t="n"/>
      <c r="G847" s="85" t="n"/>
      <c r="H847" s="83" t="n">
        <v>1</v>
      </c>
      <c r="I847" s="84" t="n">
        <v>559</v>
      </c>
      <c r="J847" s="83" t="n"/>
      <c r="K847" s="84" t="n"/>
    </row>
    <row r="848" ht="15" customHeight="1" s="54">
      <c r="C848" s="70" t="inlineStr">
        <is>
          <t>ВСЕГО работ по позиции:</t>
        </is>
      </c>
      <c r="H848" s="86" t="n">
        <v>10820.04</v>
      </c>
      <c r="I848" s="62" t="n"/>
      <c r="J848" s="86" t="n">
        <v>110148</v>
      </c>
      <c r="K848" s="62" t="n"/>
    </row>
    <row r="849" ht="15" customHeight="1" s="54">
      <c r="C849" s="70" t="inlineStr">
        <is>
          <t>ВСЕГО оборудование по позиции:</t>
        </is>
      </c>
      <c r="H849" s="87" t="n">
        <v>0</v>
      </c>
      <c r="J849" s="87" t="n">
        <v>0</v>
      </c>
    </row>
    <row r="850" ht="15" customHeight="1" s="54">
      <c r="C850" s="70" t="inlineStr">
        <is>
          <t>ВСЕГО по позиции:</t>
        </is>
      </c>
      <c r="H850" s="87" t="n">
        <v>10820.04</v>
      </c>
      <c r="J850" s="87" t="n">
        <v>110148</v>
      </c>
    </row>
    <row r="851" ht="141.75" customHeight="1" s="54">
      <c r="A851" s="76" t="n">
        <v>83</v>
      </c>
      <c r="B851" s="76" t="inlineStr">
        <is>
          <t>4.8-237-1</t>
        </is>
      </c>
      <c r="C851" s="76" t="inlineStr">
        <is>
          <t>Монтаж коробок, подрозетников и распаечных узлов</t>
        </is>
      </c>
      <c r="D851" s="77" t="inlineStr">
        <is>
          <t>шт.</t>
        </is>
      </c>
      <c r="E851" s="58" t="n">
        <v>559</v>
      </c>
      <c r="F851" s="78" t="n"/>
      <c r="G851" s="79" t="n"/>
      <c r="H851" s="58" t="n"/>
      <c r="I851" s="78" t="n"/>
      <c r="J851" s="58" t="n"/>
      <c r="K851" s="78" t="n"/>
    </row>
    <row r="852" ht="14.25" customHeight="1" s="54">
      <c r="A852" s="76" t="n"/>
      <c r="B852" s="76" t="n"/>
      <c r="C852" s="76" t="inlineStr">
        <is>
          <t>ЗП</t>
        </is>
      </c>
      <c r="D852" s="77" t="n"/>
      <c r="E852" s="58" t="n"/>
      <c r="F852" s="78" t="n">
        <v>4.36</v>
      </c>
      <c r="G852" s="79" t="n"/>
      <c r="H852" s="58" t="n">
        <v>1</v>
      </c>
      <c r="I852" s="78" t="n">
        <v>2434.51</v>
      </c>
      <c r="J852" s="58" t="n">
        <v>10.18</v>
      </c>
      <c r="K852" s="78" t="n">
        <v>24783.3</v>
      </c>
    </row>
    <row r="853" ht="14.25" customHeight="1" s="54">
      <c r="A853" s="76" t="n"/>
      <c r="B853" s="76" t="n"/>
      <c r="C853" s="76" t="inlineStr">
        <is>
          <t>ЭМ</t>
        </is>
      </c>
      <c r="D853" s="77" t="n"/>
      <c r="E853" s="58" t="n"/>
      <c r="F853" s="78" t="n">
        <v>0.48</v>
      </c>
      <c r="G853" s="79" t="n"/>
      <c r="H853" s="58" t="n">
        <v>1</v>
      </c>
      <c r="I853" s="78" t="n">
        <v>270.5</v>
      </c>
      <c r="J853" s="58" t="n">
        <v>10.18</v>
      </c>
      <c r="K853" s="78" t="n">
        <v>2753.7</v>
      </c>
    </row>
    <row r="854" ht="14.25" customHeight="1" s="54">
      <c r="A854" s="76" t="n"/>
      <c r="B854" s="76" t="n"/>
      <c r="C854" s="76" t="inlineStr">
        <is>
          <t>в т.ч. ЗПМ</t>
        </is>
      </c>
      <c r="D854" s="77" t="n"/>
      <c r="E854" s="58" t="n"/>
      <c r="F854" s="78" t="n">
        <v>0</v>
      </c>
      <c r="G854" s="79" t="n"/>
      <c r="H854" s="58" t="n">
        <v>1</v>
      </c>
      <c r="I854" s="80" t="n">
        <v>0</v>
      </c>
      <c r="J854" s="58" t="n">
        <v>10.18</v>
      </c>
      <c r="K854" s="80" t="n">
        <v>0</v>
      </c>
    </row>
    <row r="855" ht="14.25" customHeight="1" s="54">
      <c r="A855" s="76" t="n"/>
      <c r="B855" s="76" t="n"/>
      <c r="C855" s="76" t="inlineStr">
        <is>
          <t>НР от ЗП</t>
        </is>
      </c>
      <c r="D855" s="77" t="inlineStr">
        <is>
          <t>%</t>
        </is>
      </c>
      <c r="E855" s="58" t="n">
        <v>85</v>
      </c>
      <c r="F855" s="78" t="n"/>
      <c r="G855" s="79" t="n"/>
      <c r="H855" s="58" t="n"/>
      <c r="I855" s="78" t="n">
        <v>3083.71</v>
      </c>
      <c r="J855" s="58" t="n">
        <v>85</v>
      </c>
      <c r="K855" s="78" t="n">
        <v>31392.18</v>
      </c>
    </row>
    <row r="856" ht="14.25" customHeight="1" s="54">
      <c r="A856" s="76" t="n"/>
      <c r="B856" s="76" t="n"/>
      <c r="C856" s="76" t="inlineStr">
        <is>
          <t>СП от ЗП</t>
        </is>
      </c>
      <c r="D856" s="77" t="inlineStr">
        <is>
          <t>%</t>
        </is>
      </c>
      <c r="E856" s="58" t="n">
        <v>65</v>
      </c>
      <c r="F856" s="78" t="n"/>
      <c r="G856" s="79" t="n"/>
      <c r="H856" s="58" t="n"/>
      <c r="I856" s="78" t="n">
        <v>1812.36</v>
      </c>
      <c r="J856" s="58" t="n">
        <v>65</v>
      </c>
      <c r="K856" s="78" t="n">
        <v>18449.79</v>
      </c>
    </row>
    <row r="857" ht="28.5" customHeight="1" s="54">
      <c r="A857" s="81" t="n"/>
      <c r="B857" s="81" t="n"/>
      <c r="C857" s="81" t="inlineStr">
        <is>
          <t>ЗТР</t>
        </is>
      </c>
      <c r="D857" s="82" t="inlineStr">
        <is>
          <t>чел-ч</t>
        </is>
      </c>
      <c r="E857" s="83" t="n">
        <v>559</v>
      </c>
      <c r="F857" s="84" t="n"/>
      <c r="G857" s="85" t="n"/>
      <c r="H857" s="83" t="n">
        <v>1</v>
      </c>
      <c r="I857" s="84" t="n">
        <v>559</v>
      </c>
      <c r="J857" s="83" t="n"/>
      <c r="K857" s="84" t="n"/>
    </row>
    <row r="858" ht="15" customHeight="1" s="54">
      <c r="C858" s="70" t="inlineStr">
        <is>
          <t>ВСЕГО работ по позиции:</t>
        </is>
      </c>
      <c r="H858" s="86" t="n">
        <v>13525.05</v>
      </c>
      <c r="I858" s="62" t="n"/>
      <c r="J858" s="86" t="n">
        <v>137685</v>
      </c>
      <c r="K858" s="62" t="n"/>
    </row>
    <row r="859" ht="15" customHeight="1" s="54">
      <c r="C859" s="70" t="inlineStr">
        <is>
          <t>ВСЕГО оборудование по позиции:</t>
        </is>
      </c>
      <c r="H859" s="87" t="n">
        <v>0</v>
      </c>
      <c r="J859" s="87" t="n">
        <v>0</v>
      </c>
    </row>
    <row r="860" ht="15" customHeight="1" s="54">
      <c r="C860" s="70" t="inlineStr">
        <is>
          <t>ВСЕГО по позиции:</t>
        </is>
      </c>
      <c r="H860" s="87" t="n">
        <v>13525.05</v>
      </c>
      <c r="J860" s="87" t="n">
        <v>137685</v>
      </c>
    </row>
    <row r="861" ht="141.75" customHeight="1" s="54">
      <c r="A861" s="76" t="n">
        <v>84</v>
      </c>
      <c r="B861" s="76" t="inlineStr">
        <is>
          <t>6.69-10-1</t>
        </is>
      </c>
      <c r="C861" s="76" t="inlineStr">
        <is>
          <t>Заделка борозд и мест установки коробок</t>
        </is>
      </c>
      <c r="D861" s="77" t="inlineStr">
        <is>
          <t>шт.</t>
        </is>
      </c>
      <c r="E861" s="58" t="n">
        <v>559</v>
      </c>
      <c r="F861" s="78" t="n"/>
      <c r="G861" s="79" t="n"/>
      <c r="H861" s="58" t="n"/>
      <c r="I861" s="78" t="n"/>
      <c r="J861" s="58" t="n"/>
      <c r="K861" s="78" t="n"/>
    </row>
    <row r="862" ht="14.25" customHeight="1" s="54">
      <c r="A862" s="76" t="n"/>
      <c r="B862" s="76" t="n"/>
      <c r="C862" s="76" t="inlineStr">
        <is>
          <t>ЗП</t>
        </is>
      </c>
      <c r="D862" s="77" t="n"/>
      <c r="E862" s="58" t="n"/>
      <c r="F862" s="78" t="n">
        <v>3.48</v>
      </c>
      <c r="G862" s="79" t="n"/>
      <c r="H862" s="58" t="n">
        <v>1</v>
      </c>
      <c r="I862" s="78" t="n">
        <v>1947.61</v>
      </c>
      <c r="J862" s="58" t="n">
        <v>10.18</v>
      </c>
      <c r="K862" s="78" t="n">
        <v>19826.64</v>
      </c>
    </row>
    <row r="863" ht="14.25" customHeight="1" s="54">
      <c r="A863" s="76" t="n"/>
      <c r="B863" s="76" t="n"/>
      <c r="C863" s="76" t="inlineStr">
        <is>
          <t>ЭМ</t>
        </is>
      </c>
      <c r="D863" s="77" t="n"/>
      <c r="E863" s="58" t="n"/>
      <c r="F863" s="78" t="n">
        <v>0.39</v>
      </c>
      <c r="G863" s="79" t="n"/>
      <c r="H863" s="58" t="n">
        <v>1</v>
      </c>
      <c r="I863" s="78" t="n">
        <v>216.4</v>
      </c>
      <c r="J863" s="58" t="n">
        <v>10.18</v>
      </c>
      <c r="K863" s="78" t="n">
        <v>2202.96</v>
      </c>
    </row>
    <row r="864" ht="14.25" customHeight="1" s="54">
      <c r="A864" s="76" t="n"/>
      <c r="B864" s="76" t="n"/>
      <c r="C864" s="76" t="inlineStr">
        <is>
          <t>в т.ч. ЗПМ</t>
        </is>
      </c>
      <c r="D864" s="77" t="n"/>
      <c r="E864" s="58" t="n"/>
      <c r="F864" s="78" t="n">
        <v>0</v>
      </c>
      <c r="G864" s="79" t="n"/>
      <c r="H864" s="58" t="n">
        <v>1</v>
      </c>
      <c r="I864" s="80" t="n">
        <v>0</v>
      </c>
      <c r="J864" s="58" t="n">
        <v>10.18</v>
      </c>
      <c r="K864" s="80" t="n">
        <v>0</v>
      </c>
    </row>
    <row r="865" ht="14.25" customHeight="1" s="54">
      <c r="A865" s="76" t="n"/>
      <c r="B865" s="76" t="n"/>
      <c r="C865" s="76" t="inlineStr">
        <is>
          <t>НР от ЗП</t>
        </is>
      </c>
      <c r="D865" s="77" t="inlineStr">
        <is>
          <t>%</t>
        </is>
      </c>
      <c r="E865" s="58" t="n">
        <v>85</v>
      </c>
      <c r="F865" s="78" t="n"/>
      <c r="G865" s="79" t="n"/>
      <c r="H865" s="58" t="n"/>
      <c r="I865" s="78" t="n">
        <v>2466.97</v>
      </c>
      <c r="J865" s="58" t="n">
        <v>85</v>
      </c>
      <c r="K865" s="78" t="n">
        <v>25113.75</v>
      </c>
    </row>
    <row r="866" ht="14.25" customHeight="1" s="54">
      <c r="A866" s="76" t="n"/>
      <c r="B866" s="76" t="n"/>
      <c r="C866" s="76" t="inlineStr">
        <is>
          <t>СП от ЗП</t>
        </is>
      </c>
      <c r="D866" s="77" t="inlineStr">
        <is>
          <t>%</t>
        </is>
      </c>
      <c r="E866" s="58" t="n">
        <v>65</v>
      </c>
      <c r="F866" s="78" t="n"/>
      <c r="G866" s="79" t="n"/>
      <c r="H866" s="58" t="n"/>
      <c r="I866" s="78" t="n">
        <v>1449.89</v>
      </c>
      <c r="J866" s="58" t="n">
        <v>65</v>
      </c>
      <c r="K866" s="78" t="n">
        <v>14759.83</v>
      </c>
    </row>
    <row r="867" ht="28.5" customHeight="1" s="54">
      <c r="A867" s="81" t="n"/>
      <c r="B867" s="81" t="n"/>
      <c r="C867" s="81" t="inlineStr">
        <is>
          <t>ЗТР</t>
        </is>
      </c>
      <c r="D867" s="82" t="inlineStr">
        <is>
          <t>чел-ч</t>
        </is>
      </c>
      <c r="E867" s="83" t="n">
        <v>559</v>
      </c>
      <c r="F867" s="84" t="n"/>
      <c r="G867" s="85" t="n"/>
      <c r="H867" s="83" t="n">
        <v>1</v>
      </c>
      <c r="I867" s="84" t="n">
        <v>559</v>
      </c>
      <c r="J867" s="83" t="n"/>
      <c r="K867" s="84" t="n"/>
    </row>
    <row r="868" ht="15" customHeight="1" s="54">
      <c r="C868" s="70" t="inlineStr">
        <is>
          <t>ВСЕГО работ по позиции:</t>
        </is>
      </c>
      <c r="H868" s="86" t="n">
        <v>10820.04</v>
      </c>
      <c r="I868" s="62" t="n"/>
      <c r="J868" s="86" t="n">
        <v>110148</v>
      </c>
      <c r="K868" s="62" t="n"/>
    </row>
    <row r="869" ht="15" customHeight="1" s="54">
      <c r="C869" s="70" t="inlineStr">
        <is>
          <t>ВСЕГО оборудование по позиции:</t>
        </is>
      </c>
      <c r="H869" s="87" t="n">
        <v>0</v>
      </c>
      <c r="J869" s="87" t="n">
        <v>0</v>
      </c>
    </row>
    <row r="870" ht="15" customHeight="1" s="54">
      <c r="C870" s="70" t="inlineStr">
        <is>
          <t>ВСЕГО по позиции:</t>
        </is>
      </c>
      <c r="H870" s="87" t="n">
        <v>10820.04</v>
      </c>
      <c r="J870" s="87" t="n">
        <v>110148</v>
      </c>
    </row>
    <row r="871" ht="141.75" customHeight="1" s="54">
      <c r="A871" s="76" t="n">
        <v>85</v>
      </c>
      <c r="B871" s="76" t="inlineStr">
        <is>
          <t>4.8-241-1</t>
        </is>
      </c>
      <c r="C871" s="76" t="inlineStr">
        <is>
          <t>Расключение и маркировка жил в коробках</t>
        </is>
      </c>
      <c r="D871" s="77" t="inlineStr">
        <is>
          <t>шт.</t>
        </is>
      </c>
      <c r="E871" s="58" t="n">
        <v>559</v>
      </c>
      <c r="F871" s="78" t="n"/>
      <c r="G871" s="79" t="n"/>
      <c r="H871" s="58" t="n"/>
      <c r="I871" s="78" t="n"/>
      <c r="J871" s="58" t="n"/>
      <c r="K871" s="78" t="n"/>
    </row>
    <row r="872" ht="14.25" customHeight="1" s="54">
      <c r="A872" s="76" t="n"/>
      <c r="B872" s="76" t="n"/>
      <c r="C872" s="76" t="inlineStr">
        <is>
          <t>ЗП</t>
        </is>
      </c>
      <c r="D872" s="77" t="n"/>
      <c r="E872" s="58" t="n"/>
      <c r="F872" s="78" t="n">
        <v>2.61</v>
      </c>
      <c r="G872" s="79" t="n"/>
      <c r="H872" s="58" t="n">
        <v>1</v>
      </c>
      <c r="I872" s="78" t="n">
        <v>1460.71</v>
      </c>
      <c r="J872" s="58" t="n">
        <v>10.18</v>
      </c>
      <c r="K872" s="78" t="n">
        <v>14869.98</v>
      </c>
    </row>
    <row r="873" ht="14.25" customHeight="1" s="54">
      <c r="A873" s="76" t="n"/>
      <c r="B873" s="76" t="n"/>
      <c r="C873" s="76" t="inlineStr">
        <is>
          <t>ЭМ</t>
        </is>
      </c>
      <c r="D873" s="77" t="n"/>
      <c r="E873" s="58" t="n"/>
      <c r="F873" s="78" t="n">
        <v>0.29</v>
      </c>
      <c r="G873" s="79" t="n"/>
      <c r="H873" s="58" t="n">
        <v>1</v>
      </c>
      <c r="I873" s="78" t="n">
        <v>162.3</v>
      </c>
      <c r="J873" s="58" t="n">
        <v>10.18</v>
      </c>
      <c r="K873" s="78" t="n">
        <v>1652.22</v>
      </c>
    </row>
    <row r="874" ht="14.25" customHeight="1" s="54">
      <c r="A874" s="76" t="n"/>
      <c r="B874" s="76" t="n"/>
      <c r="C874" s="76" t="inlineStr">
        <is>
          <t>в т.ч. ЗПМ</t>
        </is>
      </c>
      <c r="D874" s="77" t="n"/>
      <c r="E874" s="58" t="n"/>
      <c r="F874" s="78" t="n">
        <v>0</v>
      </c>
      <c r="G874" s="79" t="n"/>
      <c r="H874" s="58" t="n">
        <v>1</v>
      </c>
      <c r="I874" s="80" t="n">
        <v>0</v>
      </c>
      <c r="J874" s="58" t="n">
        <v>10.18</v>
      </c>
      <c r="K874" s="80" t="n">
        <v>0</v>
      </c>
    </row>
    <row r="875" ht="14.25" customHeight="1" s="54">
      <c r="A875" s="76" t="n"/>
      <c r="B875" s="76" t="n"/>
      <c r="C875" s="76" t="inlineStr">
        <is>
          <t>НР от ЗП</t>
        </is>
      </c>
      <c r="D875" s="77" t="inlineStr">
        <is>
          <t>%</t>
        </is>
      </c>
      <c r="E875" s="58" t="n">
        <v>85</v>
      </c>
      <c r="F875" s="78" t="n"/>
      <c r="G875" s="79" t="n"/>
      <c r="H875" s="58" t="n"/>
      <c r="I875" s="78" t="n">
        <v>1850.23</v>
      </c>
      <c r="J875" s="58" t="n">
        <v>85</v>
      </c>
      <c r="K875" s="78" t="n">
        <v>18835.3</v>
      </c>
    </row>
    <row r="876" ht="14.25" customHeight="1" s="54">
      <c r="A876" s="76" t="n"/>
      <c r="B876" s="76" t="n"/>
      <c r="C876" s="76" t="inlineStr">
        <is>
          <t>СП от ЗП</t>
        </is>
      </c>
      <c r="D876" s="77" t="inlineStr">
        <is>
          <t>%</t>
        </is>
      </c>
      <c r="E876" s="58" t="n">
        <v>65</v>
      </c>
      <c r="F876" s="78" t="n"/>
      <c r="G876" s="79" t="n"/>
      <c r="H876" s="58" t="n"/>
      <c r="I876" s="78" t="n">
        <v>1087.42</v>
      </c>
      <c r="J876" s="58" t="n">
        <v>65</v>
      </c>
      <c r="K876" s="78" t="n">
        <v>11069.89</v>
      </c>
    </row>
    <row r="877" ht="28.5" customHeight="1" s="54">
      <c r="A877" s="81" t="n"/>
      <c r="B877" s="81" t="n"/>
      <c r="C877" s="81" t="inlineStr">
        <is>
          <t>ЗТР</t>
        </is>
      </c>
      <c r="D877" s="82" t="inlineStr">
        <is>
          <t>чел-ч</t>
        </is>
      </c>
      <c r="E877" s="83" t="n">
        <v>559</v>
      </c>
      <c r="F877" s="84" t="n"/>
      <c r="G877" s="85" t="n"/>
      <c r="H877" s="83" t="n">
        <v>1</v>
      </c>
      <c r="I877" s="84" t="n">
        <v>559</v>
      </c>
      <c r="J877" s="83" t="n"/>
      <c r="K877" s="84" t="n"/>
    </row>
    <row r="878" ht="15" customHeight="1" s="54">
      <c r="C878" s="70" t="inlineStr">
        <is>
          <t>ВСЕГО работ по позиции:</t>
        </is>
      </c>
      <c r="H878" s="86" t="n">
        <v>8115.04</v>
      </c>
      <c r="I878" s="62" t="n"/>
      <c r="J878" s="86" t="n">
        <v>82611</v>
      </c>
      <c r="K878" s="62" t="n"/>
    </row>
    <row r="879" ht="15" customHeight="1" s="54">
      <c r="C879" s="70" t="inlineStr">
        <is>
          <t>ВСЕГО оборудование по позиции:</t>
        </is>
      </c>
      <c r="H879" s="87" t="n">
        <v>0</v>
      </c>
      <c r="J879" s="87" t="n">
        <v>0</v>
      </c>
    </row>
    <row r="880" ht="15" customHeight="1" s="54">
      <c r="C880" s="70" t="inlineStr">
        <is>
          <t>ВСЕГО по позиции:</t>
        </is>
      </c>
      <c r="H880" s="87" t="n">
        <v>8115.04</v>
      </c>
      <c r="J880" s="87" t="n">
        <v>82611</v>
      </c>
    </row>
    <row r="881" ht="141.75" customHeight="1" s="54">
      <c r="A881" s="76" t="n">
        <v>86</v>
      </c>
      <c r="B881" s="76" t="inlineStr">
        <is>
          <t>4.8-243-8</t>
        </is>
      </c>
      <c r="C881" s="76" t="inlineStr">
        <is>
          <t>Монтаж розеток и выключателей</t>
        </is>
      </c>
      <c r="D881" s="77" t="inlineStr">
        <is>
          <t>точка</t>
        </is>
      </c>
      <c r="E881" s="58" t="n">
        <v>559</v>
      </c>
      <c r="F881" s="78" t="n"/>
      <c r="G881" s="79" t="n"/>
      <c r="H881" s="58" t="n"/>
      <c r="I881" s="78" t="n"/>
      <c r="J881" s="58" t="n"/>
      <c r="K881" s="78" t="n"/>
    </row>
    <row r="882" ht="14.25" customHeight="1" s="54">
      <c r="A882" s="76" t="n"/>
      <c r="B882" s="76" t="n"/>
      <c r="C882" s="76" t="inlineStr">
        <is>
          <t>ЗП</t>
        </is>
      </c>
      <c r="D882" s="77" t="n"/>
      <c r="E882" s="58" t="n"/>
      <c r="F882" s="78" t="n">
        <v>9.880000000000001</v>
      </c>
      <c r="G882" s="79" t="n"/>
      <c r="H882" s="58" t="n">
        <v>1</v>
      </c>
      <c r="I882" s="78" t="n">
        <v>5522.84</v>
      </c>
      <c r="J882" s="58" t="n">
        <v>10.18</v>
      </c>
      <c r="K882" s="78" t="n">
        <v>56222.58</v>
      </c>
    </row>
    <row r="883" ht="14.25" customHeight="1" s="54">
      <c r="A883" s="76" t="n"/>
      <c r="B883" s="76" t="n"/>
      <c r="C883" s="76" t="inlineStr">
        <is>
          <t>ЭМ</t>
        </is>
      </c>
      <c r="D883" s="77" t="n"/>
      <c r="E883" s="58" t="n"/>
      <c r="F883" s="78" t="n">
        <v>1.1</v>
      </c>
      <c r="G883" s="79" t="n"/>
      <c r="H883" s="58" t="n">
        <v>1</v>
      </c>
      <c r="I883" s="78" t="n">
        <v>613.64</v>
      </c>
      <c r="J883" s="58" t="n">
        <v>10.18</v>
      </c>
      <c r="K883" s="78" t="n">
        <v>6246.95</v>
      </c>
    </row>
    <row r="884" ht="14.25" customHeight="1" s="54">
      <c r="A884" s="76" t="n"/>
      <c r="B884" s="76" t="n"/>
      <c r="C884" s="76" t="inlineStr">
        <is>
          <t>в т.ч. ЗПМ</t>
        </is>
      </c>
      <c r="D884" s="77" t="n"/>
      <c r="E884" s="58" t="n"/>
      <c r="F884" s="78" t="n">
        <v>0</v>
      </c>
      <c r="G884" s="79" t="n"/>
      <c r="H884" s="58" t="n">
        <v>1</v>
      </c>
      <c r="I884" s="80" t="n">
        <v>0</v>
      </c>
      <c r="J884" s="58" t="n">
        <v>10.18</v>
      </c>
      <c r="K884" s="80" t="n">
        <v>0</v>
      </c>
    </row>
    <row r="885" ht="14.25" customHeight="1" s="54">
      <c r="A885" s="76" t="n"/>
      <c r="B885" s="76" t="n"/>
      <c r="C885" s="76" t="inlineStr">
        <is>
          <t>НР от ЗП</t>
        </is>
      </c>
      <c r="D885" s="77" t="inlineStr">
        <is>
          <t>%</t>
        </is>
      </c>
      <c r="E885" s="58" t="n">
        <v>85</v>
      </c>
      <c r="F885" s="78" t="n"/>
      <c r="G885" s="79" t="n"/>
      <c r="H885" s="58" t="n"/>
      <c r="I885" s="78" t="n">
        <v>6995.6</v>
      </c>
      <c r="J885" s="58" t="n">
        <v>85</v>
      </c>
      <c r="K885" s="78" t="n">
        <v>71215.27</v>
      </c>
    </row>
    <row r="886" ht="14.25" customHeight="1" s="54">
      <c r="A886" s="76" t="n"/>
      <c r="B886" s="76" t="n"/>
      <c r="C886" s="76" t="inlineStr">
        <is>
          <t>СП от ЗП</t>
        </is>
      </c>
      <c r="D886" s="77" t="inlineStr">
        <is>
          <t>%</t>
        </is>
      </c>
      <c r="E886" s="58" t="n">
        <v>65</v>
      </c>
      <c r="F886" s="78" t="n"/>
      <c r="G886" s="79" t="n"/>
      <c r="H886" s="58" t="n"/>
      <c r="I886" s="78" t="n">
        <v>4111.45</v>
      </c>
      <c r="J886" s="58" t="n">
        <v>65</v>
      </c>
      <c r="K886" s="78" t="n">
        <v>41854.59</v>
      </c>
    </row>
    <row r="887" ht="28.5" customHeight="1" s="54">
      <c r="A887" s="81" t="n"/>
      <c r="B887" s="81" t="n"/>
      <c r="C887" s="81" t="inlineStr">
        <is>
          <t>ЗТР</t>
        </is>
      </c>
      <c r="D887" s="82" t="inlineStr">
        <is>
          <t>чел-ч</t>
        </is>
      </c>
      <c r="E887" s="83" t="n">
        <v>559</v>
      </c>
      <c r="F887" s="84" t="n"/>
      <c r="G887" s="85" t="n"/>
      <c r="H887" s="83" t="n">
        <v>1</v>
      </c>
      <c r="I887" s="84" t="n">
        <v>559</v>
      </c>
      <c r="J887" s="83" t="n"/>
      <c r="K887" s="84" t="n"/>
    </row>
    <row r="888" ht="15" customHeight="1" s="54">
      <c r="C888" s="70" t="inlineStr">
        <is>
          <t>ВСЕГО работ по позиции:</t>
        </is>
      </c>
      <c r="H888" s="86" t="n">
        <v>30682.47</v>
      </c>
      <c r="I888" s="62" t="n"/>
      <c r="J888" s="86" t="n">
        <v>312347.68</v>
      </c>
      <c r="K888" s="62" t="n"/>
    </row>
    <row r="889" ht="15" customHeight="1" s="54">
      <c r="C889" s="70" t="inlineStr">
        <is>
          <t>ВСЕГО оборудование по позиции:</t>
        </is>
      </c>
      <c r="H889" s="87" t="n">
        <v>0</v>
      </c>
      <c r="J889" s="87" t="n">
        <v>0</v>
      </c>
    </row>
    <row r="890" ht="15" customHeight="1" s="54">
      <c r="C890" s="70" t="inlineStr">
        <is>
          <t>ВСЕГО по позиции:</t>
        </is>
      </c>
      <c r="H890" s="87" t="n">
        <v>30682.47</v>
      </c>
      <c r="J890" s="87" t="n">
        <v>312347.68</v>
      </c>
    </row>
    <row r="891" ht="141.75" customHeight="1" s="54">
      <c r="A891" s="76" t="n">
        <v>87</v>
      </c>
      <c r="B891" s="76" t="inlineStr">
        <is>
          <t>4.8-246-1</t>
        </is>
      </c>
      <c r="C891" s="76" t="inlineStr">
        <is>
          <t>Монтаж светильников и проверка освещения</t>
        </is>
      </c>
      <c r="D891" s="77" t="inlineStr">
        <is>
          <t>шт.</t>
        </is>
      </c>
      <c r="E891" s="58" t="n">
        <v>191</v>
      </c>
      <c r="F891" s="78" t="n"/>
      <c r="G891" s="79" t="n"/>
      <c r="H891" s="58" t="n"/>
      <c r="I891" s="78" t="n"/>
      <c r="J891" s="58" t="n"/>
      <c r="K891" s="78" t="n"/>
    </row>
    <row r="892" ht="14.25" customHeight="1" s="54">
      <c r="A892" s="76" t="n"/>
      <c r="B892" s="76" t="n"/>
      <c r="C892" s="76" t="inlineStr">
        <is>
          <t>ЗП</t>
        </is>
      </c>
      <c r="D892" s="77" t="n"/>
      <c r="E892" s="58" t="n"/>
      <c r="F892" s="78" t="n">
        <v>22.54</v>
      </c>
      <c r="G892" s="79" t="n"/>
      <c r="H892" s="58" t="n">
        <v>1</v>
      </c>
      <c r="I892" s="78" t="n">
        <v>4305.49</v>
      </c>
      <c r="J892" s="58" t="n">
        <v>10.18</v>
      </c>
      <c r="K892" s="78" t="n">
        <v>43829.93</v>
      </c>
    </row>
    <row r="893" ht="14.25" customHeight="1" s="54">
      <c r="A893" s="76" t="n"/>
      <c r="B893" s="76" t="n"/>
      <c r="C893" s="76" t="inlineStr">
        <is>
          <t>ЭМ</t>
        </is>
      </c>
      <c r="D893" s="77" t="n"/>
      <c r="E893" s="58" t="n"/>
      <c r="F893" s="78" t="n">
        <v>2.5</v>
      </c>
      <c r="G893" s="79" t="n"/>
      <c r="H893" s="58" t="n">
        <v>1</v>
      </c>
      <c r="I893" s="78" t="n">
        <v>478.39</v>
      </c>
      <c r="J893" s="58" t="n">
        <v>10.18</v>
      </c>
      <c r="K893" s="78" t="n">
        <v>4869.99</v>
      </c>
    </row>
    <row r="894" ht="14.25" customHeight="1" s="54">
      <c r="A894" s="76" t="n"/>
      <c r="B894" s="76" t="n"/>
      <c r="C894" s="76" t="inlineStr">
        <is>
          <t>в т.ч. ЗПМ</t>
        </is>
      </c>
      <c r="D894" s="77" t="n"/>
      <c r="E894" s="58" t="n"/>
      <c r="F894" s="78" t="n">
        <v>0</v>
      </c>
      <c r="G894" s="79" t="n"/>
      <c r="H894" s="58" t="n">
        <v>1</v>
      </c>
      <c r="I894" s="80" t="n">
        <v>0</v>
      </c>
      <c r="J894" s="58" t="n">
        <v>10.18</v>
      </c>
      <c r="K894" s="80" t="n">
        <v>0</v>
      </c>
    </row>
    <row r="895" ht="14.25" customHeight="1" s="54">
      <c r="A895" s="76" t="n"/>
      <c r="B895" s="76" t="n"/>
      <c r="C895" s="76" t="inlineStr">
        <is>
          <t>НР от ЗП</t>
        </is>
      </c>
      <c r="D895" s="77" t="inlineStr">
        <is>
          <t>%</t>
        </is>
      </c>
      <c r="E895" s="58" t="n">
        <v>85</v>
      </c>
      <c r="F895" s="78" t="n"/>
      <c r="G895" s="79" t="n"/>
      <c r="H895" s="58" t="n"/>
      <c r="I895" s="78" t="n">
        <v>5453.62</v>
      </c>
      <c r="J895" s="58" t="n">
        <v>85</v>
      </c>
      <c r="K895" s="78" t="n">
        <v>55517.91</v>
      </c>
    </row>
    <row r="896" ht="14.25" customHeight="1" s="54">
      <c r="A896" s="76" t="n"/>
      <c r="B896" s="76" t="n"/>
      <c r="C896" s="76" t="inlineStr">
        <is>
          <t>СП от ЗП</t>
        </is>
      </c>
      <c r="D896" s="77" t="inlineStr">
        <is>
          <t>%</t>
        </is>
      </c>
      <c r="E896" s="58" t="n">
        <v>65</v>
      </c>
      <c r="F896" s="78" t="n"/>
      <c r="G896" s="79" t="n"/>
      <c r="H896" s="58" t="n"/>
      <c r="I896" s="78" t="n">
        <v>3205.2</v>
      </c>
      <c r="J896" s="58" t="n">
        <v>65</v>
      </c>
      <c r="K896" s="78" t="n">
        <v>32628.95</v>
      </c>
    </row>
    <row r="897" ht="28.5" customHeight="1" s="54">
      <c r="A897" s="81" t="n"/>
      <c r="B897" s="81" t="n"/>
      <c r="C897" s="81" t="inlineStr">
        <is>
          <t>ЗТР</t>
        </is>
      </c>
      <c r="D897" s="82" t="inlineStr">
        <is>
          <t>чел-ч</t>
        </is>
      </c>
      <c r="E897" s="83" t="n">
        <v>191</v>
      </c>
      <c r="F897" s="84" t="n"/>
      <c r="G897" s="85" t="n"/>
      <c r="H897" s="83" t="n">
        <v>1</v>
      </c>
      <c r="I897" s="84" t="n">
        <v>191</v>
      </c>
      <c r="J897" s="83" t="n"/>
      <c r="K897" s="84" t="n"/>
    </row>
    <row r="898" ht="15" customHeight="1" s="54">
      <c r="C898" s="70" t="inlineStr">
        <is>
          <t>ВСЕГО работ по позиции:</t>
        </is>
      </c>
      <c r="H898" s="86" t="n">
        <v>23919.41</v>
      </c>
      <c r="I898" s="62" t="n"/>
      <c r="J898" s="86" t="n">
        <v>243499.6</v>
      </c>
      <c r="K898" s="62" t="n"/>
    </row>
    <row r="899" ht="15" customHeight="1" s="54">
      <c r="C899" s="70" t="inlineStr">
        <is>
          <t>ВСЕГО оборудование по позиции:</t>
        </is>
      </c>
      <c r="H899" s="87" t="n">
        <v>0</v>
      </c>
      <c r="J899" s="87" t="n">
        <v>0</v>
      </c>
    </row>
    <row r="900" ht="15" customHeight="1" s="54">
      <c r="C900" s="70" t="inlineStr">
        <is>
          <t>ВСЕГО по позиции:</t>
        </is>
      </c>
      <c r="H900" s="87" t="n">
        <v>23919.41</v>
      </c>
      <c r="J900" s="87" t="n">
        <v>243499.6</v>
      </c>
    </row>
    <row r="901" ht="141.75" customHeight="1" s="54">
      <c r="A901" s="76" t="n">
        <v>88</v>
      </c>
      <c r="B901" s="76" t="inlineStr">
        <is>
          <t>4.10-81-1</t>
        </is>
      </c>
      <c r="C901" s="76" t="inlineStr">
        <is>
          <t>Монтаж пожарных извещателей, ручных извещателей и оповещателей</t>
        </is>
      </c>
      <c r="D901" s="77" t="inlineStr">
        <is>
          <t>точка</t>
        </is>
      </c>
      <c r="E901" s="58" t="n">
        <v>195</v>
      </c>
      <c r="F901" s="78" t="n"/>
      <c r="G901" s="79" t="n"/>
      <c r="H901" s="58" t="n"/>
      <c r="I901" s="78" t="n"/>
      <c r="J901" s="58" t="n"/>
      <c r="K901" s="78" t="n"/>
    </row>
    <row r="902" ht="14.25" customHeight="1" s="54">
      <c r="A902" s="76" t="n"/>
      <c r="B902" s="76" t="n"/>
      <c r="C902" s="76" t="inlineStr">
        <is>
          <t>ЗП</t>
        </is>
      </c>
      <c r="D902" s="77" t="n"/>
      <c r="E902" s="58" t="n"/>
      <c r="F902" s="78" t="n">
        <v>22.64</v>
      </c>
      <c r="G902" s="79" t="n"/>
      <c r="H902" s="58" t="n">
        <v>1</v>
      </c>
      <c r="I902" s="78" t="n">
        <v>4414.97</v>
      </c>
      <c r="J902" s="58" t="n">
        <v>10.18</v>
      </c>
      <c r="K902" s="78" t="n">
        <v>44944.44</v>
      </c>
    </row>
    <row r="903" ht="14.25" customHeight="1" s="54">
      <c r="A903" s="76" t="n"/>
      <c r="B903" s="76" t="n"/>
      <c r="C903" s="76" t="inlineStr">
        <is>
          <t>ЭМ</t>
        </is>
      </c>
      <c r="D903" s="77" t="n"/>
      <c r="E903" s="58" t="n"/>
      <c r="F903" s="78" t="n">
        <v>2.52</v>
      </c>
      <c r="G903" s="79" t="n"/>
      <c r="H903" s="58" t="n">
        <v>1</v>
      </c>
      <c r="I903" s="78" t="n">
        <v>490.56</v>
      </c>
      <c r="J903" s="58" t="n">
        <v>10.18</v>
      </c>
      <c r="K903" s="78" t="n">
        <v>4993.83</v>
      </c>
    </row>
    <row r="904" ht="14.25" customHeight="1" s="54">
      <c r="A904" s="76" t="n"/>
      <c r="B904" s="76" t="n"/>
      <c r="C904" s="76" t="inlineStr">
        <is>
          <t>в т.ч. ЗПМ</t>
        </is>
      </c>
      <c r="D904" s="77" t="n"/>
      <c r="E904" s="58" t="n"/>
      <c r="F904" s="78" t="n">
        <v>0</v>
      </c>
      <c r="G904" s="79" t="n"/>
      <c r="H904" s="58" t="n">
        <v>1</v>
      </c>
      <c r="I904" s="80" t="n">
        <v>0</v>
      </c>
      <c r="J904" s="58" t="n">
        <v>10.18</v>
      </c>
      <c r="K904" s="80" t="n">
        <v>0</v>
      </c>
    </row>
    <row r="905" ht="14.25" customHeight="1" s="54">
      <c r="A905" s="76" t="n"/>
      <c r="B905" s="76" t="n"/>
      <c r="C905" s="76" t="inlineStr">
        <is>
          <t>НР от ЗП</t>
        </is>
      </c>
      <c r="D905" s="77" t="inlineStr">
        <is>
          <t>%</t>
        </is>
      </c>
      <c r="E905" s="58" t="n">
        <v>85</v>
      </c>
      <c r="F905" s="78" t="n"/>
      <c r="G905" s="79" t="n"/>
      <c r="H905" s="58" t="n"/>
      <c r="I905" s="78" t="n">
        <v>5592.3</v>
      </c>
      <c r="J905" s="58" t="n">
        <v>85</v>
      </c>
      <c r="K905" s="78" t="n">
        <v>56929.63</v>
      </c>
    </row>
    <row r="906" ht="14.25" customHeight="1" s="54">
      <c r="A906" s="76" t="n"/>
      <c r="B906" s="76" t="n"/>
      <c r="C906" s="76" t="inlineStr">
        <is>
          <t>СП от ЗП</t>
        </is>
      </c>
      <c r="D906" s="77" t="inlineStr">
        <is>
          <t>%</t>
        </is>
      </c>
      <c r="E906" s="58" t="n">
        <v>65</v>
      </c>
      <c r="F906" s="78" t="n"/>
      <c r="G906" s="79" t="n"/>
      <c r="H906" s="58" t="n"/>
      <c r="I906" s="78" t="n">
        <v>3286.7</v>
      </c>
      <c r="J906" s="58" t="n">
        <v>65</v>
      </c>
      <c r="K906" s="78" t="n">
        <v>33458.65</v>
      </c>
    </row>
    <row r="907" ht="28.5" customHeight="1" s="54">
      <c r="A907" s="81" t="n"/>
      <c r="B907" s="81" t="n"/>
      <c r="C907" s="81" t="inlineStr">
        <is>
          <t>ЗТР</t>
        </is>
      </c>
      <c r="D907" s="82" t="inlineStr">
        <is>
          <t>чел-ч</t>
        </is>
      </c>
      <c r="E907" s="83" t="n">
        <v>195</v>
      </c>
      <c r="F907" s="84" t="n"/>
      <c r="G907" s="85" t="n"/>
      <c r="H907" s="83" t="n">
        <v>1</v>
      </c>
      <c r="I907" s="84" t="n">
        <v>195</v>
      </c>
      <c r="J907" s="83" t="n"/>
      <c r="K907" s="84" t="n"/>
    </row>
    <row r="908" ht="15" customHeight="1" s="54">
      <c r="C908" s="70" t="inlineStr">
        <is>
          <t>ВСЕГО работ по позиции:</t>
        </is>
      </c>
      <c r="H908" s="86" t="n">
        <v>24527.63</v>
      </c>
      <c r="I908" s="62" t="n"/>
      <c r="J908" s="86" t="n">
        <v>249691.36</v>
      </c>
      <c r="K908" s="62" t="n"/>
    </row>
    <row r="909" ht="15" customHeight="1" s="54">
      <c r="C909" s="70" t="inlineStr">
        <is>
          <t>ВСЕГО оборудование по позиции:</t>
        </is>
      </c>
      <c r="H909" s="87" t="n">
        <v>0</v>
      </c>
      <c r="J909" s="87" t="n">
        <v>0</v>
      </c>
    </row>
    <row r="910" ht="15" customHeight="1" s="54">
      <c r="C910" s="70" t="inlineStr">
        <is>
          <t>ВСЕГО по позиции:</t>
        </is>
      </c>
      <c r="H910" s="87" t="n">
        <v>24527.63</v>
      </c>
      <c r="J910" s="87" t="n">
        <v>249691.36</v>
      </c>
    </row>
    <row r="911" ht="141.75" customHeight="1" s="54">
      <c r="A911" s="76" t="n">
        <v>89</v>
      </c>
      <c r="B911" s="76" t="inlineStr">
        <is>
          <t>4.10-11-1</t>
        </is>
      </c>
      <c r="C911" s="76" t="inlineStr">
        <is>
          <t>Подключение, маркировка и проверка шлейфов пожарной сигнализации</t>
        </is>
      </c>
      <c r="D911" s="77" t="inlineStr">
        <is>
          <t>м.п.</t>
        </is>
      </c>
      <c r="E911" s="58" t="n">
        <v>970</v>
      </c>
      <c r="F911" s="78" t="n"/>
      <c r="G911" s="79" t="n"/>
      <c r="H911" s="58" t="n"/>
      <c r="I911" s="78" t="n"/>
      <c r="J911" s="58" t="n"/>
      <c r="K911" s="78" t="n"/>
    </row>
    <row r="912" ht="14.25" customHeight="1" s="54">
      <c r="A912" s="76" t="n"/>
      <c r="B912" s="76" t="n"/>
      <c r="C912" s="76" t="inlineStr">
        <is>
          <t>ЗП</t>
        </is>
      </c>
      <c r="D912" s="77" t="n"/>
      <c r="E912" s="58" t="n"/>
      <c r="F912" s="78" t="n">
        <v>2.5</v>
      </c>
      <c r="G912" s="79" t="n"/>
      <c r="H912" s="58" t="n">
        <v>1</v>
      </c>
      <c r="I912" s="78" t="n">
        <v>2421.35</v>
      </c>
      <c r="J912" s="58" t="n">
        <v>10.18</v>
      </c>
      <c r="K912" s="78" t="n">
        <v>24649.32</v>
      </c>
    </row>
    <row r="913" ht="14.25" customHeight="1" s="54">
      <c r="A913" s="76" t="n"/>
      <c r="B913" s="76" t="n"/>
      <c r="C913" s="76" t="inlineStr">
        <is>
          <t>ЭМ</t>
        </is>
      </c>
      <c r="D913" s="77" t="n"/>
      <c r="E913" s="58" t="n"/>
      <c r="F913" s="78" t="n">
        <v>0.28</v>
      </c>
      <c r="G913" s="79" t="n"/>
      <c r="H913" s="58" t="n">
        <v>1</v>
      </c>
      <c r="I913" s="78" t="n">
        <v>269.04</v>
      </c>
      <c r="J913" s="58" t="n">
        <v>10.18</v>
      </c>
      <c r="K913" s="78" t="n">
        <v>2738.81</v>
      </c>
    </row>
    <row r="914" ht="14.25" customHeight="1" s="54">
      <c r="A914" s="76" t="n"/>
      <c r="B914" s="76" t="n"/>
      <c r="C914" s="76" t="inlineStr">
        <is>
          <t>в т.ч. ЗПМ</t>
        </is>
      </c>
      <c r="D914" s="77" t="n"/>
      <c r="E914" s="58" t="n"/>
      <c r="F914" s="78" t="n">
        <v>0</v>
      </c>
      <c r="G914" s="79" t="n"/>
      <c r="H914" s="58" t="n">
        <v>1</v>
      </c>
      <c r="I914" s="80" t="n">
        <v>0</v>
      </c>
      <c r="J914" s="58" t="n">
        <v>10.18</v>
      </c>
      <c r="K914" s="80" t="n">
        <v>0</v>
      </c>
    </row>
    <row r="915" ht="14.25" customHeight="1" s="54">
      <c r="A915" s="76" t="n"/>
      <c r="B915" s="76" t="n"/>
      <c r="C915" s="76" t="inlineStr">
        <is>
          <t>НР от ЗП</t>
        </is>
      </c>
      <c r="D915" s="77" t="inlineStr">
        <is>
          <t>%</t>
        </is>
      </c>
      <c r="E915" s="58" t="n">
        <v>85</v>
      </c>
      <c r="F915" s="78" t="n"/>
      <c r="G915" s="79" t="n"/>
      <c r="H915" s="58" t="n"/>
      <c r="I915" s="78" t="n">
        <v>3067.04</v>
      </c>
      <c r="J915" s="58" t="n">
        <v>85</v>
      </c>
      <c r="K915" s="78" t="n">
        <v>31222.47</v>
      </c>
    </row>
    <row r="916" ht="14.25" customHeight="1" s="54">
      <c r="A916" s="76" t="n"/>
      <c r="B916" s="76" t="n"/>
      <c r="C916" s="76" t="inlineStr">
        <is>
          <t>СП от ЗП</t>
        </is>
      </c>
      <c r="D916" s="77" t="inlineStr">
        <is>
          <t>%</t>
        </is>
      </c>
      <c r="E916" s="58" t="n">
        <v>65</v>
      </c>
      <c r="F916" s="78" t="n"/>
      <c r="G916" s="79" t="n"/>
      <c r="H916" s="58" t="n"/>
      <c r="I916" s="78" t="n">
        <v>1802.56</v>
      </c>
      <c r="J916" s="58" t="n">
        <v>65</v>
      </c>
      <c r="K916" s="78" t="n">
        <v>18350.04</v>
      </c>
    </row>
    <row r="917" ht="28.5" customHeight="1" s="54">
      <c r="A917" s="81" t="n"/>
      <c r="B917" s="81" t="n"/>
      <c r="C917" s="81" t="inlineStr">
        <is>
          <t>ЗТР</t>
        </is>
      </c>
      <c r="D917" s="82" t="inlineStr">
        <is>
          <t>чел-ч</t>
        </is>
      </c>
      <c r="E917" s="83" t="n">
        <v>970</v>
      </c>
      <c r="F917" s="84" t="n"/>
      <c r="G917" s="85" t="n"/>
      <c r="H917" s="83" t="n">
        <v>1</v>
      </c>
      <c r="I917" s="84" t="n">
        <v>970</v>
      </c>
      <c r="J917" s="83" t="n"/>
      <c r="K917" s="84" t="n"/>
    </row>
    <row r="918" ht="15" customHeight="1" s="54">
      <c r="C918" s="70" t="inlineStr">
        <is>
          <t>ВСЕГО работ по позиции:</t>
        </is>
      </c>
      <c r="H918" s="86" t="n">
        <v>13451.94</v>
      </c>
      <c r="I918" s="62" t="n"/>
      <c r="J918" s="86" t="n">
        <v>136940.65</v>
      </c>
      <c r="K918" s="62" t="n"/>
    </row>
    <row r="919" ht="15" customHeight="1" s="54">
      <c r="C919" s="70" t="inlineStr">
        <is>
          <t>ВСЕГО оборудование по позиции:</t>
        </is>
      </c>
      <c r="H919" s="87" t="n">
        <v>0</v>
      </c>
      <c r="J919" s="87" t="n">
        <v>0</v>
      </c>
    </row>
    <row r="920" ht="15" customHeight="1" s="54">
      <c r="C920" s="70" t="inlineStr">
        <is>
          <t>ВСЕГО по позиции:</t>
        </is>
      </c>
      <c r="H920" s="87" t="n">
        <v>13451.94</v>
      </c>
      <c r="J920" s="87" t="n">
        <v>136940.65</v>
      </c>
    </row>
    <row r="921" ht="141.75" customHeight="1" s="54">
      <c r="A921" s="76" t="n">
        <v>90</v>
      </c>
      <c r="B921" s="76" t="inlineStr">
        <is>
          <t>4.8-245-1</t>
        </is>
      </c>
      <c r="C921" s="76" t="inlineStr">
        <is>
          <t>Монтаж аварийных светильников и указателей</t>
        </is>
      </c>
      <c r="D921" s="77" t="inlineStr">
        <is>
          <t>шт.</t>
        </is>
      </c>
      <c r="E921" s="58" t="n">
        <v>80</v>
      </c>
      <c r="F921" s="78" t="n"/>
      <c r="G921" s="79" t="n"/>
      <c r="H921" s="58" t="n"/>
      <c r="I921" s="78" t="n"/>
      <c r="J921" s="58" t="n"/>
      <c r="K921" s="78" t="n"/>
    </row>
    <row r="922" ht="14.25" customHeight="1" s="54">
      <c r="A922" s="76" t="n"/>
      <c r="B922" s="76" t="n"/>
      <c r="C922" s="76" t="inlineStr">
        <is>
          <t>ЗП</t>
        </is>
      </c>
      <c r="D922" s="77" t="n"/>
      <c r="E922" s="58" t="n"/>
      <c r="F922" s="78" t="n">
        <v>8.27</v>
      </c>
      <c r="G922" s="79" t="n"/>
      <c r="H922" s="58" t="n">
        <v>1</v>
      </c>
      <c r="I922" s="78" t="n">
        <v>661.99</v>
      </c>
      <c r="J922" s="58" t="n">
        <v>10.18</v>
      </c>
      <c r="K922" s="78" t="n">
        <v>6739.03</v>
      </c>
    </row>
    <row r="923" ht="14.25" customHeight="1" s="54">
      <c r="A923" s="76" t="n"/>
      <c r="B923" s="76" t="n"/>
      <c r="C923" s="76" t="inlineStr">
        <is>
          <t>ЭМ</t>
        </is>
      </c>
      <c r="D923" s="77" t="n"/>
      <c r="E923" s="58" t="n"/>
      <c r="F923" s="78" t="n">
        <v>0.92</v>
      </c>
      <c r="G923" s="79" t="n"/>
      <c r="H923" s="58" t="n">
        <v>1</v>
      </c>
      <c r="I923" s="78" t="n">
        <v>73.55</v>
      </c>
      <c r="J923" s="58" t="n">
        <v>10.18</v>
      </c>
      <c r="K923" s="78" t="n">
        <v>748.79</v>
      </c>
    </row>
    <row r="924" ht="14.25" customHeight="1" s="54">
      <c r="A924" s="76" t="n"/>
      <c r="B924" s="76" t="n"/>
      <c r="C924" s="76" t="inlineStr">
        <is>
          <t>в т.ч. ЗПМ</t>
        </is>
      </c>
      <c r="D924" s="77" t="n"/>
      <c r="E924" s="58" t="n"/>
      <c r="F924" s="78" t="n">
        <v>0</v>
      </c>
      <c r="G924" s="79" t="n"/>
      <c r="H924" s="58" t="n">
        <v>1</v>
      </c>
      <c r="I924" s="80" t="n">
        <v>0</v>
      </c>
      <c r="J924" s="58" t="n">
        <v>10.18</v>
      </c>
      <c r="K924" s="80" t="n">
        <v>0</v>
      </c>
    </row>
    <row r="925" ht="14.25" customHeight="1" s="54">
      <c r="A925" s="76" t="n"/>
      <c r="B925" s="76" t="n"/>
      <c r="C925" s="76" t="inlineStr">
        <is>
          <t>НР от ЗП</t>
        </is>
      </c>
      <c r="D925" s="77" t="inlineStr">
        <is>
          <t>%</t>
        </is>
      </c>
      <c r="E925" s="58" t="n">
        <v>85</v>
      </c>
      <c r="F925" s="78" t="n"/>
      <c r="G925" s="79" t="n"/>
      <c r="H925" s="58" t="n"/>
      <c r="I925" s="78" t="n">
        <v>838.52</v>
      </c>
      <c r="J925" s="58" t="n">
        <v>85</v>
      </c>
      <c r="K925" s="78" t="n">
        <v>8536.1</v>
      </c>
    </row>
    <row r="926" ht="14.25" customHeight="1" s="54">
      <c r="A926" s="76" t="n"/>
      <c r="B926" s="76" t="n"/>
      <c r="C926" s="76" t="inlineStr">
        <is>
          <t>СП от ЗП</t>
        </is>
      </c>
      <c r="D926" s="77" t="inlineStr">
        <is>
          <t>%</t>
        </is>
      </c>
      <c r="E926" s="58" t="n">
        <v>65</v>
      </c>
      <c r="F926" s="78" t="n"/>
      <c r="G926" s="79" t="n"/>
      <c r="H926" s="58" t="n"/>
      <c r="I926" s="78" t="n">
        <v>492.81</v>
      </c>
      <c r="J926" s="58" t="n">
        <v>65</v>
      </c>
      <c r="K926" s="78" t="n">
        <v>5016.83</v>
      </c>
    </row>
    <row r="927" ht="28.5" customHeight="1" s="54">
      <c r="A927" s="81" t="n"/>
      <c r="B927" s="81" t="n"/>
      <c r="C927" s="81" t="inlineStr">
        <is>
          <t>ЗТР</t>
        </is>
      </c>
      <c r="D927" s="82" t="inlineStr">
        <is>
          <t>чел-ч</t>
        </is>
      </c>
      <c r="E927" s="83" t="n">
        <v>80</v>
      </c>
      <c r="F927" s="84" t="n"/>
      <c r="G927" s="85" t="n"/>
      <c r="H927" s="83" t="n">
        <v>1</v>
      </c>
      <c r="I927" s="84" t="n">
        <v>80</v>
      </c>
      <c r="J927" s="83" t="n"/>
      <c r="K927" s="84" t="n"/>
    </row>
    <row r="928" ht="15" customHeight="1" s="54">
      <c r="C928" s="70" t="inlineStr">
        <is>
          <t>ВСЕГО работ по позиции:</t>
        </is>
      </c>
      <c r="H928" s="86" t="n">
        <v>3677.71</v>
      </c>
      <c r="I928" s="62" t="n"/>
      <c r="J928" s="86" t="n">
        <v>37439.07</v>
      </c>
      <c r="K928" s="62" t="n"/>
    </row>
    <row r="929" ht="15" customHeight="1" s="54">
      <c r="C929" s="70" t="inlineStr">
        <is>
          <t>ВСЕГО оборудование по позиции:</t>
        </is>
      </c>
      <c r="H929" s="87" t="n">
        <v>0</v>
      </c>
      <c r="J929" s="87" t="n">
        <v>0</v>
      </c>
    </row>
    <row r="930" ht="15" customHeight="1" s="54">
      <c r="C930" s="70" t="inlineStr">
        <is>
          <t>ВСЕГО по позиции:</t>
        </is>
      </c>
      <c r="H930" s="87" t="n">
        <v>3677.71</v>
      </c>
      <c r="J930" s="87" t="n">
        <v>37439.07</v>
      </c>
    </row>
    <row r="931" ht="141.75" customHeight="1" s="54">
      <c r="A931" s="76" t="n">
        <v>91</v>
      </c>
      <c r="B931" s="76" t="inlineStr">
        <is>
          <t>4.8-246-1</t>
        </is>
      </c>
      <c r="C931" s="76" t="inlineStr">
        <is>
          <t>Монтаж дополнительных светильников эвакуационного освещения</t>
        </is>
      </c>
      <c r="D931" s="77" t="inlineStr">
        <is>
          <t>шт.</t>
        </is>
      </c>
      <c r="E931" s="58" t="n">
        <v>32</v>
      </c>
      <c r="F931" s="78" t="n"/>
      <c r="G931" s="79" t="n"/>
      <c r="H931" s="58" t="n"/>
      <c r="I931" s="78" t="n"/>
      <c r="J931" s="58" t="n"/>
      <c r="K931" s="78" t="n"/>
    </row>
    <row r="932" ht="14.25" customHeight="1" s="54">
      <c r="A932" s="76" t="n"/>
      <c r="B932" s="76" t="n"/>
      <c r="C932" s="76" t="inlineStr">
        <is>
          <t>ЗП</t>
        </is>
      </c>
      <c r="D932" s="77" t="n"/>
      <c r="E932" s="58" t="n"/>
      <c r="F932" s="78" t="n">
        <v>11.82</v>
      </c>
      <c r="G932" s="79" t="n"/>
      <c r="H932" s="58" t="n">
        <v>1</v>
      </c>
      <c r="I932" s="78" t="n">
        <v>378.27</v>
      </c>
      <c r="J932" s="58" t="n">
        <v>10.18</v>
      </c>
      <c r="K932" s="78" t="n">
        <v>3850.88</v>
      </c>
    </row>
    <row r="933" ht="14.25" customHeight="1" s="54">
      <c r="A933" s="76" t="n"/>
      <c r="B933" s="76" t="n"/>
      <c r="C933" s="76" t="inlineStr">
        <is>
          <t>ЭМ</t>
        </is>
      </c>
      <c r="D933" s="77" t="n"/>
      <c r="E933" s="58" t="n"/>
      <c r="F933" s="78" t="n">
        <v>1.31</v>
      </c>
      <c r="G933" s="79" t="n"/>
      <c r="H933" s="58" t="n">
        <v>1</v>
      </c>
      <c r="I933" s="78" t="n">
        <v>42.03</v>
      </c>
      <c r="J933" s="58" t="n">
        <v>10.18</v>
      </c>
      <c r="K933" s="78" t="n">
        <v>427.88</v>
      </c>
    </row>
    <row r="934" ht="14.25" customHeight="1" s="54">
      <c r="A934" s="76" t="n"/>
      <c r="B934" s="76" t="n"/>
      <c r="C934" s="76" t="inlineStr">
        <is>
          <t>в т.ч. ЗПМ</t>
        </is>
      </c>
      <c r="D934" s="77" t="n"/>
      <c r="E934" s="58" t="n"/>
      <c r="F934" s="78" t="n">
        <v>0</v>
      </c>
      <c r="G934" s="79" t="n"/>
      <c r="H934" s="58" t="n">
        <v>1</v>
      </c>
      <c r="I934" s="80" t="n">
        <v>0</v>
      </c>
      <c r="J934" s="58" t="n">
        <v>10.18</v>
      </c>
      <c r="K934" s="80" t="n">
        <v>0</v>
      </c>
    </row>
    <row r="935" ht="14.25" customHeight="1" s="54">
      <c r="A935" s="76" t="n"/>
      <c r="B935" s="76" t="n"/>
      <c r="C935" s="76" t="inlineStr">
        <is>
          <t>НР от ЗП</t>
        </is>
      </c>
      <c r="D935" s="77" t="inlineStr">
        <is>
          <t>%</t>
        </is>
      </c>
      <c r="E935" s="58" t="n">
        <v>85</v>
      </c>
      <c r="F935" s="78" t="n"/>
      <c r="G935" s="79" t="n"/>
      <c r="H935" s="58" t="n"/>
      <c r="I935" s="78" t="n">
        <v>479.14</v>
      </c>
      <c r="J935" s="58" t="n">
        <v>85</v>
      </c>
      <c r="K935" s="78" t="n">
        <v>4877.78</v>
      </c>
    </row>
    <row r="936" ht="14.25" customHeight="1" s="54">
      <c r="A936" s="76" t="n"/>
      <c r="B936" s="76" t="n"/>
      <c r="C936" s="76" t="inlineStr">
        <is>
          <t>СП от ЗП</t>
        </is>
      </c>
      <c r="D936" s="77" t="inlineStr">
        <is>
          <t>%</t>
        </is>
      </c>
      <c r="E936" s="58" t="n">
        <v>65</v>
      </c>
      <c r="F936" s="78" t="n"/>
      <c r="G936" s="79" t="n"/>
      <c r="H936" s="58" t="n"/>
      <c r="I936" s="78" t="n">
        <v>281.6</v>
      </c>
      <c r="J936" s="58" t="n">
        <v>65</v>
      </c>
      <c r="K936" s="78" t="n">
        <v>2866.76</v>
      </c>
    </row>
    <row r="937" ht="28.5" customHeight="1" s="54">
      <c r="A937" s="81" t="n"/>
      <c r="B937" s="81" t="n"/>
      <c r="C937" s="81" t="inlineStr">
        <is>
          <t>ЗТР</t>
        </is>
      </c>
      <c r="D937" s="82" t="inlineStr">
        <is>
          <t>чел-ч</t>
        </is>
      </c>
      <c r="E937" s="83" t="n">
        <v>32</v>
      </c>
      <c r="F937" s="84" t="n"/>
      <c r="G937" s="85" t="n"/>
      <c r="H937" s="83" t="n">
        <v>1</v>
      </c>
      <c r="I937" s="84" t="n">
        <v>32</v>
      </c>
      <c r="J937" s="83" t="n"/>
      <c r="K937" s="84" t="n"/>
    </row>
    <row r="938" ht="15" customHeight="1" s="54">
      <c r="C938" s="70" t="inlineStr">
        <is>
          <t>ВСЕГО работ по позиции:</t>
        </is>
      </c>
      <c r="H938" s="86" t="n">
        <v>2101.53</v>
      </c>
      <c r="I938" s="62" t="n"/>
      <c r="J938" s="86" t="n">
        <v>21393.75</v>
      </c>
      <c r="K938" s="62" t="n"/>
    </row>
    <row r="939" ht="15" customHeight="1" s="54">
      <c r="C939" s="70" t="inlineStr">
        <is>
          <t>ВСЕГО оборудование по позиции:</t>
        </is>
      </c>
      <c r="H939" s="87" t="n">
        <v>0</v>
      </c>
      <c r="J939" s="87" t="n">
        <v>0</v>
      </c>
    </row>
    <row r="940" ht="15" customHeight="1" s="54">
      <c r="C940" s="70" t="inlineStr">
        <is>
          <t>ВСЕГО по позиции:</t>
        </is>
      </c>
      <c r="H940" s="87" t="n">
        <v>2101.53</v>
      </c>
      <c r="J940" s="87" t="n">
        <v>21393.75</v>
      </c>
    </row>
    <row r="941" ht="141.75" customHeight="1" s="54">
      <c r="A941" s="76" t="n">
        <v>92</v>
      </c>
      <c r="B941" s="76" t="inlineStr">
        <is>
          <t>4.10-151-1</t>
        </is>
      </c>
      <c r="C941" s="76" t="inlineStr">
        <is>
          <t>Монтаж элементов вызывной/сигнальной индикации</t>
        </is>
      </c>
      <c r="D941" s="77" t="inlineStr">
        <is>
          <t>шт.</t>
        </is>
      </c>
      <c r="E941" s="58" t="n">
        <v>80</v>
      </c>
      <c r="F941" s="78" t="n"/>
      <c r="G941" s="79" t="n"/>
      <c r="H941" s="58" t="n"/>
      <c r="I941" s="78" t="n"/>
      <c r="J941" s="58" t="n"/>
      <c r="K941" s="78" t="n"/>
    </row>
    <row r="942" ht="14.25" customHeight="1" s="54">
      <c r="A942" s="76" t="n"/>
      <c r="B942" s="76" t="n"/>
      <c r="C942" s="76" t="inlineStr">
        <is>
          <t>ЗП</t>
        </is>
      </c>
      <c r="D942" s="77" t="n"/>
      <c r="E942" s="58" t="n"/>
      <c r="F942" s="78" t="n">
        <v>4.73</v>
      </c>
      <c r="G942" s="79" t="n"/>
      <c r="H942" s="58" t="n">
        <v>1</v>
      </c>
      <c r="I942" s="78" t="n">
        <v>378.27</v>
      </c>
      <c r="J942" s="58" t="n">
        <v>10.18</v>
      </c>
      <c r="K942" s="78" t="n">
        <v>3850.88</v>
      </c>
    </row>
    <row r="943" ht="14.25" customHeight="1" s="54">
      <c r="A943" s="76" t="n"/>
      <c r="B943" s="76" t="n"/>
      <c r="C943" s="76" t="inlineStr">
        <is>
          <t>ЭМ</t>
        </is>
      </c>
      <c r="D943" s="77" t="n"/>
      <c r="E943" s="58" t="n"/>
      <c r="F943" s="78" t="n">
        <v>0.53</v>
      </c>
      <c r="G943" s="79" t="n"/>
      <c r="H943" s="58" t="n">
        <v>1</v>
      </c>
      <c r="I943" s="78" t="n">
        <v>42.03</v>
      </c>
      <c r="J943" s="58" t="n">
        <v>10.18</v>
      </c>
      <c r="K943" s="78" t="n">
        <v>427.88</v>
      </c>
    </row>
    <row r="944" ht="14.25" customHeight="1" s="54">
      <c r="A944" s="76" t="n"/>
      <c r="B944" s="76" t="n"/>
      <c r="C944" s="76" t="inlineStr">
        <is>
          <t>в т.ч. ЗПМ</t>
        </is>
      </c>
      <c r="D944" s="77" t="n"/>
      <c r="E944" s="58" t="n"/>
      <c r="F944" s="78" t="n">
        <v>0</v>
      </c>
      <c r="G944" s="79" t="n"/>
      <c r="H944" s="58" t="n">
        <v>1</v>
      </c>
      <c r="I944" s="80" t="n">
        <v>0</v>
      </c>
      <c r="J944" s="58" t="n">
        <v>10.18</v>
      </c>
      <c r="K944" s="80" t="n">
        <v>0</v>
      </c>
    </row>
    <row r="945" ht="14.25" customHeight="1" s="54">
      <c r="A945" s="76" t="n"/>
      <c r="B945" s="76" t="n"/>
      <c r="C945" s="76" t="inlineStr">
        <is>
          <t>НР от ЗП</t>
        </is>
      </c>
      <c r="D945" s="77" t="inlineStr">
        <is>
          <t>%</t>
        </is>
      </c>
      <c r="E945" s="58" t="n">
        <v>85</v>
      </c>
      <c r="F945" s="78" t="n"/>
      <c r="G945" s="79" t="n"/>
      <c r="H945" s="58" t="n"/>
      <c r="I945" s="78" t="n">
        <v>479.14</v>
      </c>
      <c r="J945" s="58" t="n">
        <v>85</v>
      </c>
      <c r="K945" s="78" t="n">
        <v>4877.78</v>
      </c>
    </row>
    <row r="946" ht="14.25" customHeight="1" s="54">
      <c r="A946" s="76" t="n"/>
      <c r="B946" s="76" t="n"/>
      <c r="C946" s="76" t="inlineStr">
        <is>
          <t>СП от ЗП</t>
        </is>
      </c>
      <c r="D946" s="77" t="inlineStr">
        <is>
          <t>%</t>
        </is>
      </c>
      <c r="E946" s="58" t="n">
        <v>65</v>
      </c>
      <c r="F946" s="78" t="n"/>
      <c r="G946" s="79" t="n"/>
      <c r="H946" s="58" t="n"/>
      <c r="I946" s="78" t="n">
        <v>281.6</v>
      </c>
      <c r="J946" s="58" t="n">
        <v>65</v>
      </c>
      <c r="K946" s="78" t="n">
        <v>2866.76</v>
      </c>
    </row>
    <row r="947" ht="28.5" customHeight="1" s="54">
      <c r="A947" s="81" t="n"/>
      <c r="B947" s="81" t="n"/>
      <c r="C947" s="81" t="inlineStr">
        <is>
          <t>ЗТР</t>
        </is>
      </c>
      <c r="D947" s="82" t="inlineStr">
        <is>
          <t>чел-ч</t>
        </is>
      </c>
      <c r="E947" s="83" t="n">
        <v>80</v>
      </c>
      <c r="F947" s="84" t="n"/>
      <c r="G947" s="85" t="n"/>
      <c r="H947" s="83" t="n">
        <v>1</v>
      </c>
      <c r="I947" s="84" t="n">
        <v>80</v>
      </c>
      <c r="J947" s="83" t="n"/>
      <c r="K947" s="84" t="n"/>
    </row>
    <row r="948" ht="15" customHeight="1" s="54">
      <c r="C948" s="70" t="inlineStr">
        <is>
          <t>ВСЕГО работ по позиции:</t>
        </is>
      </c>
      <c r="H948" s="86" t="n">
        <v>2101.53</v>
      </c>
      <c r="I948" s="62" t="n"/>
      <c r="J948" s="86" t="n">
        <v>21393.75</v>
      </c>
      <c r="K948" s="62" t="n"/>
    </row>
    <row r="949" ht="15" customHeight="1" s="54">
      <c r="C949" s="70" t="inlineStr">
        <is>
          <t>ВСЕГО оборудование по позиции:</t>
        </is>
      </c>
      <c r="H949" s="87" t="n">
        <v>0</v>
      </c>
      <c r="J949" s="87" t="n">
        <v>0</v>
      </c>
    </row>
    <row r="950" ht="15" customHeight="1" s="54">
      <c r="C950" s="70" t="inlineStr">
        <is>
          <t>ВСЕГО по позиции:</t>
        </is>
      </c>
      <c r="H950" s="87" t="n">
        <v>2101.53</v>
      </c>
      <c r="J950" s="87" t="n">
        <v>21393.75</v>
      </c>
    </row>
    <row r="951" ht="141.75" customHeight="1" s="54">
      <c r="A951" s="76" t="n">
        <v>93</v>
      </c>
      <c r="B951" s="76" t="inlineStr">
        <is>
          <t>4.10-15-1</t>
        </is>
      </c>
      <c r="C951" s="76" t="inlineStr">
        <is>
          <t>Прокладка кабелей аварийного освещения</t>
        </is>
      </c>
      <c r="D951" s="77" t="inlineStr">
        <is>
          <t>м.п.</t>
        </is>
      </c>
      <c r="E951" s="58" t="n">
        <v>640</v>
      </c>
      <c r="F951" s="78" t="n"/>
      <c r="G951" s="79" t="n"/>
      <c r="H951" s="58" t="n"/>
      <c r="I951" s="78" t="n"/>
      <c r="J951" s="58" t="n"/>
      <c r="K951" s="78" t="n"/>
    </row>
    <row r="952" ht="14.25" customHeight="1" s="54">
      <c r="A952" s="76" t="n"/>
      <c r="B952" s="76" t="n"/>
      <c r="C952" s="76" t="inlineStr">
        <is>
          <t>ЗП</t>
        </is>
      </c>
      <c r="D952" s="77" t="n"/>
      <c r="E952" s="58" t="n"/>
      <c r="F952" s="78" t="n">
        <v>0.44</v>
      </c>
      <c r="G952" s="79" t="n"/>
      <c r="H952" s="58" t="n">
        <v>1</v>
      </c>
      <c r="I952" s="78" t="n">
        <v>283.71</v>
      </c>
      <c r="J952" s="58" t="n">
        <v>10.18</v>
      </c>
      <c r="K952" s="78" t="n">
        <v>2888.15</v>
      </c>
    </row>
    <row r="953" ht="14.25" customHeight="1" s="54">
      <c r="A953" s="76" t="n"/>
      <c r="B953" s="76" t="n"/>
      <c r="C953" s="76" t="inlineStr">
        <is>
          <t>ЭМ</t>
        </is>
      </c>
      <c r="D953" s="77" t="n"/>
      <c r="E953" s="58" t="n"/>
      <c r="F953" s="78" t="n">
        <v>0.05</v>
      </c>
      <c r="G953" s="79" t="n"/>
      <c r="H953" s="58" t="n">
        <v>1</v>
      </c>
      <c r="I953" s="78" t="n">
        <v>31.52</v>
      </c>
      <c r="J953" s="58" t="n">
        <v>10.18</v>
      </c>
      <c r="K953" s="78" t="n">
        <v>320.9</v>
      </c>
    </row>
    <row r="954" ht="14.25" customHeight="1" s="54">
      <c r="A954" s="76" t="n"/>
      <c r="B954" s="76" t="n"/>
      <c r="C954" s="76" t="inlineStr">
        <is>
          <t>в т.ч. ЗПМ</t>
        </is>
      </c>
      <c r="D954" s="77" t="n"/>
      <c r="E954" s="58" t="n"/>
      <c r="F954" s="78" t="n">
        <v>0</v>
      </c>
      <c r="G954" s="79" t="n"/>
      <c r="H954" s="58" t="n">
        <v>1</v>
      </c>
      <c r="I954" s="80" t="n">
        <v>0</v>
      </c>
      <c r="J954" s="58" t="n">
        <v>10.18</v>
      </c>
      <c r="K954" s="80" t="n">
        <v>0</v>
      </c>
    </row>
    <row r="955" ht="14.25" customHeight="1" s="54">
      <c r="A955" s="76" t="n"/>
      <c r="B955" s="76" t="n"/>
      <c r="C955" s="76" t="inlineStr">
        <is>
          <t>НР от ЗП</t>
        </is>
      </c>
      <c r="D955" s="77" t="inlineStr">
        <is>
          <t>%</t>
        </is>
      </c>
      <c r="E955" s="58" t="n">
        <v>85</v>
      </c>
      <c r="F955" s="78" t="n"/>
      <c r="G955" s="79" t="n"/>
      <c r="H955" s="58" t="n"/>
      <c r="I955" s="78" t="n">
        <v>359.37</v>
      </c>
      <c r="J955" s="58" t="n">
        <v>85</v>
      </c>
      <c r="K955" s="78" t="n">
        <v>3658.34</v>
      </c>
    </row>
    <row r="956" ht="14.25" customHeight="1" s="54">
      <c r="A956" s="76" t="n"/>
      <c r="B956" s="76" t="n"/>
      <c r="C956" s="76" t="inlineStr">
        <is>
          <t>СП от ЗП</t>
        </is>
      </c>
      <c r="D956" s="77" t="inlineStr">
        <is>
          <t>%</t>
        </is>
      </c>
      <c r="E956" s="58" t="n">
        <v>65</v>
      </c>
      <c r="F956" s="78" t="n"/>
      <c r="G956" s="79" t="n"/>
      <c r="H956" s="58" t="n"/>
      <c r="I956" s="78" t="n">
        <v>211.21</v>
      </c>
      <c r="J956" s="58" t="n">
        <v>65</v>
      </c>
      <c r="K956" s="78" t="n">
        <v>2150.07</v>
      </c>
    </row>
    <row r="957" ht="28.5" customHeight="1" s="54">
      <c r="A957" s="81" t="n"/>
      <c r="B957" s="81" t="n"/>
      <c r="C957" s="81" t="inlineStr">
        <is>
          <t>ЗТР</t>
        </is>
      </c>
      <c r="D957" s="82" t="inlineStr">
        <is>
          <t>чел-ч</t>
        </is>
      </c>
      <c r="E957" s="83" t="n">
        <v>640</v>
      </c>
      <c r="F957" s="84" t="n"/>
      <c r="G957" s="85" t="n"/>
      <c r="H957" s="83" t="n">
        <v>1</v>
      </c>
      <c r="I957" s="84" t="n">
        <v>640</v>
      </c>
      <c r="J957" s="83" t="n"/>
      <c r="K957" s="84" t="n"/>
    </row>
    <row r="958" ht="15" customHeight="1" s="54">
      <c r="C958" s="70" t="inlineStr">
        <is>
          <t>ВСЕГО работ по позиции:</t>
        </is>
      </c>
      <c r="H958" s="86" t="n">
        <v>1576.17</v>
      </c>
      <c r="I958" s="62" t="n"/>
      <c r="J958" s="86" t="n">
        <v>16045.31</v>
      </c>
      <c r="K958" s="62" t="n"/>
    </row>
    <row r="959" ht="15" customHeight="1" s="54">
      <c r="C959" s="70" t="inlineStr">
        <is>
          <t>ВСЕГО оборудование по позиции:</t>
        </is>
      </c>
      <c r="H959" s="87" t="n">
        <v>0</v>
      </c>
      <c r="J959" s="87" t="n">
        <v>0</v>
      </c>
    </row>
    <row r="960" ht="15" customHeight="1" s="54">
      <c r="C960" s="70" t="inlineStr">
        <is>
          <t>ВСЕГО по позиции:</t>
        </is>
      </c>
      <c r="H960" s="87" t="n">
        <v>1576.17</v>
      </c>
      <c r="J960" s="87" t="n">
        <v>16045.31</v>
      </c>
    </row>
    <row r="961" ht="141.75" customHeight="1" s="54">
      <c r="A961" s="76" t="n">
        <v>94</v>
      </c>
      <c r="B961" s="76" t="inlineStr">
        <is>
          <t>Калькуляция - 094</t>
        </is>
      </c>
      <c r="C961" s="76" t="inlineStr">
        <is>
          <t>Проверка, маркировка и протокол аварийного освещения</t>
        </is>
      </c>
      <c r="D961" s="77" t="inlineStr">
        <is>
          <t>компл.</t>
        </is>
      </c>
      <c r="E961" s="58" t="n">
        <v>8</v>
      </c>
      <c r="F961" s="78" t="n"/>
      <c r="G961" s="79" t="n"/>
      <c r="H961" s="58" t="n"/>
      <c r="I961" s="78" t="n"/>
      <c r="J961" s="58" t="n"/>
      <c r="K961" s="78" t="n"/>
    </row>
    <row r="962" ht="14.25" customHeight="1" s="54">
      <c r="A962" s="76" t="n"/>
      <c r="B962" s="76" t="n"/>
      <c r="C962" s="76" t="inlineStr">
        <is>
          <t>ЗП</t>
        </is>
      </c>
      <c r="D962" s="77" t="n"/>
      <c r="E962" s="58" t="n"/>
      <c r="F962" s="78" t="n">
        <v>23.64</v>
      </c>
      <c r="G962" s="79" t="n"/>
      <c r="H962" s="58" t="n">
        <v>1</v>
      </c>
      <c r="I962" s="78" t="n">
        <v>189.15</v>
      </c>
      <c r="J962" s="58" t="n">
        <v>10.18</v>
      </c>
      <c r="K962" s="78" t="n">
        <v>1925.45</v>
      </c>
    </row>
    <row r="963" ht="14.25" customHeight="1" s="54">
      <c r="A963" s="76" t="n"/>
      <c r="B963" s="76" t="n"/>
      <c r="C963" s="76" t="inlineStr">
        <is>
          <t>ЭМ</t>
        </is>
      </c>
      <c r="D963" s="77" t="n"/>
      <c r="E963" s="58" t="n"/>
      <c r="F963" s="78" t="n">
        <v>2.63</v>
      </c>
      <c r="G963" s="79" t="n"/>
      <c r="H963" s="58" t="n">
        <v>1</v>
      </c>
      <c r="I963" s="78" t="n">
        <v>21.02</v>
      </c>
      <c r="J963" s="58" t="n">
        <v>10.18</v>
      </c>
      <c r="K963" s="78" t="n">
        <v>213.94</v>
      </c>
    </row>
    <row r="964" ht="14.25" customHeight="1" s="54">
      <c r="A964" s="76" t="n"/>
      <c r="B964" s="76" t="n"/>
      <c r="C964" s="76" t="inlineStr">
        <is>
          <t>в т.ч. ЗПМ</t>
        </is>
      </c>
      <c r="D964" s="77" t="n"/>
      <c r="E964" s="58" t="n"/>
      <c r="F964" s="78" t="n">
        <v>0</v>
      </c>
      <c r="G964" s="79" t="n"/>
      <c r="H964" s="58" t="n">
        <v>1</v>
      </c>
      <c r="I964" s="80" t="n">
        <v>0</v>
      </c>
      <c r="J964" s="58" t="n">
        <v>10.18</v>
      </c>
      <c r="K964" s="80" t="n">
        <v>0</v>
      </c>
    </row>
    <row r="965" ht="14.25" customHeight="1" s="54">
      <c r="A965" s="76" t="n"/>
      <c r="B965" s="76" t="n"/>
      <c r="C965" s="76" t="inlineStr">
        <is>
          <t>НР от ЗП</t>
        </is>
      </c>
      <c r="D965" s="77" t="inlineStr">
        <is>
          <t>%</t>
        </is>
      </c>
      <c r="E965" s="58" t="n">
        <v>85</v>
      </c>
      <c r="F965" s="78" t="n"/>
      <c r="G965" s="79" t="n"/>
      <c r="H965" s="58" t="n"/>
      <c r="I965" s="78" t="n">
        <v>239.59</v>
      </c>
      <c r="J965" s="58" t="n">
        <v>85</v>
      </c>
      <c r="K965" s="78" t="n">
        <v>2438.89</v>
      </c>
    </row>
    <row r="966" ht="14.25" customHeight="1" s="54">
      <c r="A966" s="76" t="n"/>
      <c r="B966" s="76" t="n"/>
      <c r="C966" s="76" t="inlineStr">
        <is>
          <t>СП от ЗП</t>
        </is>
      </c>
      <c r="D966" s="77" t="inlineStr">
        <is>
          <t>%</t>
        </is>
      </c>
      <c r="E966" s="58" t="n">
        <v>65</v>
      </c>
      <c r="F966" s="78" t="n"/>
      <c r="G966" s="79" t="n"/>
      <c r="H966" s="58" t="n"/>
      <c r="I966" s="78" t="n">
        <v>140.81</v>
      </c>
      <c r="J966" s="58" t="n">
        <v>65</v>
      </c>
      <c r="K966" s="78" t="n">
        <v>1433.39</v>
      </c>
    </row>
    <row r="967" ht="28.5" customHeight="1" s="54">
      <c r="A967" s="81" t="n"/>
      <c r="B967" s="81" t="n"/>
      <c r="C967" s="81" t="inlineStr">
        <is>
          <t>ЗТР</t>
        </is>
      </c>
      <c r="D967" s="82" t="inlineStr">
        <is>
          <t>чел-ч</t>
        </is>
      </c>
      <c r="E967" s="83" t="n">
        <v>8</v>
      </c>
      <c r="F967" s="84" t="n"/>
      <c r="G967" s="85" t="n"/>
      <c r="H967" s="83" t="n">
        <v>1</v>
      </c>
      <c r="I967" s="84" t="n">
        <v>8</v>
      </c>
      <c r="J967" s="83" t="n"/>
      <c r="K967" s="84" t="n"/>
    </row>
    <row r="968" ht="15" customHeight="1" s="54">
      <c r="C968" s="70" t="inlineStr">
        <is>
          <t>ВСЕГО работ по позиции:</t>
        </is>
      </c>
      <c r="H968" s="86" t="n">
        <v>1050.79</v>
      </c>
      <c r="I968" s="62" t="n"/>
      <c r="J968" s="86" t="n">
        <v>10696.88</v>
      </c>
      <c r="K968" s="62" t="n"/>
    </row>
    <row r="969" ht="15" customHeight="1" s="54">
      <c r="C969" s="70" t="inlineStr">
        <is>
          <t>ВСЕГО оборудование по позиции:</t>
        </is>
      </c>
      <c r="H969" s="87" t="n">
        <v>0</v>
      </c>
      <c r="J969" s="87" t="n">
        <v>0</v>
      </c>
    </row>
    <row r="970" ht="15" customHeight="1" s="54">
      <c r="C970" s="70" t="inlineStr">
        <is>
          <t>ВСЕГО по позиции:</t>
        </is>
      </c>
      <c r="H970" s="87" t="n">
        <v>1050.79</v>
      </c>
      <c r="J970" s="87" t="n">
        <v>10696.88</v>
      </c>
    </row>
    <row r="971" ht="141.75" customHeight="1" s="54">
      <c r="A971" s="76" t="n">
        <v>95</v>
      </c>
      <c r="B971" s="76" t="inlineStr">
        <is>
          <t>4.10-15-1</t>
        </is>
      </c>
      <c r="C971" s="76" t="inlineStr">
        <is>
          <t>Скрытая прокладка кабелей ОПС/СКС</t>
        </is>
      </c>
      <c r="D971" s="77" t="inlineStr">
        <is>
          <t>м.п.</t>
        </is>
      </c>
      <c r="E971" s="58" t="n">
        <v>1858</v>
      </c>
      <c r="F971" s="78" t="n"/>
      <c r="G971" s="79" t="n"/>
      <c r="H971" s="58" t="n"/>
      <c r="I971" s="78" t="n"/>
      <c r="J971" s="58" t="n"/>
      <c r="K971" s="78" t="n"/>
    </row>
    <row r="972" ht="14.25" customHeight="1" s="54">
      <c r="A972" s="76" t="n"/>
      <c r="B972" s="76" t="n"/>
      <c r="C972" s="76" t="inlineStr">
        <is>
          <t>ЗП</t>
        </is>
      </c>
      <c r="D972" s="77" t="n"/>
      <c r="E972" s="58" t="n"/>
      <c r="F972" s="78" t="n">
        <v>3.58</v>
      </c>
      <c r="G972" s="79" t="n"/>
      <c r="H972" s="58" t="n">
        <v>1</v>
      </c>
      <c r="I972" s="78" t="n">
        <v>6657.01</v>
      </c>
      <c r="J972" s="58" t="n">
        <v>10.18</v>
      </c>
      <c r="K972" s="78" t="n">
        <v>67768.38</v>
      </c>
    </row>
    <row r="973" ht="14.25" customHeight="1" s="54">
      <c r="A973" s="76" t="n"/>
      <c r="B973" s="76" t="n"/>
      <c r="C973" s="76" t="inlineStr">
        <is>
          <t>ЭМ</t>
        </is>
      </c>
      <c r="D973" s="77" t="n"/>
      <c r="E973" s="58" t="n"/>
      <c r="F973" s="78" t="n">
        <v>0.4</v>
      </c>
      <c r="G973" s="79" t="n"/>
      <c r="H973" s="58" t="n">
        <v>1</v>
      </c>
      <c r="I973" s="78" t="n">
        <v>739.67</v>
      </c>
      <c r="J973" s="58" t="n">
        <v>10.18</v>
      </c>
      <c r="K973" s="78" t="n">
        <v>7529.82</v>
      </c>
    </row>
    <row r="974" ht="14.25" customHeight="1" s="54">
      <c r="A974" s="76" t="n"/>
      <c r="B974" s="76" t="n"/>
      <c r="C974" s="76" t="inlineStr">
        <is>
          <t>в т.ч. ЗПМ</t>
        </is>
      </c>
      <c r="D974" s="77" t="n"/>
      <c r="E974" s="58" t="n"/>
      <c r="F974" s="78" t="n">
        <v>0</v>
      </c>
      <c r="G974" s="79" t="n"/>
      <c r="H974" s="58" t="n">
        <v>1</v>
      </c>
      <c r="I974" s="80" t="n">
        <v>0</v>
      </c>
      <c r="J974" s="58" t="n">
        <v>10.18</v>
      </c>
      <c r="K974" s="80" t="n">
        <v>0</v>
      </c>
    </row>
    <row r="975" ht="14.25" customHeight="1" s="54">
      <c r="A975" s="76" t="n"/>
      <c r="B975" s="76" t="n"/>
      <c r="C975" s="76" t="inlineStr">
        <is>
          <t>НР от ЗП</t>
        </is>
      </c>
      <c r="D975" s="77" t="inlineStr">
        <is>
          <t>%</t>
        </is>
      </c>
      <c r="E975" s="58" t="n">
        <v>85</v>
      </c>
      <c r="F975" s="78" t="n"/>
      <c r="G975" s="79" t="n"/>
      <c r="H975" s="58" t="n"/>
      <c r="I975" s="78" t="n">
        <v>8432.209999999999</v>
      </c>
      <c r="J975" s="58" t="n">
        <v>85</v>
      </c>
      <c r="K975" s="78" t="n">
        <v>85839.96000000001</v>
      </c>
    </row>
    <row r="976" ht="14.25" customHeight="1" s="54">
      <c r="A976" s="76" t="n"/>
      <c r="B976" s="76" t="n"/>
      <c r="C976" s="76" t="inlineStr">
        <is>
          <t>СП от ЗП</t>
        </is>
      </c>
      <c r="D976" s="77" t="inlineStr">
        <is>
          <t>%</t>
        </is>
      </c>
      <c r="E976" s="58" t="n">
        <v>65</v>
      </c>
      <c r="F976" s="78" t="n"/>
      <c r="G976" s="79" t="n"/>
      <c r="H976" s="58" t="n"/>
      <c r="I976" s="78" t="n">
        <v>4955.77</v>
      </c>
      <c r="J976" s="58" t="n">
        <v>65</v>
      </c>
      <c r="K976" s="78" t="n">
        <v>50449.79</v>
      </c>
    </row>
    <row r="977" ht="28.5" customHeight="1" s="54">
      <c r="A977" s="81" t="n"/>
      <c r="B977" s="81" t="n"/>
      <c r="C977" s="81" t="inlineStr">
        <is>
          <t>ЗТР</t>
        </is>
      </c>
      <c r="D977" s="82" t="inlineStr">
        <is>
          <t>чел-ч</t>
        </is>
      </c>
      <c r="E977" s="83" t="n">
        <v>1858</v>
      </c>
      <c r="F977" s="84" t="n"/>
      <c r="G977" s="85" t="n"/>
      <c r="H977" s="83" t="n">
        <v>1</v>
      </c>
      <c r="I977" s="84" t="n">
        <v>1858</v>
      </c>
      <c r="J977" s="83" t="n"/>
      <c r="K977" s="84" t="n"/>
    </row>
    <row r="978" ht="15" customHeight="1" s="54">
      <c r="C978" s="70" t="inlineStr">
        <is>
          <t>ВСЕГО работ по позиции:</t>
        </is>
      </c>
      <c r="H978" s="86" t="n">
        <v>36983.39</v>
      </c>
      <c r="I978" s="62" t="n"/>
      <c r="J978" s="86" t="n">
        <v>376491.02</v>
      </c>
      <c r="K978" s="62" t="n"/>
    </row>
    <row r="979" ht="15" customHeight="1" s="54">
      <c r="C979" s="70" t="inlineStr">
        <is>
          <t>ВСЕГО оборудование по позиции:</t>
        </is>
      </c>
      <c r="H979" s="87" t="n">
        <v>0</v>
      </c>
      <c r="J979" s="87" t="n">
        <v>0</v>
      </c>
    </row>
    <row r="980" ht="15" customHeight="1" s="54">
      <c r="C980" s="70" t="inlineStr">
        <is>
          <t>ВСЕГО по позиции:</t>
        </is>
      </c>
      <c r="H980" s="87" t="n">
        <v>36983.39</v>
      </c>
      <c r="J980" s="87" t="n">
        <v>376491.02</v>
      </c>
    </row>
    <row r="981" ht="141.75" customHeight="1" s="54">
      <c r="A981" s="76" t="n">
        <v>96</v>
      </c>
      <c r="B981" s="76" t="inlineStr">
        <is>
          <t>4.10-81-1</t>
        </is>
      </c>
      <c r="C981" s="76" t="inlineStr">
        <is>
          <t>Монтаж извещателей ОПС</t>
        </is>
      </c>
      <c r="D981" s="77" t="inlineStr">
        <is>
          <t>точка</t>
        </is>
      </c>
      <c r="E981" s="58" t="n">
        <v>99.18000000000001</v>
      </c>
      <c r="F981" s="78" t="n"/>
      <c r="G981" s="79" t="n"/>
      <c r="H981" s="58" t="n"/>
      <c r="I981" s="78" t="n"/>
      <c r="J981" s="58" t="n"/>
      <c r="K981" s="78" t="n"/>
    </row>
    <row r="982" ht="14.25" customHeight="1" s="54">
      <c r="A982" s="76" t="n"/>
      <c r="B982" s="76" t="n"/>
      <c r="C982" s="76" t="inlineStr">
        <is>
          <t>ЗП</t>
        </is>
      </c>
      <c r="D982" s="77" t="n"/>
      <c r="E982" s="58" t="n"/>
      <c r="F982" s="78" t="n">
        <v>14.6</v>
      </c>
      <c r="G982" s="79" t="n"/>
      <c r="H982" s="58" t="n">
        <v>1</v>
      </c>
      <c r="I982" s="78" t="n">
        <v>1447.78</v>
      </c>
      <c r="J982" s="58" t="n">
        <v>10.18</v>
      </c>
      <c r="K982" s="78" t="n">
        <v>14738.41</v>
      </c>
    </row>
    <row r="983" ht="14.25" customHeight="1" s="54">
      <c r="A983" s="76" t="n"/>
      <c r="B983" s="76" t="n"/>
      <c r="C983" s="76" t="inlineStr">
        <is>
          <t>ЭМ</t>
        </is>
      </c>
      <c r="D983" s="77" t="n"/>
      <c r="E983" s="58" t="n"/>
      <c r="F983" s="78" t="n">
        <v>1.62</v>
      </c>
      <c r="G983" s="79" t="n"/>
      <c r="H983" s="58" t="n">
        <v>1</v>
      </c>
      <c r="I983" s="78" t="n">
        <v>160.87</v>
      </c>
      <c r="J983" s="58" t="n">
        <v>10.18</v>
      </c>
      <c r="K983" s="78" t="n">
        <v>1637.6</v>
      </c>
    </row>
    <row r="984" ht="14.25" customHeight="1" s="54">
      <c r="A984" s="76" t="n"/>
      <c r="B984" s="76" t="n"/>
      <c r="C984" s="76" t="inlineStr">
        <is>
          <t>в т.ч. ЗПМ</t>
        </is>
      </c>
      <c r="D984" s="77" t="n"/>
      <c r="E984" s="58" t="n"/>
      <c r="F984" s="78" t="n">
        <v>0</v>
      </c>
      <c r="G984" s="79" t="n"/>
      <c r="H984" s="58" t="n">
        <v>1</v>
      </c>
      <c r="I984" s="80" t="n">
        <v>0</v>
      </c>
      <c r="J984" s="58" t="n">
        <v>10.18</v>
      </c>
      <c r="K984" s="80" t="n">
        <v>0</v>
      </c>
    </row>
    <row r="985" ht="14.25" customHeight="1" s="54">
      <c r="A985" s="76" t="n"/>
      <c r="B985" s="76" t="n"/>
      <c r="C985" s="76" t="inlineStr">
        <is>
          <t>НР от ЗП</t>
        </is>
      </c>
      <c r="D985" s="77" t="inlineStr">
        <is>
          <t>%</t>
        </is>
      </c>
      <c r="E985" s="58" t="n">
        <v>85</v>
      </c>
      <c r="F985" s="78" t="n"/>
      <c r="G985" s="79" t="n"/>
      <c r="H985" s="58" t="n"/>
      <c r="I985" s="78" t="n">
        <v>1833.85</v>
      </c>
      <c r="J985" s="58" t="n">
        <v>85</v>
      </c>
      <c r="K985" s="78" t="n">
        <v>18668.65</v>
      </c>
    </row>
    <row r="986" ht="14.25" customHeight="1" s="54">
      <c r="A986" s="76" t="n"/>
      <c r="B986" s="76" t="n"/>
      <c r="C986" s="76" t="inlineStr">
        <is>
          <t>СП от ЗП</t>
        </is>
      </c>
      <c r="D986" s="77" t="inlineStr">
        <is>
          <t>%</t>
        </is>
      </c>
      <c r="E986" s="58" t="n">
        <v>65</v>
      </c>
      <c r="F986" s="78" t="n"/>
      <c r="G986" s="79" t="n"/>
      <c r="H986" s="58" t="n"/>
      <c r="I986" s="78" t="n">
        <v>1077.79</v>
      </c>
      <c r="J986" s="58" t="n">
        <v>65</v>
      </c>
      <c r="K986" s="78" t="n">
        <v>10971.92</v>
      </c>
    </row>
    <row r="987" ht="28.5" customHeight="1" s="54">
      <c r="A987" s="81" t="n"/>
      <c r="B987" s="81" t="n"/>
      <c r="C987" s="81" t="inlineStr">
        <is>
          <t>ЗТР</t>
        </is>
      </c>
      <c r="D987" s="82" t="inlineStr">
        <is>
          <t>чел-ч</t>
        </is>
      </c>
      <c r="E987" s="83" t="n">
        <v>99.18000000000001</v>
      </c>
      <c r="F987" s="84" t="n"/>
      <c r="G987" s="85" t="n"/>
      <c r="H987" s="83" t="n">
        <v>1</v>
      </c>
      <c r="I987" s="84" t="n">
        <v>99.18000000000001</v>
      </c>
      <c r="J987" s="83" t="n"/>
      <c r="K987" s="84" t="n"/>
    </row>
    <row r="988" ht="15" customHeight="1" s="54">
      <c r="C988" s="70" t="inlineStr">
        <is>
          <t>ВСЕГО работ по позиции:</t>
        </is>
      </c>
      <c r="H988" s="86" t="n">
        <v>8043.22</v>
      </c>
      <c r="I988" s="62" t="n"/>
      <c r="J988" s="86" t="n">
        <v>81880.03</v>
      </c>
      <c r="K988" s="62" t="n"/>
    </row>
    <row r="989" ht="15" customHeight="1" s="54">
      <c r="C989" s="70" t="inlineStr">
        <is>
          <t>ВСЕГО оборудование по позиции:</t>
        </is>
      </c>
      <c r="H989" s="87" t="n">
        <v>0</v>
      </c>
      <c r="J989" s="87" t="n">
        <v>0</v>
      </c>
    </row>
    <row r="990" ht="15" customHeight="1" s="54">
      <c r="C990" s="70" t="inlineStr">
        <is>
          <t>ВСЕГО по позиции:</t>
        </is>
      </c>
      <c r="H990" s="87" t="n">
        <v>8043.22</v>
      </c>
      <c r="J990" s="87" t="n">
        <v>81880.03</v>
      </c>
    </row>
    <row r="991" ht="141.75" customHeight="1" s="54">
      <c r="A991" s="76" t="n">
        <v>97</v>
      </c>
      <c r="B991" s="76" t="inlineStr">
        <is>
          <t>4.10-78-1</t>
        </is>
      </c>
      <c r="C991" s="76" t="inlineStr">
        <is>
          <t>Монтаж точек СКС/связи и коммутационных элементов</t>
        </is>
      </c>
      <c r="D991" s="77" t="inlineStr">
        <is>
          <t>точка</t>
        </is>
      </c>
      <c r="E991" s="58" t="n">
        <v>71.81999999999999</v>
      </c>
      <c r="F991" s="78" t="n"/>
      <c r="G991" s="79" t="n"/>
      <c r="H991" s="58" t="n"/>
      <c r="I991" s="78" t="n"/>
      <c r="J991" s="58" t="n"/>
      <c r="K991" s="78" t="n"/>
    </row>
    <row r="992" ht="14.25" customHeight="1" s="54">
      <c r="A992" s="76" t="n"/>
      <c r="B992" s="76" t="n"/>
      <c r="C992" s="76" t="inlineStr">
        <is>
          <t>ЗП</t>
        </is>
      </c>
      <c r="D992" s="77" t="n"/>
      <c r="E992" s="58" t="n"/>
      <c r="F992" s="78" t="n">
        <v>14.4</v>
      </c>
      <c r="G992" s="79" t="n"/>
      <c r="H992" s="58" t="n">
        <v>1</v>
      </c>
      <c r="I992" s="78" t="n">
        <v>1034.13</v>
      </c>
      <c r="J992" s="58" t="n">
        <v>10.18</v>
      </c>
      <c r="K992" s="78" t="n">
        <v>10527.43</v>
      </c>
    </row>
    <row r="993" ht="14.25" customHeight="1" s="54">
      <c r="A993" s="76" t="n"/>
      <c r="B993" s="76" t="n"/>
      <c r="C993" s="76" t="inlineStr">
        <is>
          <t>ЭМ</t>
        </is>
      </c>
      <c r="D993" s="77" t="n"/>
      <c r="E993" s="58" t="n"/>
      <c r="F993" s="78" t="n">
        <v>1.6</v>
      </c>
      <c r="G993" s="79" t="n"/>
      <c r="H993" s="58" t="n">
        <v>1</v>
      </c>
      <c r="I993" s="78" t="n">
        <v>114.9</v>
      </c>
      <c r="J993" s="58" t="n">
        <v>10.18</v>
      </c>
      <c r="K993" s="78" t="n">
        <v>1169.71</v>
      </c>
    </row>
    <row r="994" ht="14.25" customHeight="1" s="54">
      <c r="A994" s="76" t="n"/>
      <c r="B994" s="76" t="n"/>
      <c r="C994" s="76" t="inlineStr">
        <is>
          <t>в т.ч. ЗПМ</t>
        </is>
      </c>
      <c r="D994" s="77" t="n"/>
      <c r="E994" s="58" t="n"/>
      <c r="F994" s="78" t="n">
        <v>0</v>
      </c>
      <c r="G994" s="79" t="n"/>
      <c r="H994" s="58" t="n">
        <v>1</v>
      </c>
      <c r="I994" s="80" t="n">
        <v>0</v>
      </c>
      <c r="J994" s="58" t="n">
        <v>10.18</v>
      </c>
      <c r="K994" s="80" t="n">
        <v>0</v>
      </c>
    </row>
    <row r="995" ht="14.25" customHeight="1" s="54">
      <c r="A995" s="76" t="n"/>
      <c r="B995" s="76" t="n"/>
      <c r="C995" s="76" t="inlineStr">
        <is>
          <t>НР от ЗП</t>
        </is>
      </c>
      <c r="D995" s="77" t="inlineStr">
        <is>
          <t>%</t>
        </is>
      </c>
      <c r="E995" s="58" t="n">
        <v>85</v>
      </c>
      <c r="F995" s="78" t="n"/>
      <c r="G995" s="79" t="n"/>
      <c r="H995" s="58" t="n"/>
      <c r="I995" s="78" t="n">
        <v>1309.9</v>
      </c>
      <c r="J995" s="58" t="n">
        <v>85</v>
      </c>
      <c r="K995" s="78" t="n">
        <v>13334.75</v>
      </c>
    </row>
    <row r="996" ht="14.25" customHeight="1" s="54">
      <c r="A996" s="76" t="n"/>
      <c r="B996" s="76" t="n"/>
      <c r="C996" s="76" t="inlineStr">
        <is>
          <t>СП от ЗП</t>
        </is>
      </c>
      <c r="D996" s="77" t="inlineStr">
        <is>
          <t>%</t>
        </is>
      </c>
      <c r="E996" s="58" t="n">
        <v>65</v>
      </c>
      <c r="F996" s="78" t="n"/>
      <c r="G996" s="79" t="n"/>
      <c r="H996" s="58" t="n"/>
      <c r="I996" s="78" t="n">
        <v>769.85</v>
      </c>
      <c r="J996" s="58" t="n">
        <v>65</v>
      </c>
      <c r="K996" s="78" t="n">
        <v>7837.09</v>
      </c>
    </row>
    <row r="997" ht="28.5" customHeight="1" s="54">
      <c r="A997" s="81" t="n"/>
      <c r="B997" s="81" t="n"/>
      <c r="C997" s="81" t="inlineStr">
        <is>
          <t>ЗТР</t>
        </is>
      </c>
      <c r="D997" s="82" t="inlineStr">
        <is>
          <t>чел-ч</t>
        </is>
      </c>
      <c r="E997" s="83" t="n">
        <v>71.81999999999999</v>
      </c>
      <c r="F997" s="84" t="n"/>
      <c r="G997" s="85" t="n"/>
      <c r="H997" s="83" t="n">
        <v>1</v>
      </c>
      <c r="I997" s="84" t="n">
        <v>71.81999999999999</v>
      </c>
      <c r="J997" s="83" t="n"/>
      <c r="K997" s="84" t="n"/>
    </row>
    <row r="998" ht="15" customHeight="1" s="54">
      <c r="C998" s="70" t="inlineStr">
        <is>
          <t>ВСЕГО работ по позиции:</t>
        </is>
      </c>
      <c r="H998" s="86" t="n">
        <v>5745.16</v>
      </c>
      <c r="I998" s="62" t="n"/>
      <c r="J998" s="86" t="n">
        <v>58485.74</v>
      </c>
      <c r="K998" s="62" t="n"/>
    </row>
    <row r="999" ht="15" customHeight="1" s="54">
      <c r="C999" s="70" t="inlineStr">
        <is>
          <t>ВСЕГО оборудование по позиции:</t>
        </is>
      </c>
      <c r="H999" s="87" t="n">
        <v>0</v>
      </c>
      <c r="J999" s="87" t="n">
        <v>0</v>
      </c>
    </row>
    <row r="1000" ht="15" customHeight="1" s="54">
      <c r="C1000" s="70" t="inlineStr">
        <is>
          <t>ВСЕГО по позиции:</t>
        </is>
      </c>
      <c r="H1000" s="87" t="n">
        <v>5745.16</v>
      </c>
      <c r="J1000" s="87" t="n">
        <v>58485.74</v>
      </c>
    </row>
    <row r="1001" ht="141.75" customHeight="1" s="54">
      <c r="A1001" s="76" t="n">
        <v>98</v>
      </c>
      <c r="B1001" s="76" t="inlineStr">
        <is>
          <t>4.10-11-1</t>
        </is>
      </c>
      <c r="C1001" s="76" t="inlineStr">
        <is>
          <t>Разделка и включение кабелей ОПС/СКС</t>
        </is>
      </c>
      <c r="D1001" s="77" t="inlineStr">
        <is>
          <t>конец</t>
        </is>
      </c>
      <c r="E1001" s="58" t="n">
        <v>171</v>
      </c>
      <c r="F1001" s="78" t="n"/>
      <c r="G1001" s="79" t="n"/>
      <c r="H1001" s="58" t="n"/>
      <c r="I1001" s="78" t="n"/>
      <c r="J1001" s="58" t="n"/>
      <c r="K1001" s="78" t="n"/>
    </row>
    <row r="1002" ht="14.25" customHeight="1" s="54">
      <c r="A1002" s="76" t="n"/>
      <c r="B1002" s="76" t="n"/>
      <c r="C1002" s="76" t="inlineStr">
        <is>
          <t>ЗП</t>
        </is>
      </c>
      <c r="D1002" s="77" t="n"/>
      <c r="E1002" s="58" t="n"/>
      <c r="F1002" s="78" t="n">
        <v>4.84</v>
      </c>
      <c r="G1002" s="79" t="n"/>
      <c r="H1002" s="58" t="n">
        <v>1</v>
      </c>
      <c r="I1002" s="78" t="n">
        <v>827.3</v>
      </c>
      <c r="J1002" s="58" t="n">
        <v>10.18</v>
      </c>
      <c r="K1002" s="78" t="n">
        <v>8421.950000000001</v>
      </c>
    </row>
    <row r="1003" ht="14.25" customHeight="1" s="54">
      <c r="A1003" s="76" t="n"/>
      <c r="B1003" s="76" t="n"/>
      <c r="C1003" s="76" t="inlineStr">
        <is>
          <t>ЭМ</t>
        </is>
      </c>
      <c r="D1003" s="77" t="n"/>
      <c r="E1003" s="58" t="n"/>
      <c r="F1003" s="78" t="n">
        <v>0.54</v>
      </c>
      <c r="G1003" s="79" t="n"/>
      <c r="H1003" s="58" t="n">
        <v>1</v>
      </c>
      <c r="I1003" s="78" t="n">
        <v>91.92</v>
      </c>
      <c r="J1003" s="58" t="n">
        <v>10.18</v>
      </c>
      <c r="K1003" s="78" t="n">
        <v>935.77</v>
      </c>
    </row>
    <row r="1004" ht="14.25" customHeight="1" s="54">
      <c r="A1004" s="76" t="n"/>
      <c r="B1004" s="76" t="n"/>
      <c r="C1004" s="76" t="inlineStr">
        <is>
          <t>в т.ч. ЗПМ</t>
        </is>
      </c>
      <c r="D1004" s="77" t="n"/>
      <c r="E1004" s="58" t="n"/>
      <c r="F1004" s="78" t="n">
        <v>0</v>
      </c>
      <c r="G1004" s="79" t="n"/>
      <c r="H1004" s="58" t="n">
        <v>1</v>
      </c>
      <c r="I1004" s="80" t="n">
        <v>0</v>
      </c>
      <c r="J1004" s="58" t="n">
        <v>10.18</v>
      </c>
      <c r="K1004" s="80" t="n">
        <v>0</v>
      </c>
    </row>
    <row r="1005" ht="14.25" customHeight="1" s="54">
      <c r="A1005" s="76" t="n"/>
      <c r="B1005" s="76" t="n"/>
      <c r="C1005" s="76" t="inlineStr">
        <is>
          <t>НР от ЗП</t>
        </is>
      </c>
      <c r="D1005" s="77" t="inlineStr">
        <is>
          <t>%</t>
        </is>
      </c>
      <c r="E1005" s="58" t="n">
        <v>85</v>
      </c>
      <c r="F1005" s="78" t="n"/>
      <c r="G1005" s="79" t="n"/>
      <c r="H1005" s="58" t="n"/>
      <c r="I1005" s="78" t="n">
        <v>1047.91</v>
      </c>
      <c r="J1005" s="58" t="n">
        <v>85</v>
      </c>
      <c r="K1005" s="78" t="n">
        <v>10667.79</v>
      </c>
    </row>
    <row r="1006" ht="14.25" customHeight="1" s="54">
      <c r="A1006" s="76" t="n"/>
      <c r="B1006" s="76" t="n"/>
      <c r="C1006" s="76" t="inlineStr">
        <is>
          <t>СП от ЗП</t>
        </is>
      </c>
      <c r="D1006" s="77" t="inlineStr">
        <is>
          <t>%</t>
        </is>
      </c>
      <c r="E1006" s="58" t="n">
        <v>65</v>
      </c>
      <c r="F1006" s="78" t="n"/>
      <c r="G1006" s="79" t="n"/>
      <c r="H1006" s="58" t="n"/>
      <c r="I1006" s="78" t="n">
        <v>615.88</v>
      </c>
      <c r="J1006" s="58" t="n">
        <v>65</v>
      </c>
      <c r="K1006" s="78" t="n">
        <v>6269.67</v>
      </c>
    </row>
    <row r="1007" ht="28.5" customHeight="1" s="54">
      <c r="A1007" s="81" t="n"/>
      <c r="B1007" s="81" t="n"/>
      <c r="C1007" s="81" t="inlineStr">
        <is>
          <t>ЗТР</t>
        </is>
      </c>
      <c r="D1007" s="82" t="inlineStr">
        <is>
          <t>чел-ч</t>
        </is>
      </c>
      <c r="E1007" s="83" t="n">
        <v>171</v>
      </c>
      <c r="F1007" s="84" t="n"/>
      <c r="G1007" s="85" t="n"/>
      <c r="H1007" s="83" t="n">
        <v>1</v>
      </c>
      <c r="I1007" s="84" t="n">
        <v>171</v>
      </c>
      <c r="J1007" s="83" t="n"/>
      <c r="K1007" s="84" t="n"/>
    </row>
    <row r="1008" ht="15" customHeight="1" s="54">
      <c r="C1008" s="70" t="inlineStr">
        <is>
          <t>ВСЕГО работ по позиции:</t>
        </is>
      </c>
      <c r="H1008" s="86" t="n">
        <v>4596.12</v>
      </c>
      <c r="I1008" s="62" t="n"/>
      <c r="J1008" s="86" t="n">
        <v>46788.59</v>
      </c>
      <c r="K1008" s="62" t="n"/>
    </row>
    <row r="1009" ht="15" customHeight="1" s="54">
      <c r="C1009" s="70" t="inlineStr">
        <is>
          <t>ВСЕГО оборудование по позиции:</t>
        </is>
      </c>
      <c r="H1009" s="87" t="n">
        <v>0</v>
      </c>
      <c r="J1009" s="87" t="n">
        <v>0</v>
      </c>
    </row>
    <row r="1010" ht="15" customHeight="1" s="54">
      <c r="C1010" s="70" t="inlineStr">
        <is>
          <t>ВСЕГО по позиции:</t>
        </is>
      </c>
      <c r="H1010" s="87" t="n">
        <v>4596.12</v>
      </c>
      <c r="J1010" s="87" t="n">
        <v>46788.59</v>
      </c>
    </row>
    <row r="1011" ht="141.75" customHeight="1" s="54">
      <c r="A1011" s="76" t="n">
        <v>99</v>
      </c>
      <c r="B1011" s="76" t="inlineStr">
        <is>
          <t>4.10-15-1</t>
        </is>
      </c>
      <c r="C1011" s="76" t="inlineStr">
        <is>
          <t>Прокладка кабелей ОПС/СКС к точкам</t>
        </is>
      </c>
      <c r="D1011" s="77" t="inlineStr">
        <is>
          <t>м.п.</t>
        </is>
      </c>
      <c r="E1011" s="58" t="n">
        <v>1026</v>
      </c>
      <c r="F1011" s="78" t="n"/>
      <c r="G1011" s="79" t="n"/>
      <c r="H1011" s="58" t="n"/>
      <c r="I1011" s="78" t="n"/>
      <c r="J1011" s="58" t="n"/>
      <c r="K1011" s="78" t="n"/>
    </row>
    <row r="1012" ht="14.25" customHeight="1" s="54">
      <c r="A1012" s="76" t="n"/>
      <c r="B1012" s="76" t="n"/>
      <c r="C1012" s="76" t="inlineStr">
        <is>
          <t>ЗП</t>
        </is>
      </c>
      <c r="D1012" s="77" t="n"/>
      <c r="E1012" s="58" t="n"/>
      <c r="F1012" s="78" t="n">
        <v>0.8100000000000001</v>
      </c>
      <c r="G1012" s="79" t="n"/>
      <c r="H1012" s="58" t="n">
        <v>1</v>
      </c>
      <c r="I1012" s="78" t="n">
        <v>827.3</v>
      </c>
      <c r="J1012" s="58" t="n">
        <v>10.18</v>
      </c>
      <c r="K1012" s="78" t="n">
        <v>8421.950000000001</v>
      </c>
    </row>
    <row r="1013" ht="14.25" customHeight="1" s="54">
      <c r="A1013" s="76" t="n"/>
      <c r="B1013" s="76" t="n"/>
      <c r="C1013" s="76" t="inlineStr">
        <is>
          <t>ЭМ</t>
        </is>
      </c>
      <c r="D1013" s="77" t="n"/>
      <c r="E1013" s="58" t="n"/>
      <c r="F1013" s="78" t="n">
        <v>0.09</v>
      </c>
      <c r="G1013" s="79" t="n"/>
      <c r="H1013" s="58" t="n">
        <v>1</v>
      </c>
      <c r="I1013" s="78" t="n">
        <v>91.92</v>
      </c>
      <c r="J1013" s="58" t="n">
        <v>10.18</v>
      </c>
      <c r="K1013" s="78" t="n">
        <v>935.77</v>
      </c>
    </row>
    <row r="1014" ht="14.25" customHeight="1" s="54">
      <c r="A1014" s="76" t="n"/>
      <c r="B1014" s="76" t="n"/>
      <c r="C1014" s="76" t="inlineStr">
        <is>
          <t>в т.ч. ЗПМ</t>
        </is>
      </c>
      <c r="D1014" s="77" t="n"/>
      <c r="E1014" s="58" t="n"/>
      <c r="F1014" s="78" t="n">
        <v>0</v>
      </c>
      <c r="G1014" s="79" t="n"/>
      <c r="H1014" s="58" t="n">
        <v>1</v>
      </c>
      <c r="I1014" s="80" t="n">
        <v>0</v>
      </c>
      <c r="J1014" s="58" t="n">
        <v>10.18</v>
      </c>
      <c r="K1014" s="80" t="n">
        <v>0</v>
      </c>
    </row>
    <row r="1015" ht="14.25" customHeight="1" s="54">
      <c r="A1015" s="76" t="n"/>
      <c r="B1015" s="76" t="n"/>
      <c r="C1015" s="76" t="inlineStr">
        <is>
          <t>НР от ЗП</t>
        </is>
      </c>
      <c r="D1015" s="77" t="inlineStr">
        <is>
          <t>%</t>
        </is>
      </c>
      <c r="E1015" s="58" t="n">
        <v>85</v>
      </c>
      <c r="F1015" s="78" t="n"/>
      <c r="G1015" s="79" t="n"/>
      <c r="H1015" s="58" t="n"/>
      <c r="I1015" s="78" t="n">
        <v>1047.91</v>
      </c>
      <c r="J1015" s="58" t="n">
        <v>85</v>
      </c>
      <c r="K1015" s="78" t="n">
        <v>10667.81</v>
      </c>
    </row>
    <row r="1016" ht="14.25" customHeight="1" s="54">
      <c r="A1016" s="76" t="n"/>
      <c r="B1016" s="76" t="n"/>
      <c r="C1016" s="76" t="inlineStr">
        <is>
          <t>СП от ЗП</t>
        </is>
      </c>
      <c r="D1016" s="77" t="inlineStr">
        <is>
          <t>%</t>
        </is>
      </c>
      <c r="E1016" s="58" t="n">
        <v>65</v>
      </c>
      <c r="F1016" s="78" t="n"/>
      <c r="G1016" s="79" t="n"/>
      <c r="H1016" s="58" t="n"/>
      <c r="I1016" s="78" t="n">
        <v>615.88</v>
      </c>
      <c r="J1016" s="58" t="n">
        <v>65</v>
      </c>
      <c r="K1016" s="78" t="n">
        <v>6269.67</v>
      </c>
    </row>
    <row r="1017" ht="28.5" customHeight="1" s="54">
      <c r="A1017" s="81" t="n"/>
      <c r="B1017" s="81" t="n"/>
      <c r="C1017" s="81" t="inlineStr">
        <is>
          <t>ЗТР</t>
        </is>
      </c>
      <c r="D1017" s="82" t="inlineStr">
        <is>
          <t>чел-ч</t>
        </is>
      </c>
      <c r="E1017" s="83" t="n">
        <v>1026</v>
      </c>
      <c r="F1017" s="84" t="n"/>
      <c r="G1017" s="85" t="n"/>
      <c r="H1017" s="83" t="n">
        <v>1</v>
      </c>
      <c r="I1017" s="84" t="n">
        <v>1026</v>
      </c>
      <c r="J1017" s="83" t="n"/>
      <c r="K1017" s="84" t="n"/>
    </row>
    <row r="1018" ht="15" customHeight="1" s="54">
      <c r="C1018" s="70" t="inlineStr">
        <is>
          <t>ВСЕГО работ по позиции:</t>
        </is>
      </c>
      <c r="H1018" s="86" t="n">
        <v>4596.12</v>
      </c>
      <c r="I1018" s="62" t="n"/>
      <c r="J1018" s="86" t="n">
        <v>46788.59</v>
      </c>
      <c r="K1018" s="62" t="n"/>
    </row>
    <row r="1019" ht="15" customHeight="1" s="54">
      <c r="C1019" s="70" t="inlineStr">
        <is>
          <t>ВСЕГО оборудование по позиции:</t>
        </is>
      </c>
      <c r="H1019" s="87" t="n">
        <v>0</v>
      </c>
      <c r="J1019" s="87" t="n">
        <v>0</v>
      </c>
    </row>
    <row r="1020" ht="15" customHeight="1" s="54">
      <c r="C1020" s="70" t="inlineStr">
        <is>
          <t>ВСЕГО по позиции:</t>
        </is>
      </c>
      <c r="H1020" s="87" t="n">
        <v>4596.12</v>
      </c>
      <c r="J1020" s="87" t="n">
        <v>46788.59</v>
      </c>
    </row>
    <row r="1021" ht="141.75" customHeight="1" s="54">
      <c r="A1021" s="76" t="n">
        <v>100</v>
      </c>
      <c r="B1021" s="76" t="inlineStr">
        <is>
          <t>4.10-78-1</t>
        </is>
      </c>
      <c r="C1021" s="76" t="inlineStr">
        <is>
          <t>Коммутационные панели/узлы связи и сигнализации</t>
        </is>
      </c>
      <c r="D1021" s="77" t="inlineStr">
        <is>
          <t>точка</t>
        </is>
      </c>
      <c r="E1021" s="58" t="n">
        <v>70</v>
      </c>
      <c r="F1021" s="78" t="n"/>
      <c r="G1021" s="79" t="n"/>
      <c r="H1021" s="58" t="n"/>
      <c r="I1021" s="78" t="n"/>
      <c r="J1021" s="58" t="n"/>
      <c r="K1021" s="78" t="n"/>
    </row>
    <row r="1022" ht="14.25" customHeight="1" s="54">
      <c r="A1022" s="76" t="n"/>
      <c r="B1022" s="76" t="n"/>
      <c r="C1022" s="76" t="inlineStr">
        <is>
          <t>ЗП</t>
        </is>
      </c>
      <c r="D1022" s="77" t="n"/>
      <c r="E1022" s="58" t="n"/>
      <c r="F1022" s="78" t="n">
        <v>12.13</v>
      </c>
      <c r="G1022" s="79" t="n"/>
      <c r="H1022" s="58" t="n">
        <v>1</v>
      </c>
      <c r="I1022" s="78" t="n">
        <v>848.84</v>
      </c>
      <c r="J1022" s="58" t="n">
        <v>10.18</v>
      </c>
      <c r="K1022" s="78" t="n">
        <v>8641.139999999999</v>
      </c>
    </row>
    <row r="1023" ht="14.25" customHeight="1" s="54">
      <c r="A1023" s="76" t="n"/>
      <c r="B1023" s="76" t="n"/>
      <c r="C1023" s="76" t="inlineStr">
        <is>
          <t>ЭМ</t>
        </is>
      </c>
      <c r="D1023" s="77" t="n"/>
      <c r="E1023" s="58" t="n"/>
      <c r="F1023" s="78" t="n">
        <v>1.35</v>
      </c>
      <c r="G1023" s="79" t="n"/>
      <c r="H1023" s="58" t="n">
        <v>1</v>
      </c>
      <c r="I1023" s="78" t="n">
        <v>94.31999999999999</v>
      </c>
      <c r="J1023" s="58" t="n">
        <v>10.18</v>
      </c>
      <c r="K1023" s="78" t="n">
        <v>960.13</v>
      </c>
    </row>
    <row r="1024" ht="14.25" customHeight="1" s="54">
      <c r="A1024" s="76" t="n"/>
      <c r="B1024" s="76" t="n"/>
      <c r="C1024" s="76" t="inlineStr">
        <is>
          <t>в т.ч. ЗПМ</t>
        </is>
      </c>
      <c r="D1024" s="77" t="n"/>
      <c r="E1024" s="58" t="n"/>
      <c r="F1024" s="78" t="n">
        <v>0</v>
      </c>
      <c r="G1024" s="79" t="n"/>
      <c r="H1024" s="58" t="n">
        <v>1</v>
      </c>
      <c r="I1024" s="80" t="n">
        <v>0</v>
      </c>
      <c r="J1024" s="58" t="n">
        <v>10.18</v>
      </c>
      <c r="K1024" s="80" t="n">
        <v>0</v>
      </c>
    </row>
    <row r="1025" ht="27" customHeight="1" s="54">
      <c r="A1025" s="76" t="inlineStr">
        <is>
          <t>100.1</t>
        </is>
      </c>
      <c r="B1025" s="76" t="inlineStr">
        <is>
          <t>PETR-1089827</t>
        </is>
      </c>
      <c r="C1025" s="76" t="inlineStr">
        <is>
          <t>Акустические панели/перфорированные элементы для залов и переговорных
4 683,54 = 4 683,54 / 1,00</t>
        </is>
      </c>
      <c r="D1025" s="77" t="inlineStr">
        <is>
          <t>м2</t>
        </is>
      </c>
      <c r="E1025" s="58" t="n">
        <v>15.49</v>
      </c>
      <c r="F1025" s="78" t="n">
        <v>4683.54</v>
      </c>
      <c r="G1025" s="79" t="n"/>
      <c r="H1025" s="58" t="n">
        <v>1</v>
      </c>
      <c r="I1025" s="78" t="n">
        <v>72548.03</v>
      </c>
      <c r="J1025" s="58" t="n">
        <v>1</v>
      </c>
      <c r="K1025" s="78" t="n">
        <v>72548.07000000001</v>
      </c>
    </row>
    <row r="1026" ht="14.25" customHeight="1" s="54">
      <c r="A1026" s="76" t="n"/>
      <c r="B1026" s="76" t="n"/>
      <c r="C1026" s="76" t="inlineStr">
        <is>
          <t>НР от ЗП</t>
        </is>
      </c>
      <c r="D1026" s="77" t="inlineStr">
        <is>
          <t>%</t>
        </is>
      </c>
      <c r="E1026" s="58" t="n">
        <v>85</v>
      </c>
      <c r="F1026" s="78" t="n"/>
      <c r="G1026" s="79" t="n"/>
      <c r="H1026" s="58" t="n"/>
      <c r="I1026" s="78" t="n">
        <v>1075.2</v>
      </c>
      <c r="J1026" s="58" t="n">
        <v>85</v>
      </c>
      <c r="K1026" s="78" t="n">
        <v>10945.44</v>
      </c>
    </row>
    <row r="1027" ht="14.25" customHeight="1" s="54">
      <c r="A1027" s="76" t="n"/>
      <c r="B1027" s="76" t="n"/>
      <c r="C1027" s="76" t="inlineStr">
        <is>
          <t>СП от ЗП</t>
        </is>
      </c>
      <c r="D1027" s="77" t="inlineStr">
        <is>
          <t>%</t>
        </is>
      </c>
      <c r="E1027" s="58" t="n">
        <v>65</v>
      </c>
      <c r="F1027" s="78" t="n"/>
      <c r="G1027" s="79" t="n"/>
      <c r="H1027" s="58" t="n"/>
      <c r="I1027" s="78" t="n">
        <v>631.91</v>
      </c>
      <c r="J1027" s="58" t="n">
        <v>65</v>
      </c>
      <c r="K1027" s="78" t="n">
        <v>6432.85</v>
      </c>
    </row>
    <row r="1028" ht="28.5" customHeight="1" s="54">
      <c r="A1028" s="81" t="n"/>
      <c r="B1028" s="81" t="n"/>
      <c r="C1028" s="81" t="inlineStr">
        <is>
          <t>ЗТР</t>
        </is>
      </c>
      <c r="D1028" s="82" t="inlineStr">
        <is>
          <t>чел-ч</t>
        </is>
      </c>
      <c r="E1028" s="83" t="n">
        <v>70</v>
      </c>
      <c r="F1028" s="84" t="n"/>
      <c r="G1028" s="85" t="n"/>
      <c r="H1028" s="83" t="n">
        <v>1</v>
      </c>
      <c r="I1028" s="84" t="n">
        <v>70</v>
      </c>
      <c r="J1028" s="83" t="n"/>
      <c r="K1028" s="84" t="n"/>
    </row>
    <row r="1029" ht="15" customHeight="1" s="54">
      <c r="C1029" s="70" t="inlineStr">
        <is>
          <t>ВСЕГО работ по позиции:</t>
        </is>
      </c>
      <c r="H1029" s="86" t="n">
        <v>4715.76</v>
      </c>
      <c r="I1029" s="62" t="n"/>
      <c r="J1029" s="86" t="n">
        <v>48006.31</v>
      </c>
      <c r="K1029" s="62" t="n"/>
    </row>
    <row r="1030" ht="15" customHeight="1" s="54">
      <c r="C1030" s="70" t="inlineStr">
        <is>
          <t>ВСЕГО оборудование по позиции:</t>
        </is>
      </c>
      <c r="H1030" s="87" t="n">
        <v>0</v>
      </c>
      <c r="J1030" s="87" t="n">
        <v>0</v>
      </c>
    </row>
    <row r="1031" ht="15" customHeight="1" s="54">
      <c r="C1031" s="70" t="inlineStr">
        <is>
          <t>ВСЕГО по позиции:</t>
        </is>
      </c>
      <c r="H1031" s="87" t="n">
        <v>77263.78999999999</v>
      </c>
      <c r="J1031" s="87" t="n">
        <v>120554.38</v>
      </c>
    </row>
    <row r="1032" ht="141.75" customHeight="1" s="54">
      <c r="A1032" s="76" t="n">
        <v>101</v>
      </c>
      <c r="B1032" s="76" t="inlineStr">
        <is>
          <t>4.10-15-1</t>
        </is>
      </c>
      <c r="C1032" s="76" t="inlineStr">
        <is>
          <t>Прокладка слаботочных кабелей к точкам Wi-Fi/видеонаблюдения</t>
        </is>
      </c>
      <c r="D1032" s="77" t="inlineStr">
        <is>
          <t>м.п.</t>
        </is>
      </c>
      <c r="E1032" s="58" t="n">
        <v>560</v>
      </c>
      <c r="F1032" s="78" t="n"/>
      <c r="G1032" s="79" t="n"/>
      <c r="H1032" s="58" t="n"/>
      <c r="I1032" s="78" t="n"/>
      <c r="J1032" s="58" t="n"/>
      <c r="K1032" s="78" t="n"/>
    </row>
    <row r="1033" ht="14.25" customHeight="1" s="54">
      <c r="A1033" s="76" t="n"/>
      <c r="B1033" s="76" t="n"/>
      <c r="C1033" s="76" t="inlineStr">
        <is>
          <t>ЗП</t>
        </is>
      </c>
      <c r="D1033" s="77" t="n"/>
      <c r="E1033" s="58" t="n"/>
      <c r="F1033" s="78" t="n">
        <v>1.52</v>
      </c>
      <c r="G1033" s="79" t="n"/>
      <c r="H1033" s="58" t="n">
        <v>1</v>
      </c>
      <c r="I1033" s="78" t="n">
        <v>848.84</v>
      </c>
      <c r="J1033" s="58" t="n">
        <v>10.18</v>
      </c>
      <c r="K1033" s="78" t="n">
        <v>8641.139999999999</v>
      </c>
    </row>
    <row r="1034" ht="14.25" customHeight="1" s="54">
      <c r="A1034" s="76" t="n"/>
      <c r="B1034" s="76" t="n"/>
      <c r="C1034" s="76" t="inlineStr">
        <is>
          <t>ЭМ</t>
        </is>
      </c>
      <c r="D1034" s="77" t="n"/>
      <c r="E1034" s="58" t="n"/>
      <c r="F1034" s="78" t="n">
        <v>0.17</v>
      </c>
      <c r="G1034" s="79" t="n"/>
      <c r="H1034" s="58" t="n">
        <v>1</v>
      </c>
      <c r="I1034" s="78" t="n">
        <v>94.31999999999999</v>
      </c>
      <c r="J1034" s="58" t="n">
        <v>10.18</v>
      </c>
      <c r="K1034" s="78" t="n">
        <v>960.13</v>
      </c>
    </row>
    <row r="1035" ht="14.25" customHeight="1" s="54">
      <c r="A1035" s="76" t="n"/>
      <c r="B1035" s="76" t="n"/>
      <c r="C1035" s="76" t="inlineStr">
        <is>
          <t>в т.ч. ЗПМ</t>
        </is>
      </c>
      <c r="D1035" s="77" t="n"/>
      <c r="E1035" s="58" t="n"/>
      <c r="F1035" s="78" t="n">
        <v>0</v>
      </c>
      <c r="G1035" s="79" t="n"/>
      <c r="H1035" s="58" t="n">
        <v>1</v>
      </c>
      <c r="I1035" s="80" t="n">
        <v>0</v>
      </c>
      <c r="J1035" s="58" t="n">
        <v>10.18</v>
      </c>
      <c r="K1035" s="80" t="n">
        <v>0</v>
      </c>
    </row>
    <row r="1036" ht="14.25" customHeight="1" s="54">
      <c r="A1036" s="76" t="n"/>
      <c r="B1036" s="76" t="n"/>
      <c r="C1036" s="76" t="inlineStr">
        <is>
          <t>НР от ЗП</t>
        </is>
      </c>
      <c r="D1036" s="77" t="inlineStr">
        <is>
          <t>%</t>
        </is>
      </c>
      <c r="E1036" s="58" t="n">
        <v>85</v>
      </c>
      <c r="F1036" s="78" t="n"/>
      <c r="G1036" s="79" t="n"/>
      <c r="H1036" s="58" t="n"/>
      <c r="I1036" s="78" t="n">
        <v>1075.2</v>
      </c>
      <c r="J1036" s="58" t="n">
        <v>85</v>
      </c>
      <c r="K1036" s="78" t="n">
        <v>10945.44</v>
      </c>
    </row>
    <row r="1037" ht="14.25" customHeight="1" s="54">
      <c r="A1037" s="76" t="n"/>
      <c r="B1037" s="76" t="n"/>
      <c r="C1037" s="76" t="inlineStr">
        <is>
          <t>СП от ЗП</t>
        </is>
      </c>
      <c r="D1037" s="77" t="inlineStr">
        <is>
          <t>%</t>
        </is>
      </c>
      <c r="E1037" s="58" t="n">
        <v>65</v>
      </c>
      <c r="F1037" s="78" t="n"/>
      <c r="G1037" s="79" t="n"/>
      <c r="H1037" s="58" t="n"/>
      <c r="I1037" s="78" t="n">
        <v>631.91</v>
      </c>
      <c r="J1037" s="58" t="n">
        <v>65</v>
      </c>
      <c r="K1037" s="78" t="n">
        <v>6432.85</v>
      </c>
    </row>
    <row r="1038" ht="28.5" customHeight="1" s="54">
      <c r="A1038" s="81" t="n"/>
      <c r="B1038" s="81" t="n"/>
      <c r="C1038" s="81" t="inlineStr">
        <is>
          <t>ЗТР</t>
        </is>
      </c>
      <c r="D1038" s="82" t="inlineStr">
        <is>
          <t>чел-ч</t>
        </is>
      </c>
      <c r="E1038" s="83" t="n">
        <v>560</v>
      </c>
      <c r="F1038" s="84" t="n"/>
      <c r="G1038" s="85" t="n"/>
      <c r="H1038" s="83" t="n">
        <v>1</v>
      </c>
      <c r="I1038" s="84" t="n">
        <v>560</v>
      </c>
      <c r="J1038" s="83" t="n"/>
      <c r="K1038" s="84" t="n"/>
    </row>
    <row r="1039" ht="15" customHeight="1" s="54">
      <c r="C1039" s="70" t="inlineStr">
        <is>
          <t>ВСЕГО работ по позиции:</t>
        </is>
      </c>
      <c r="H1039" s="86" t="n">
        <v>4715.76</v>
      </c>
      <c r="I1039" s="62" t="n"/>
      <c r="J1039" s="86" t="n">
        <v>48006.31</v>
      </c>
      <c r="K1039" s="62" t="n"/>
    </row>
    <row r="1040" ht="15" customHeight="1" s="54">
      <c r="C1040" s="70" t="inlineStr">
        <is>
          <t>ВСЕГО оборудование по позиции:</t>
        </is>
      </c>
      <c r="H1040" s="87" t="n">
        <v>0</v>
      </c>
      <c r="J1040" s="87" t="n">
        <v>0</v>
      </c>
    </row>
    <row r="1041" ht="15" customHeight="1" s="54">
      <c r="C1041" s="70" t="inlineStr">
        <is>
          <t>ВСЕГО по позиции:</t>
        </is>
      </c>
      <c r="H1041" s="87" t="n">
        <v>4715.76</v>
      </c>
      <c r="J1041" s="87" t="n">
        <v>48006.31</v>
      </c>
    </row>
    <row r="1042" ht="141.75" customHeight="1" s="54">
      <c r="A1042" s="76" t="n">
        <v>102</v>
      </c>
      <c r="B1042" s="76" t="inlineStr">
        <is>
          <t>4.10-11-1</t>
        </is>
      </c>
      <c r="C1042" s="76" t="inlineStr">
        <is>
          <t>Разделка и включение слаботочных кабелей</t>
        </is>
      </c>
      <c r="D1042" s="77" t="inlineStr">
        <is>
          <t>конец</t>
        </is>
      </c>
      <c r="E1042" s="58" t="n">
        <v>140</v>
      </c>
      <c r="F1042" s="78" t="n"/>
      <c r="G1042" s="79" t="n"/>
      <c r="H1042" s="58" t="n"/>
      <c r="I1042" s="78" t="n"/>
      <c r="J1042" s="58" t="n"/>
      <c r="K1042" s="78" t="n"/>
    </row>
    <row r="1043" ht="14.25" customHeight="1" s="54">
      <c r="A1043" s="76" t="n"/>
      <c r="B1043" s="76" t="n"/>
      <c r="C1043" s="76" t="inlineStr">
        <is>
          <t>ЗП</t>
        </is>
      </c>
      <c r="D1043" s="77" t="n"/>
      <c r="E1043" s="58" t="n"/>
      <c r="F1043" s="78" t="n">
        <v>3.64</v>
      </c>
      <c r="G1043" s="79" t="n"/>
      <c r="H1043" s="58" t="n">
        <v>1</v>
      </c>
      <c r="I1043" s="78" t="n">
        <v>509.3</v>
      </c>
      <c r="J1043" s="58" t="n">
        <v>10.18</v>
      </c>
      <c r="K1043" s="78" t="n">
        <v>5184.68</v>
      </c>
    </row>
    <row r="1044" ht="14.25" customHeight="1" s="54">
      <c r="A1044" s="76" t="n"/>
      <c r="B1044" s="76" t="n"/>
      <c r="C1044" s="76" t="inlineStr">
        <is>
          <t>ЭМ</t>
        </is>
      </c>
      <c r="D1044" s="77" t="n"/>
      <c r="E1044" s="58" t="n"/>
      <c r="F1044" s="78" t="n">
        <v>0.4</v>
      </c>
      <c r="G1044" s="79" t="n"/>
      <c r="H1044" s="58" t="n">
        <v>1</v>
      </c>
      <c r="I1044" s="78" t="n">
        <v>56.59</v>
      </c>
      <c r="J1044" s="58" t="n">
        <v>10.18</v>
      </c>
      <c r="K1044" s="78" t="n">
        <v>576.08</v>
      </c>
    </row>
    <row r="1045" ht="14.25" customHeight="1" s="54">
      <c r="A1045" s="76" t="n"/>
      <c r="B1045" s="76" t="n"/>
      <c r="C1045" s="76" t="inlineStr">
        <is>
          <t>в т.ч. ЗПМ</t>
        </is>
      </c>
      <c r="D1045" s="77" t="n"/>
      <c r="E1045" s="58" t="n"/>
      <c r="F1045" s="78" t="n">
        <v>0</v>
      </c>
      <c r="G1045" s="79" t="n"/>
      <c r="H1045" s="58" t="n">
        <v>1</v>
      </c>
      <c r="I1045" s="80" t="n">
        <v>0</v>
      </c>
      <c r="J1045" s="58" t="n">
        <v>10.18</v>
      </c>
      <c r="K1045" s="80" t="n">
        <v>0</v>
      </c>
    </row>
    <row r="1046" ht="14.25" customHeight="1" s="54">
      <c r="A1046" s="76" t="n"/>
      <c r="B1046" s="76" t="n"/>
      <c r="C1046" s="76" t="inlineStr">
        <is>
          <t>НР от ЗП</t>
        </is>
      </c>
      <c r="D1046" s="77" t="inlineStr">
        <is>
          <t>%</t>
        </is>
      </c>
      <c r="E1046" s="58" t="n">
        <v>85</v>
      </c>
      <c r="F1046" s="78" t="n"/>
      <c r="G1046" s="79" t="n"/>
      <c r="H1046" s="58" t="n"/>
      <c r="I1046" s="78" t="n">
        <v>645.11</v>
      </c>
      <c r="J1046" s="58" t="n">
        <v>85</v>
      </c>
      <c r="K1046" s="78" t="n">
        <v>6567.26</v>
      </c>
    </row>
    <row r="1047" ht="14.25" customHeight="1" s="54">
      <c r="A1047" s="76" t="n"/>
      <c r="B1047" s="76" t="n"/>
      <c r="C1047" s="76" t="inlineStr">
        <is>
          <t>СП от ЗП</t>
        </is>
      </c>
      <c r="D1047" s="77" t="inlineStr">
        <is>
          <t>%</t>
        </is>
      </c>
      <c r="E1047" s="58" t="n">
        <v>65</v>
      </c>
      <c r="F1047" s="78" t="n"/>
      <c r="G1047" s="79" t="n"/>
      <c r="H1047" s="58" t="n"/>
      <c r="I1047" s="78" t="n">
        <v>379.15</v>
      </c>
      <c r="J1047" s="58" t="n">
        <v>65</v>
      </c>
      <c r="K1047" s="78" t="n">
        <v>3859.71</v>
      </c>
    </row>
    <row r="1048" ht="28.5" customHeight="1" s="54">
      <c r="A1048" s="81" t="n"/>
      <c r="B1048" s="81" t="n"/>
      <c r="C1048" s="81" t="inlineStr">
        <is>
          <t>ЗТР</t>
        </is>
      </c>
      <c r="D1048" s="82" t="inlineStr">
        <is>
          <t>чел-ч</t>
        </is>
      </c>
      <c r="E1048" s="83" t="n">
        <v>140</v>
      </c>
      <c r="F1048" s="84" t="n"/>
      <c r="G1048" s="85" t="n"/>
      <c r="H1048" s="83" t="n">
        <v>1</v>
      </c>
      <c r="I1048" s="84" t="n">
        <v>140</v>
      </c>
      <c r="J1048" s="83" t="n"/>
      <c r="K1048" s="84" t="n"/>
    </row>
    <row r="1049" ht="15" customHeight="1" s="54">
      <c r="C1049" s="70" t="inlineStr">
        <is>
          <t>ВСЕГО работ по позиции:</t>
        </is>
      </c>
      <c r="H1049" s="86" t="n">
        <v>2829.45</v>
      </c>
      <c r="I1049" s="62" t="n"/>
      <c r="J1049" s="86" t="n">
        <v>28803.79</v>
      </c>
      <c r="K1049" s="62" t="n"/>
    </row>
    <row r="1050" ht="15" customHeight="1" s="54">
      <c r="C1050" s="70" t="inlineStr">
        <is>
          <t>ВСЕГО оборудование по позиции:</t>
        </is>
      </c>
      <c r="H1050" s="87" t="n">
        <v>0</v>
      </c>
      <c r="J1050" s="87" t="n">
        <v>0</v>
      </c>
    </row>
    <row r="1051" ht="15" customHeight="1" s="54">
      <c r="C1051" s="70" t="inlineStr">
        <is>
          <t>ВСЕГО по позиции:</t>
        </is>
      </c>
      <c r="H1051" s="87" t="n">
        <v>2829.45</v>
      </c>
      <c r="J1051" s="87" t="n">
        <v>28803.79</v>
      </c>
    </row>
    <row r="1052" ht="141.75" customHeight="1" s="54">
      <c r="A1052" s="76" t="n">
        <v>103</v>
      </c>
      <c r="B1052" s="76" t="inlineStr">
        <is>
          <t>Калькуляция - 103</t>
        </is>
      </c>
      <c r="C1052" s="76" t="inlineStr">
        <is>
          <t>Монтаж и настройка точек Wi-Fi</t>
        </is>
      </c>
      <c r="D1052" s="77" t="inlineStr">
        <is>
          <t>точка</t>
        </is>
      </c>
      <c r="E1052" s="58" t="n">
        <v>31.5</v>
      </c>
      <c r="F1052" s="78" t="n"/>
      <c r="G1052" s="79" t="n"/>
      <c r="H1052" s="58" t="n"/>
      <c r="I1052" s="78" t="n"/>
      <c r="J1052" s="58" t="n"/>
      <c r="K1052" s="78" t="n"/>
    </row>
    <row r="1053" ht="14.25" customHeight="1" s="54">
      <c r="A1053" s="76" t="n"/>
      <c r="B1053" s="76" t="n"/>
      <c r="C1053" s="76" t="inlineStr">
        <is>
          <t>ЗП</t>
        </is>
      </c>
      <c r="D1053" s="77" t="n"/>
      <c r="E1053" s="58" t="n"/>
      <c r="F1053" s="78" t="n">
        <v>21.56</v>
      </c>
      <c r="G1053" s="79" t="n"/>
      <c r="H1053" s="58" t="n">
        <v>1</v>
      </c>
      <c r="I1053" s="78" t="n">
        <v>679.0700000000001</v>
      </c>
      <c r="J1053" s="58" t="n">
        <v>10.18</v>
      </c>
      <c r="K1053" s="78" t="n">
        <v>6912.91</v>
      </c>
    </row>
    <row r="1054" ht="14.25" customHeight="1" s="54">
      <c r="A1054" s="76" t="n"/>
      <c r="B1054" s="76" t="n"/>
      <c r="C1054" s="76" t="inlineStr">
        <is>
          <t>ЭМ</t>
        </is>
      </c>
      <c r="D1054" s="77" t="n"/>
      <c r="E1054" s="58" t="n"/>
      <c r="F1054" s="78" t="n">
        <v>2.4</v>
      </c>
      <c r="G1054" s="79" t="n"/>
      <c r="H1054" s="58" t="n">
        <v>1</v>
      </c>
      <c r="I1054" s="78" t="n">
        <v>75.45</v>
      </c>
      <c r="J1054" s="58" t="n">
        <v>10.18</v>
      </c>
      <c r="K1054" s="78" t="n">
        <v>768.1</v>
      </c>
    </row>
    <row r="1055" ht="14.25" customHeight="1" s="54">
      <c r="A1055" s="76" t="n"/>
      <c r="B1055" s="76" t="n"/>
      <c r="C1055" s="76" t="inlineStr">
        <is>
          <t>в т.ч. ЗПМ</t>
        </is>
      </c>
      <c r="D1055" s="77" t="n"/>
      <c r="E1055" s="58" t="n"/>
      <c r="F1055" s="78" t="n">
        <v>0</v>
      </c>
      <c r="G1055" s="79" t="n"/>
      <c r="H1055" s="58" t="n">
        <v>1</v>
      </c>
      <c r="I1055" s="80" t="n">
        <v>0</v>
      </c>
      <c r="J1055" s="58" t="n">
        <v>10.18</v>
      </c>
      <c r="K1055" s="80" t="n">
        <v>0</v>
      </c>
    </row>
    <row r="1056" ht="14.25" customHeight="1" s="54">
      <c r="A1056" s="76" t="n"/>
      <c r="B1056" s="76" t="n"/>
      <c r="C1056" s="76" t="inlineStr">
        <is>
          <t>НР от ЗП</t>
        </is>
      </c>
      <c r="D1056" s="77" t="inlineStr">
        <is>
          <t>%</t>
        </is>
      </c>
      <c r="E1056" s="58" t="n">
        <v>85</v>
      </c>
      <c r="F1056" s="78" t="n"/>
      <c r="G1056" s="79" t="n"/>
      <c r="H1056" s="58" t="n"/>
      <c r="I1056" s="78" t="n">
        <v>860.16</v>
      </c>
      <c r="J1056" s="58" t="n">
        <v>85</v>
      </c>
      <c r="K1056" s="78" t="n">
        <v>8756.35</v>
      </c>
    </row>
    <row r="1057" ht="14.25" customHeight="1" s="54">
      <c r="A1057" s="76" t="n"/>
      <c r="B1057" s="76" t="n"/>
      <c r="C1057" s="76" t="inlineStr">
        <is>
          <t>СП от ЗП</t>
        </is>
      </c>
      <c r="D1057" s="77" t="inlineStr">
        <is>
          <t>%</t>
        </is>
      </c>
      <c r="E1057" s="58" t="n">
        <v>65</v>
      </c>
      <c r="F1057" s="78" t="n"/>
      <c r="G1057" s="79" t="n"/>
      <c r="H1057" s="58" t="n"/>
      <c r="I1057" s="78" t="n">
        <v>505.53</v>
      </c>
      <c r="J1057" s="58" t="n">
        <v>65</v>
      </c>
      <c r="K1057" s="78" t="n">
        <v>5146.28</v>
      </c>
    </row>
    <row r="1058" ht="28.5" customHeight="1" s="54">
      <c r="A1058" s="81" t="n"/>
      <c r="B1058" s="81" t="n"/>
      <c r="C1058" s="81" t="inlineStr">
        <is>
          <t>ЗТР</t>
        </is>
      </c>
      <c r="D1058" s="82" t="inlineStr">
        <is>
          <t>чел-ч</t>
        </is>
      </c>
      <c r="E1058" s="83" t="n">
        <v>31.5</v>
      </c>
      <c r="F1058" s="84" t="n"/>
      <c r="G1058" s="85" t="n"/>
      <c r="H1058" s="83" t="n">
        <v>1</v>
      </c>
      <c r="I1058" s="84" t="n">
        <v>31.5</v>
      </c>
      <c r="J1058" s="83" t="n"/>
      <c r="K1058" s="84" t="n"/>
    </row>
    <row r="1059" ht="15" customHeight="1" s="54">
      <c r="C1059" s="70" t="inlineStr">
        <is>
          <t>ВСЕГО работ по позиции:</t>
        </is>
      </c>
      <c r="H1059" s="86" t="n">
        <v>3772.61</v>
      </c>
      <c r="I1059" s="62" t="n"/>
      <c r="J1059" s="86" t="n">
        <v>38405.05</v>
      </c>
      <c r="K1059" s="62" t="n"/>
    </row>
    <row r="1060" ht="15" customHeight="1" s="54">
      <c r="C1060" s="70" t="inlineStr">
        <is>
          <t>ВСЕГО оборудование по позиции:</t>
        </is>
      </c>
      <c r="H1060" s="87" t="n">
        <v>0</v>
      </c>
      <c r="J1060" s="87" t="n">
        <v>0</v>
      </c>
    </row>
    <row r="1061" ht="15" customHeight="1" s="54">
      <c r="C1061" s="70" t="inlineStr">
        <is>
          <t>ВСЕГО по позиции:</t>
        </is>
      </c>
      <c r="H1061" s="87" t="n">
        <v>3772.61</v>
      </c>
      <c r="J1061" s="87" t="n">
        <v>38405.05</v>
      </c>
    </row>
    <row r="1062" ht="141.75" customHeight="1" s="54">
      <c r="A1062" s="76" t="n">
        <v>104</v>
      </c>
      <c r="B1062" s="76" t="inlineStr">
        <is>
          <t>Калькуляция - 104</t>
        </is>
      </c>
      <c r="C1062" s="76" t="inlineStr">
        <is>
          <t>Монтаж и юстировка камер видеонаблюдения</t>
        </is>
      </c>
      <c r="D1062" s="77" t="inlineStr">
        <is>
          <t>точка</t>
        </is>
      </c>
      <c r="E1062" s="58" t="n">
        <v>38.5</v>
      </c>
      <c r="F1062" s="78" t="n"/>
      <c r="G1062" s="79" t="n"/>
      <c r="H1062" s="58" t="n"/>
      <c r="I1062" s="78" t="n"/>
      <c r="J1062" s="58" t="n"/>
      <c r="K1062" s="78" t="n"/>
    </row>
    <row r="1063" ht="14.25" customHeight="1" s="54">
      <c r="A1063" s="76" t="n"/>
      <c r="B1063" s="76" t="n"/>
      <c r="C1063" s="76" t="inlineStr">
        <is>
          <t>ЗП</t>
        </is>
      </c>
      <c r="D1063" s="77" t="n"/>
      <c r="E1063" s="58" t="n"/>
      <c r="F1063" s="78" t="n">
        <v>13.23</v>
      </c>
      <c r="G1063" s="79" t="n"/>
      <c r="H1063" s="58" t="n">
        <v>1</v>
      </c>
      <c r="I1063" s="78" t="n">
        <v>509.29</v>
      </c>
      <c r="J1063" s="58" t="n">
        <v>10.18</v>
      </c>
      <c r="K1063" s="78" t="n">
        <v>5184.68</v>
      </c>
    </row>
    <row r="1064" ht="14.25" customHeight="1" s="54">
      <c r="A1064" s="76" t="n"/>
      <c r="B1064" s="76" t="n"/>
      <c r="C1064" s="76" t="inlineStr">
        <is>
          <t>ЭМ</t>
        </is>
      </c>
      <c r="D1064" s="77" t="n"/>
      <c r="E1064" s="58" t="n"/>
      <c r="F1064" s="78" t="n">
        <v>1.47</v>
      </c>
      <c r="G1064" s="79" t="n"/>
      <c r="H1064" s="58" t="n">
        <v>1</v>
      </c>
      <c r="I1064" s="78" t="n">
        <v>56.58</v>
      </c>
      <c r="J1064" s="58" t="n">
        <v>10.18</v>
      </c>
      <c r="K1064" s="78" t="n">
        <v>576.08</v>
      </c>
    </row>
    <row r="1065" ht="14.25" customHeight="1" s="54">
      <c r="A1065" s="76" t="n"/>
      <c r="B1065" s="76" t="n"/>
      <c r="C1065" s="76" t="inlineStr">
        <is>
          <t>в т.ч. ЗПМ</t>
        </is>
      </c>
      <c r="D1065" s="77" t="n"/>
      <c r="E1065" s="58" t="n"/>
      <c r="F1065" s="78" t="n">
        <v>0</v>
      </c>
      <c r="G1065" s="79" t="n"/>
      <c r="H1065" s="58" t="n">
        <v>1</v>
      </c>
      <c r="I1065" s="80" t="n">
        <v>0</v>
      </c>
      <c r="J1065" s="58" t="n">
        <v>10.18</v>
      </c>
      <c r="K1065" s="80" t="n">
        <v>0</v>
      </c>
    </row>
    <row r="1066" ht="14.25" customHeight="1" s="54">
      <c r="A1066" s="76" t="n"/>
      <c r="B1066" s="76" t="n"/>
      <c r="C1066" s="76" t="inlineStr">
        <is>
          <t>НР от ЗП</t>
        </is>
      </c>
      <c r="D1066" s="77" t="inlineStr">
        <is>
          <t>%</t>
        </is>
      </c>
      <c r="E1066" s="58" t="n">
        <v>85</v>
      </c>
      <c r="F1066" s="78" t="n"/>
      <c r="G1066" s="79" t="n"/>
      <c r="H1066" s="58" t="n"/>
      <c r="I1066" s="78" t="n">
        <v>645.1</v>
      </c>
      <c r="J1066" s="58" t="n">
        <v>85</v>
      </c>
      <c r="K1066" s="78" t="n">
        <v>6567.26</v>
      </c>
    </row>
    <row r="1067" ht="14.25" customHeight="1" s="54">
      <c r="A1067" s="76" t="n"/>
      <c r="B1067" s="76" t="n"/>
      <c r="C1067" s="76" t="inlineStr">
        <is>
          <t>СП от ЗП</t>
        </is>
      </c>
      <c r="D1067" s="77" t="inlineStr">
        <is>
          <t>%</t>
        </is>
      </c>
      <c r="E1067" s="58" t="n">
        <v>65</v>
      </c>
      <c r="F1067" s="78" t="n"/>
      <c r="G1067" s="79" t="n"/>
      <c r="H1067" s="58" t="n"/>
      <c r="I1067" s="78" t="n">
        <v>379.14</v>
      </c>
      <c r="J1067" s="58" t="n">
        <v>65</v>
      </c>
      <c r="K1067" s="78" t="n">
        <v>3859.71</v>
      </c>
    </row>
    <row r="1068" ht="28.5" customHeight="1" s="54">
      <c r="A1068" s="81" t="n"/>
      <c r="B1068" s="81" t="n"/>
      <c r="C1068" s="81" t="inlineStr">
        <is>
          <t>ЗТР</t>
        </is>
      </c>
      <c r="D1068" s="82" t="inlineStr">
        <is>
          <t>чел-ч</t>
        </is>
      </c>
      <c r="E1068" s="83" t="n">
        <v>38.5</v>
      </c>
      <c r="F1068" s="84" t="n"/>
      <c r="G1068" s="85" t="n"/>
      <c r="H1068" s="83" t="n">
        <v>1</v>
      </c>
      <c r="I1068" s="84" t="n">
        <v>38.5</v>
      </c>
      <c r="J1068" s="83" t="n"/>
      <c r="K1068" s="84" t="n"/>
    </row>
    <row r="1069" ht="15" customHeight="1" s="54">
      <c r="C1069" s="70" t="inlineStr">
        <is>
          <t>ВСЕГО работ по позиции:</t>
        </is>
      </c>
      <c r="H1069" s="86" t="n">
        <v>2829.41</v>
      </c>
      <c r="I1069" s="62" t="n"/>
      <c r="J1069" s="86" t="n">
        <v>28803.79</v>
      </c>
      <c r="K1069" s="62" t="n"/>
    </row>
    <row r="1070" ht="15" customHeight="1" s="54">
      <c r="C1070" s="70" t="inlineStr">
        <is>
          <t>ВСЕГО оборудование по позиции:</t>
        </is>
      </c>
      <c r="H1070" s="87" t="n">
        <v>0</v>
      </c>
      <c r="J1070" s="87" t="n">
        <v>0</v>
      </c>
    </row>
    <row r="1071" ht="15" customHeight="1" s="54">
      <c r="C1071" s="70" t="inlineStr">
        <is>
          <t>ВСЕГО по позиции:</t>
        </is>
      </c>
      <c r="H1071" s="87" t="n">
        <v>2829.41</v>
      </c>
      <c r="J1071" s="87" t="n">
        <v>28803.79</v>
      </c>
    </row>
    <row r="1072" ht="141.75" customHeight="1" s="54">
      <c r="A1072" s="76" t="n">
        <v>105</v>
      </c>
      <c r="B1072" s="76" t="inlineStr">
        <is>
          <t>4.11-23-1</t>
        </is>
      </c>
      <c r="C1072" s="76" t="inlineStr">
        <is>
          <t>Присоединение проводов к приборам автоматики СКУД</t>
        </is>
      </c>
      <c r="D1072" s="77" t="inlineStr">
        <is>
          <t>компл.</t>
        </is>
      </c>
      <c r="E1072" s="58" t="n">
        <v>28</v>
      </c>
      <c r="F1072" s="78" t="n"/>
      <c r="G1072" s="79" t="n"/>
      <c r="H1072" s="58" t="n"/>
      <c r="I1072" s="78" t="n"/>
      <c r="J1072" s="58" t="n"/>
      <c r="K1072" s="78" t="n"/>
    </row>
    <row r="1073" ht="14.25" customHeight="1" s="54">
      <c r="A1073" s="76" t="n"/>
      <c r="B1073" s="76" t="n"/>
      <c r="C1073" s="76" t="inlineStr">
        <is>
          <t>ЗП</t>
        </is>
      </c>
      <c r="D1073" s="77" t="n"/>
      <c r="E1073" s="58" t="n"/>
      <c r="F1073" s="78" t="n">
        <v>27.5</v>
      </c>
      <c r="G1073" s="79" t="n"/>
      <c r="H1073" s="58" t="n">
        <v>1</v>
      </c>
      <c r="I1073" s="78" t="n">
        <v>769.9400000000001</v>
      </c>
      <c r="J1073" s="58" t="n">
        <v>10.18</v>
      </c>
      <c r="K1073" s="78" t="n">
        <v>7837.99</v>
      </c>
    </row>
    <row r="1074" ht="14.25" customHeight="1" s="54">
      <c r="A1074" s="76" t="n"/>
      <c r="B1074" s="76" t="n"/>
      <c r="C1074" s="76" t="inlineStr">
        <is>
          <t>ЭМ</t>
        </is>
      </c>
      <c r="D1074" s="77" t="n"/>
      <c r="E1074" s="58" t="n"/>
      <c r="F1074" s="78" t="n">
        <v>3.06</v>
      </c>
      <c r="G1074" s="79" t="n"/>
      <c r="H1074" s="58" t="n">
        <v>1</v>
      </c>
      <c r="I1074" s="78" t="n">
        <v>85.55</v>
      </c>
      <c r="J1074" s="58" t="n">
        <v>10.18</v>
      </c>
      <c r="K1074" s="78" t="n">
        <v>870.89</v>
      </c>
    </row>
    <row r="1075" ht="14.25" customHeight="1" s="54">
      <c r="A1075" s="76" t="n"/>
      <c r="B1075" s="76" t="n"/>
      <c r="C1075" s="76" t="inlineStr">
        <is>
          <t>в т.ч. ЗПМ</t>
        </is>
      </c>
      <c r="D1075" s="77" t="n"/>
      <c r="E1075" s="58" t="n"/>
      <c r="F1075" s="78" t="n">
        <v>0</v>
      </c>
      <c r="G1075" s="79" t="n"/>
      <c r="H1075" s="58" t="n">
        <v>1</v>
      </c>
      <c r="I1075" s="80" t="n">
        <v>0</v>
      </c>
      <c r="J1075" s="58" t="n">
        <v>10.18</v>
      </c>
      <c r="K1075" s="80" t="n">
        <v>0</v>
      </c>
    </row>
    <row r="1076" ht="14.25" customHeight="1" s="54">
      <c r="A1076" s="76" t="n"/>
      <c r="B1076" s="76" t="n"/>
      <c r="C1076" s="76" t="inlineStr">
        <is>
          <t>НР от ЗП</t>
        </is>
      </c>
      <c r="D1076" s="77" t="inlineStr">
        <is>
          <t>%</t>
        </is>
      </c>
      <c r="E1076" s="58" t="n">
        <v>85</v>
      </c>
      <c r="F1076" s="78" t="n"/>
      <c r="G1076" s="79" t="n"/>
      <c r="H1076" s="58" t="n"/>
      <c r="I1076" s="78" t="n">
        <v>975.26</v>
      </c>
      <c r="J1076" s="58" t="n">
        <v>85</v>
      </c>
      <c r="K1076" s="78" t="n">
        <v>9928.120000000001</v>
      </c>
    </row>
    <row r="1077" ht="14.25" customHeight="1" s="54">
      <c r="A1077" s="76" t="n"/>
      <c r="B1077" s="76" t="n"/>
      <c r="C1077" s="76" t="inlineStr">
        <is>
          <t>СП от ЗП</t>
        </is>
      </c>
      <c r="D1077" s="77" t="inlineStr">
        <is>
          <t>%</t>
        </is>
      </c>
      <c r="E1077" s="58" t="n">
        <v>65</v>
      </c>
      <c r="F1077" s="78" t="n"/>
      <c r="G1077" s="79" t="n"/>
      <c r="H1077" s="58" t="n"/>
      <c r="I1077" s="78" t="n">
        <v>573.1799999999999</v>
      </c>
      <c r="J1077" s="58" t="n">
        <v>65</v>
      </c>
      <c r="K1077" s="78" t="n">
        <v>5834.95</v>
      </c>
    </row>
    <row r="1078" ht="28.5" customHeight="1" s="54">
      <c r="A1078" s="81" t="n"/>
      <c r="B1078" s="81" t="n"/>
      <c r="C1078" s="81" t="inlineStr">
        <is>
          <t>ЗТР</t>
        </is>
      </c>
      <c r="D1078" s="82" t="inlineStr">
        <is>
          <t>чел-ч</t>
        </is>
      </c>
      <c r="E1078" s="83" t="n">
        <v>28</v>
      </c>
      <c r="F1078" s="84" t="n"/>
      <c r="G1078" s="85" t="n"/>
      <c r="H1078" s="83" t="n">
        <v>1</v>
      </c>
      <c r="I1078" s="84" t="n">
        <v>28</v>
      </c>
      <c r="J1078" s="83" t="n"/>
      <c r="K1078" s="84" t="n"/>
    </row>
    <row r="1079" ht="15" customHeight="1" s="54">
      <c r="C1079" s="70" t="inlineStr">
        <is>
          <t>ВСЕГО работ по позиции:</t>
        </is>
      </c>
      <c r="H1079" s="86" t="n">
        <v>4277.45</v>
      </c>
      <c r="I1079" s="62" t="n"/>
      <c r="J1079" s="86" t="n">
        <v>43544.4</v>
      </c>
      <c r="K1079" s="62" t="n"/>
    </row>
    <row r="1080" ht="15" customHeight="1" s="54">
      <c r="C1080" s="70" t="inlineStr">
        <is>
          <t>ВСЕГО оборудование по позиции:</t>
        </is>
      </c>
      <c r="H1080" s="87" t="n">
        <v>0</v>
      </c>
      <c r="J1080" s="87" t="n">
        <v>0</v>
      </c>
    </row>
    <row r="1081" ht="15" customHeight="1" s="54">
      <c r="C1081" s="70" t="inlineStr">
        <is>
          <t>ВСЕГО по позиции:</t>
        </is>
      </c>
      <c r="H1081" s="87" t="n">
        <v>4277.45</v>
      </c>
      <c r="J1081" s="87" t="n">
        <v>43544.4</v>
      </c>
    </row>
    <row r="1082" ht="141.75" customHeight="1" s="54">
      <c r="A1082" s="76" t="n">
        <v>106</v>
      </c>
      <c r="B1082" s="76" t="inlineStr">
        <is>
          <t>4.10-15-1</t>
        </is>
      </c>
      <c r="C1082" s="76" t="inlineStr">
        <is>
          <t>Прокладка кабелей СКУД двери/зоны</t>
        </is>
      </c>
      <c r="D1082" s="77" t="inlineStr">
        <is>
          <t>м.п.</t>
        </is>
      </c>
      <c r="E1082" s="58" t="n">
        <v>280</v>
      </c>
      <c r="F1082" s="78" t="n"/>
      <c r="G1082" s="79" t="n"/>
      <c r="H1082" s="58" t="n"/>
      <c r="I1082" s="78" t="n"/>
      <c r="J1082" s="58" t="n"/>
      <c r="K1082" s="78" t="n"/>
    </row>
    <row r="1083" ht="14.25" customHeight="1" s="54">
      <c r="A1083" s="76" t="n"/>
      <c r="B1083" s="76" t="n"/>
      <c r="C1083" s="76" t="inlineStr">
        <is>
          <t>ЗП</t>
        </is>
      </c>
      <c r="D1083" s="77" t="n"/>
      <c r="E1083" s="58" t="n"/>
      <c r="F1083" s="78" t="n">
        <v>2.75</v>
      </c>
      <c r="G1083" s="79" t="n"/>
      <c r="H1083" s="58" t="n">
        <v>1</v>
      </c>
      <c r="I1083" s="78" t="n">
        <v>769.9400000000001</v>
      </c>
      <c r="J1083" s="58" t="n">
        <v>10.18</v>
      </c>
      <c r="K1083" s="78" t="n">
        <v>7837.99</v>
      </c>
    </row>
    <row r="1084" ht="14.25" customHeight="1" s="54">
      <c r="A1084" s="76" t="n"/>
      <c r="B1084" s="76" t="n"/>
      <c r="C1084" s="76" t="inlineStr">
        <is>
          <t>ЭМ</t>
        </is>
      </c>
      <c r="D1084" s="77" t="n"/>
      <c r="E1084" s="58" t="n"/>
      <c r="F1084" s="78" t="n">
        <v>0.31</v>
      </c>
      <c r="G1084" s="79" t="n"/>
      <c r="H1084" s="58" t="n">
        <v>1</v>
      </c>
      <c r="I1084" s="78" t="n">
        <v>85.55</v>
      </c>
      <c r="J1084" s="58" t="n">
        <v>10.18</v>
      </c>
      <c r="K1084" s="78" t="n">
        <v>870.89</v>
      </c>
    </row>
    <row r="1085" ht="14.25" customHeight="1" s="54">
      <c r="A1085" s="76" t="n"/>
      <c r="B1085" s="76" t="n"/>
      <c r="C1085" s="76" t="inlineStr">
        <is>
          <t>в т.ч. ЗПМ</t>
        </is>
      </c>
      <c r="D1085" s="77" t="n"/>
      <c r="E1085" s="58" t="n"/>
      <c r="F1085" s="78" t="n">
        <v>0</v>
      </c>
      <c r="G1085" s="79" t="n"/>
      <c r="H1085" s="58" t="n">
        <v>1</v>
      </c>
      <c r="I1085" s="80" t="n">
        <v>0</v>
      </c>
      <c r="J1085" s="58" t="n">
        <v>10.18</v>
      </c>
      <c r="K1085" s="80" t="n">
        <v>0</v>
      </c>
    </row>
    <row r="1086" ht="14.25" customHeight="1" s="54">
      <c r="A1086" s="76" t="n"/>
      <c r="B1086" s="76" t="n"/>
      <c r="C1086" s="76" t="inlineStr">
        <is>
          <t>НР от ЗП</t>
        </is>
      </c>
      <c r="D1086" s="77" t="inlineStr">
        <is>
          <t>%</t>
        </is>
      </c>
      <c r="E1086" s="58" t="n">
        <v>85</v>
      </c>
      <c r="F1086" s="78" t="n"/>
      <c r="G1086" s="79" t="n"/>
      <c r="H1086" s="58" t="n"/>
      <c r="I1086" s="78" t="n">
        <v>975.26</v>
      </c>
      <c r="J1086" s="58" t="n">
        <v>85</v>
      </c>
      <c r="K1086" s="78" t="n">
        <v>9928.120000000001</v>
      </c>
    </row>
    <row r="1087" ht="14.25" customHeight="1" s="54">
      <c r="A1087" s="76" t="n"/>
      <c r="B1087" s="76" t="n"/>
      <c r="C1087" s="76" t="inlineStr">
        <is>
          <t>СП от ЗП</t>
        </is>
      </c>
      <c r="D1087" s="77" t="inlineStr">
        <is>
          <t>%</t>
        </is>
      </c>
      <c r="E1087" s="58" t="n">
        <v>65</v>
      </c>
      <c r="F1087" s="78" t="n"/>
      <c r="G1087" s="79" t="n"/>
      <c r="H1087" s="58" t="n"/>
      <c r="I1087" s="78" t="n">
        <v>573.1799999999999</v>
      </c>
      <c r="J1087" s="58" t="n">
        <v>65</v>
      </c>
      <c r="K1087" s="78" t="n">
        <v>5834.95</v>
      </c>
    </row>
    <row r="1088" ht="28.5" customHeight="1" s="54">
      <c r="A1088" s="81" t="n"/>
      <c r="B1088" s="81" t="n"/>
      <c r="C1088" s="81" t="inlineStr">
        <is>
          <t>ЗТР</t>
        </is>
      </c>
      <c r="D1088" s="82" t="inlineStr">
        <is>
          <t>чел-ч</t>
        </is>
      </c>
      <c r="E1088" s="83" t="n">
        <v>280</v>
      </c>
      <c r="F1088" s="84" t="n"/>
      <c r="G1088" s="85" t="n"/>
      <c r="H1088" s="83" t="n">
        <v>1</v>
      </c>
      <c r="I1088" s="84" t="n">
        <v>280</v>
      </c>
      <c r="J1088" s="83" t="n"/>
      <c r="K1088" s="84" t="n"/>
    </row>
    <row r="1089" ht="15" customHeight="1" s="54">
      <c r="C1089" s="70" t="inlineStr">
        <is>
          <t>ВСЕГО работ по позиции:</t>
        </is>
      </c>
      <c r="H1089" s="86" t="n">
        <v>4277.45</v>
      </c>
      <c r="I1089" s="62" t="n"/>
      <c r="J1089" s="86" t="n">
        <v>43544.4</v>
      </c>
      <c r="K1089" s="62" t="n"/>
    </row>
    <row r="1090" ht="15" customHeight="1" s="54">
      <c r="C1090" s="70" t="inlineStr">
        <is>
          <t>ВСЕГО оборудование по позиции:</t>
        </is>
      </c>
      <c r="H1090" s="87" t="n">
        <v>0</v>
      </c>
      <c r="J1090" s="87" t="n">
        <v>0</v>
      </c>
    </row>
    <row r="1091" ht="15" customHeight="1" s="54">
      <c r="C1091" s="70" t="inlineStr">
        <is>
          <t>ВСЕГО по позиции:</t>
        </is>
      </c>
      <c r="H1091" s="87" t="n">
        <v>4277.45</v>
      </c>
      <c r="J1091" s="87" t="n">
        <v>43544.4</v>
      </c>
    </row>
    <row r="1092" ht="141.75" customHeight="1" s="54">
      <c r="A1092" s="76" t="n">
        <v>107</v>
      </c>
      <c r="B1092" s="76" t="inlineStr">
        <is>
          <t>Калькуляция - 107</t>
        </is>
      </c>
      <c r="C1092" s="76" t="inlineStr">
        <is>
          <t>Монтаж контроллера и считывателей СКУД</t>
        </is>
      </c>
      <c r="D1092" s="77" t="inlineStr">
        <is>
          <t>компл.</t>
        </is>
      </c>
      <c r="E1092" s="58" t="n">
        <v>28</v>
      </c>
      <c r="F1092" s="78" t="n"/>
      <c r="G1092" s="79" t="n"/>
      <c r="H1092" s="58" t="n"/>
      <c r="I1092" s="78" t="n"/>
      <c r="J1092" s="58" t="n"/>
      <c r="K1092" s="78" t="n"/>
    </row>
    <row r="1093" ht="14.25" customHeight="1" s="54">
      <c r="A1093" s="76" t="n"/>
      <c r="B1093" s="76" t="n"/>
      <c r="C1093" s="76" t="inlineStr">
        <is>
          <t>ЗП</t>
        </is>
      </c>
      <c r="D1093" s="77" t="n"/>
      <c r="E1093" s="58" t="n"/>
      <c r="F1093" s="78" t="n">
        <v>45.83</v>
      </c>
      <c r="G1093" s="79" t="n"/>
      <c r="H1093" s="58" t="n">
        <v>1</v>
      </c>
      <c r="I1093" s="78" t="n">
        <v>1283.23</v>
      </c>
      <c r="J1093" s="58" t="n">
        <v>10.18</v>
      </c>
      <c r="K1093" s="78" t="n">
        <v>13063.31</v>
      </c>
    </row>
    <row r="1094" ht="14.25" customHeight="1" s="54">
      <c r="A1094" s="76" t="n"/>
      <c r="B1094" s="76" t="n"/>
      <c r="C1094" s="76" t="inlineStr">
        <is>
          <t>ЭМ</t>
        </is>
      </c>
      <c r="D1094" s="77" t="n"/>
      <c r="E1094" s="58" t="n"/>
      <c r="F1094" s="78" t="n">
        <v>5.09</v>
      </c>
      <c r="G1094" s="79" t="n"/>
      <c r="H1094" s="58" t="n">
        <v>1</v>
      </c>
      <c r="I1094" s="78" t="n">
        <v>142.58</v>
      </c>
      <c r="J1094" s="58" t="n">
        <v>10.18</v>
      </c>
      <c r="K1094" s="78" t="n">
        <v>1451.47</v>
      </c>
    </row>
    <row r="1095" ht="14.25" customHeight="1" s="54">
      <c r="A1095" s="76" t="n"/>
      <c r="B1095" s="76" t="n"/>
      <c r="C1095" s="76" t="inlineStr">
        <is>
          <t>в т.ч. ЗПМ</t>
        </is>
      </c>
      <c r="D1095" s="77" t="n"/>
      <c r="E1095" s="58" t="n"/>
      <c r="F1095" s="78" t="n">
        <v>0</v>
      </c>
      <c r="G1095" s="79" t="n"/>
      <c r="H1095" s="58" t="n">
        <v>1</v>
      </c>
      <c r="I1095" s="80" t="n">
        <v>0</v>
      </c>
      <c r="J1095" s="58" t="n">
        <v>10.18</v>
      </c>
      <c r="K1095" s="80" t="n">
        <v>0</v>
      </c>
    </row>
    <row r="1096" ht="14.25" customHeight="1" s="54">
      <c r="A1096" s="76" t="n"/>
      <c r="B1096" s="76" t="n"/>
      <c r="C1096" s="76" t="inlineStr">
        <is>
          <t>НР от ЗП</t>
        </is>
      </c>
      <c r="D1096" s="77" t="inlineStr">
        <is>
          <t>%</t>
        </is>
      </c>
      <c r="E1096" s="58" t="n">
        <v>85</v>
      </c>
      <c r="F1096" s="78" t="n"/>
      <c r="G1096" s="79" t="n"/>
      <c r="H1096" s="58" t="n"/>
      <c r="I1096" s="78" t="n">
        <v>1625.43</v>
      </c>
      <c r="J1096" s="58" t="n">
        <v>85</v>
      </c>
      <c r="K1096" s="78" t="n">
        <v>16546.87</v>
      </c>
    </row>
    <row r="1097" ht="14.25" customHeight="1" s="54">
      <c r="A1097" s="76" t="n"/>
      <c r="B1097" s="76" t="n"/>
      <c r="C1097" s="76" t="inlineStr">
        <is>
          <t>СП от ЗП</t>
        </is>
      </c>
      <c r="D1097" s="77" t="inlineStr">
        <is>
          <t>%</t>
        </is>
      </c>
      <c r="E1097" s="58" t="n">
        <v>65</v>
      </c>
      <c r="F1097" s="78" t="n"/>
      <c r="G1097" s="79" t="n"/>
      <c r="H1097" s="58" t="n"/>
      <c r="I1097" s="78" t="n">
        <v>955.29</v>
      </c>
      <c r="J1097" s="58" t="n">
        <v>65</v>
      </c>
      <c r="K1097" s="78" t="n">
        <v>9724.92</v>
      </c>
    </row>
    <row r="1098" ht="28.5" customHeight="1" s="54">
      <c r="A1098" s="81" t="n"/>
      <c r="B1098" s="81" t="n"/>
      <c r="C1098" s="81" t="inlineStr">
        <is>
          <t>ЗТР</t>
        </is>
      </c>
      <c r="D1098" s="82" t="inlineStr">
        <is>
          <t>чел-ч</t>
        </is>
      </c>
      <c r="E1098" s="83" t="n">
        <v>28</v>
      </c>
      <c r="F1098" s="84" t="n"/>
      <c r="G1098" s="85" t="n"/>
      <c r="H1098" s="83" t="n">
        <v>1</v>
      </c>
      <c r="I1098" s="84" t="n">
        <v>28</v>
      </c>
      <c r="J1098" s="83" t="n"/>
      <c r="K1098" s="84" t="n"/>
    </row>
    <row r="1099" ht="15" customHeight="1" s="54">
      <c r="C1099" s="70" t="inlineStr">
        <is>
          <t>ВСЕГО работ по позиции:</t>
        </is>
      </c>
      <c r="H1099" s="86" t="n">
        <v>7129.06</v>
      </c>
      <c r="I1099" s="62" t="n"/>
      <c r="J1099" s="86" t="n">
        <v>72574</v>
      </c>
      <c r="K1099" s="62" t="n"/>
    </row>
    <row r="1100" ht="15" customHeight="1" s="54">
      <c r="C1100" s="70" t="inlineStr">
        <is>
          <t>ВСЕГО оборудование по позиции:</t>
        </is>
      </c>
      <c r="H1100" s="87" t="n">
        <v>0</v>
      </c>
      <c r="J1100" s="87" t="n">
        <v>0</v>
      </c>
    </row>
    <row r="1101" ht="15" customHeight="1" s="54">
      <c r="C1101" s="70" t="inlineStr">
        <is>
          <t>ВСЕГО по позиции:</t>
        </is>
      </c>
      <c r="H1101" s="87" t="n">
        <v>7129.06</v>
      </c>
      <c r="J1101" s="87" t="n">
        <v>72574</v>
      </c>
    </row>
    <row r="1102" ht="141.75" customHeight="1" s="54">
      <c r="A1102" s="76" t="n">
        <v>108</v>
      </c>
      <c r="B1102" s="76" t="inlineStr">
        <is>
          <t>Калькуляция - 108</t>
        </is>
      </c>
      <c r="C1102" s="76" t="inlineStr">
        <is>
          <t>Монтаж электрозамка, доводчика и дверной группы</t>
        </is>
      </c>
      <c r="D1102" s="77" t="inlineStr">
        <is>
          <t>компл.</t>
        </is>
      </c>
      <c r="E1102" s="58" t="n">
        <v>28</v>
      </c>
      <c r="F1102" s="78" t="n"/>
      <c r="G1102" s="79" t="n"/>
      <c r="H1102" s="58" t="n"/>
      <c r="I1102" s="78" t="n"/>
      <c r="J1102" s="58" t="n"/>
      <c r="K1102" s="78" t="n"/>
    </row>
    <row r="1103" ht="14.25" customHeight="1" s="54">
      <c r="A1103" s="76" t="n"/>
      <c r="B1103" s="76" t="n"/>
      <c r="C1103" s="76" t="inlineStr">
        <is>
          <t>ЗП</t>
        </is>
      </c>
      <c r="D1103" s="77" t="n"/>
      <c r="E1103" s="58" t="n"/>
      <c r="F1103" s="78" t="n">
        <v>45.83</v>
      </c>
      <c r="G1103" s="79" t="n"/>
      <c r="H1103" s="58" t="n">
        <v>1</v>
      </c>
      <c r="I1103" s="78" t="n">
        <v>1283.23</v>
      </c>
      <c r="J1103" s="58" t="n">
        <v>10.18</v>
      </c>
      <c r="K1103" s="78" t="n">
        <v>13063.31</v>
      </c>
    </row>
    <row r="1104" ht="14.25" customHeight="1" s="54">
      <c r="A1104" s="76" t="n"/>
      <c r="B1104" s="76" t="n"/>
      <c r="C1104" s="76" t="inlineStr">
        <is>
          <t>ЭМ</t>
        </is>
      </c>
      <c r="D1104" s="77" t="n"/>
      <c r="E1104" s="58" t="n"/>
      <c r="F1104" s="78" t="n">
        <v>5.09</v>
      </c>
      <c r="G1104" s="79" t="n"/>
      <c r="H1104" s="58" t="n">
        <v>1</v>
      </c>
      <c r="I1104" s="78" t="n">
        <v>142.58</v>
      </c>
      <c r="J1104" s="58" t="n">
        <v>10.18</v>
      </c>
      <c r="K1104" s="78" t="n">
        <v>1451.47</v>
      </c>
    </row>
    <row r="1105" ht="14.25" customHeight="1" s="54">
      <c r="A1105" s="76" t="n"/>
      <c r="B1105" s="76" t="n"/>
      <c r="C1105" s="76" t="inlineStr">
        <is>
          <t>в т.ч. ЗПМ</t>
        </is>
      </c>
      <c r="D1105" s="77" t="n"/>
      <c r="E1105" s="58" t="n"/>
      <c r="F1105" s="78" t="n">
        <v>0</v>
      </c>
      <c r="G1105" s="79" t="n"/>
      <c r="H1105" s="58" t="n">
        <v>1</v>
      </c>
      <c r="I1105" s="80" t="n">
        <v>0</v>
      </c>
      <c r="J1105" s="58" t="n">
        <v>10.18</v>
      </c>
      <c r="K1105" s="80" t="n">
        <v>0</v>
      </c>
    </row>
    <row r="1106" ht="14.25" customHeight="1" s="54">
      <c r="A1106" s="76" t="n"/>
      <c r="B1106" s="76" t="n"/>
      <c r="C1106" s="76" t="inlineStr">
        <is>
          <t>НР от ЗП</t>
        </is>
      </c>
      <c r="D1106" s="77" t="inlineStr">
        <is>
          <t>%</t>
        </is>
      </c>
      <c r="E1106" s="58" t="n">
        <v>85</v>
      </c>
      <c r="F1106" s="78" t="n"/>
      <c r="G1106" s="79" t="n"/>
      <c r="H1106" s="58" t="n"/>
      <c r="I1106" s="78" t="n">
        <v>1625.43</v>
      </c>
      <c r="J1106" s="58" t="n">
        <v>85</v>
      </c>
      <c r="K1106" s="78" t="n">
        <v>16546.87</v>
      </c>
    </row>
    <row r="1107" ht="14.25" customHeight="1" s="54">
      <c r="A1107" s="76" t="n"/>
      <c r="B1107" s="76" t="n"/>
      <c r="C1107" s="76" t="inlineStr">
        <is>
          <t>СП от ЗП</t>
        </is>
      </c>
      <c r="D1107" s="77" t="inlineStr">
        <is>
          <t>%</t>
        </is>
      </c>
      <c r="E1107" s="58" t="n">
        <v>65</v>
      </c>
      <c r="F1107" s="78" t="n"/>
      <c r="G1107" s="79" t="n"/>
      <c r="H1107" s="58" t="n"/>
      <c r="I1107" s="78" t="n">
        <v>955.29</v>
      </c>
      <c r="J1107" s="58" t="n">
        <v>65</v>
      </c>
      <c r="K1107" s="78" t="n">
        <v>9724.92</v>
      </c>
    </row>
    <row r="1108" ht="28.5" customHeight="1" s="54">
      <c r="A1108" s="81" t="n"/>
      <c r="B1108" s="81" t="n"/>
      <c r="C1108" s="81" t="inlineStr">
        <is>
          <t>ЗТР</t>
        </is>
      </c>
      <c r="D1108" s="82" t="inlineStr">
        <is>
          <t>чел-ч</t>
        </is>
      </c>
      <c r="E1108" s="83" t="n">
        <v>28</v>
      </c>
      <c r="F1108" s="84" t="n"/>
      <c r="G1108" s="85" t="n"/>
      <c r="H1108" s="83" t="n">
        <v>1</v>
      </c>
      <c r="I1108" s="84" t="n">
        <v>28</v>
      </c>
      <c r="J1108" s="83" t="n"/>
      <c r="K1108" s="84" t="n"/>
    </row>
    <row r="1109" ht="15" customHeight="1" s="54">
      <c r="C1109" s="70" t="inlineStr">
        <is>
          <t>ВСЕГО работ по позиции:</t>
        </is>
      </c>
      <c r="H1109" s="86" t="n">
        <v>7129.06</v>
      </c>
      <c r="I1109" s="62" t="n"/>
      <c r="J1109" s="86" t="n">
        <v>72574</v>
      </c>
      <c r="K1109" s="62" t="n"/>
    </row>
    <row r="1110" ht="15" customHeight="1" s="54">
      <c r="C1110" s="70" t="inlineStr">
        <is>
          <t>ВСЕГО оборудование по позиции:</t>
        </is>
      </c>
      <c r="H1110" s="87" t="n">
        <v>0</v>
      </c>
      <c r="J1110" s="87" t="n">
        <v>0</v>
      </c>
    </row>
    <row r="1111" ht="15" customHeight="1" s="54">
      <c r="C1111" s="70" t="inlineStr">
        <is>
          <t>ВСЕГО по позиции:</t>
        </is>
      </c>
      <c r="H1111" s="87" t="n">
        <v>7129.06</v>
      </c>
      <c r="J1111" s="87" t="n">
        <v>72574</v>
      </c>
    </row>
    <row r="1112" ht="141.75" customHeight="1" s="54">
      <c r="A1112" s="76" t="n">
        <v>109</v>
      </c>
      <c r="B1112" s="76" t="inlineStr">
        <is>
          <t>Калькуляция - 109</t>
        </is>
      </c>
      <c r="C1112" s="76" t="inlineStr">
        <is>
          <t>Кнопка выхода, наладка и проверка зоны СКУД</t>
        </is>
      </c>
      <c r="D1112" s="77" t="inlineStr">
        <is>
          <t>компл.</t>
        </is>
      </c>
      <c r="E1112" s="58" t="n">
        <v>28</v>
      </c>
      <c r="F1112" s="78" t="n"/>
      <c r="G1112" s="79" t="n"/>
      <c r="H1112" s="58" t="n"/>
      <c r="I1112" s="78" t="n"/>
      <c r="J1112" s="58" t="n"/>
      <c r="K1112" s="78" t="n"/>
    </row>
    <row r="1113" ht="14.25" customHeight="1" s="54">
      <c r="A1113" s="76" t="n"/>
      <c r="B1113" s="76" t="n"/>
      <c r="C1113" s="76" t="inlineStr">
        <is>
          <t>ЗП</t>
        </is>
      </c>
      <c r="D1113" s="77" t="n"/>
      <c r="E1113" s="58" t="n"/>
      <c r="F1113" s="78" t="n">
        <v>36.66</v>
      </c>
      <c r="G1113" s="79" t="n"/>
      <c r="H1113" s="58" t="n">
        <v>1</v>
      </c>
      <c r="I1113" s="78" t="n">
        <v>1026.59</v>
      </c>
      <c r="J1113" s="58" t="n">
        <v>10.18</v>
      </c>
      <c r="K1113" s="78" t="n">
        <v>10450.68</v>
      </c>
    </row>
    <row r="1114" ht="14.25" customHeight="1" s="54">
      <c r="A1114" s="76" t="n"/>
      <c r="B1114" s="76" t="n"/>
      <c r="C1114" s="76" t="inlineStr">
        <is>
          <t>ЭМ</t>
        </is>
      </c>
      <c r="D1114" s="77" t="n"/>
      <c r="E1114" s="58" t="n"/>
      <c r="F1114" s="78" t="n">
        <v>4.07</v>
      </c>
      <c r="G1114" s="79" t="n"/>
      <c r="H1114" s="58" t="n">
        <v>1</v>
      </c>
      <c r="I1114" s="78" t="n">
        <v>114.06</v>
      </c>
      <c r="J1114" s="58" t="n">
        <v>10.18</v>
      </c>
      <c r="K1114" s="78" t="n">
        <v>1161.18</v>
      </c>
    </row>
    <row r="1115" ht="14.25" customHeight="1" s="54">
      <c r="A1115" s="76" t="n"/>
      <c r="B1115" s="76" t="n"/>
      <c r="C1115" s="76" t="inlineStr">
        <is>
          <t>в т.ч. ЗПМ</t>
        </is>
      </c>
      <c r="D1115" s="77" t="n"/>
      <c r="E1115" s="58" t="n"/>
      <c r="F1115" s="78" t="n">
        <v>0</v>
      </c>
      <c r="G1115" s="79" t="n"/>
      <c r="H1115" s="58" t="n">
        <v>1</v>
      </c>
      <c r="I1115" s="80" t="n">
        <v>0</v>
      </c>
      <c r="J1115" s="58" t="n">
        <v>10.18</v>
      </c>
      <c r="K1115" s="80" t="n">
        <v>0</v>
      </c>
    </row>
    <row r="1116" ht="14.25" customHeight="1" s="54">
      <c r="A1116" s="76" t="n"/>
      <c r="B1116" s="76" t="n"/>
      <c r="C1116" s="76" t="inlineStr">
        <is>
          <t>НР от ЗП</t>
        </is>
      </c>
      <c r="D1116" s="77" t="inlineStr">
        <is>
          <t>%</t>
        </is>
      </c>
      <c r="E1116" s="58" t="n">
        <v>85</v>
      </c>
      <c r="F1116" s="78" t="n"/>
      <c r="G1116" s="79" t="n"/>
      <c r="H1116" s="58" t="n"/>
      <c r="I1116" s="78" t="n">
        <v>1300.35</v>
      </c>
      <c r="J1116" s="58" t="n">
        <v>85</v>
      </c>
      <c r="K1116" s="78" t="n">
        <v>13237.52</v>
      </c>
    </row>
    <row r="1117" ht="14.25" customHeight="1" s="54">
      <c r="A1117" s="76" t="n"/>
      <c r="B1117" s="76" t="n"/>
      <c r="C1117" s="76" t="inlineStr">
        <is>
          <t>СП от ЗП</t>
        </is>
      </c>
      <c r="D1117" s="77" t="inlineStr">
        <is>
          <t>%</t>
        </is>
      </c>
      <c r="E1117" s="58" t="n">
        <v>65</v>
      </c>
      <c r="F1117" s="78" t="n"/>
      <c r="G1117" s="79" t="n"/>
      <c r="H1117" s="58" t="n"/>
      <c r="I1117" s="78" t="n">
        <v>764.24</v>
      </c>
      <c r="J1117" s="58" t="n">
        <v>65</v>
      </c>
      <c r="K1117" s="78" t="n">
        <v>7779.93</v>
      </c>
    </row>
    <row r="1118" ht="28.5" customHeight="1" s="54">
      <c r="A1118" s="81" t="n"/>
      <c r="B1118" s="81" t="n"/>
      <c r="C1118" s="81" t="inlineStr">
        <is>
          <t>ЗТР</t>
        </is>
      </c>
      <c r="D1118" s="82" t="inlineStr">
        <is>
          <t>чел-ч</t>
        </is>
      </c>
      <c r="E1118" s="83" t="n">
        <v>28</v>
      </c>
      <c r="F1118" s="84" t="n"/>
      <c r="G1118" s="85" t="n"/>
      <c r="H1118" s="83" t="n">
        <v>1</v>
      </c>
      <c r="I1118" s="84" t="n">
        <v>28</v>
      </c>
      <c r="J1118" s="83" t="n"/>
      <c r="K1118" s="84" t="n"/>
    </row>
    <row r="1119" ht="15" customHeight="1" s="54">
      <c r="C1119" s="70" t="inlineStr">
        <is>
          <t>ВСЕГО работ по позиции:</t>
        </is>
      </c>
      <c r="H1119" s="86" t="n">
        <v>5703.28</v>
      </c>
      <c r="I1119" s="62" t="n"/>
      <c r="J1119" s="86" t="n">
        <v>58059.2</v>
      </c>
      <c r="K1119" s="62" t="n"/>
    </row>
    <row r="1120" ht="15" customHeight="1" s="54">
      <c r="C1120" s="70" t="inlineStr">
        <is>
          <t>ВСЕГО оборудование по позиции:</t>
        </is>
      </c>
      <c r="H1120" s="87" t="n">
        <v>0</v>
      </c>
      <c r="J1120" s="87" t="n">
        <v>0</v>
      </c>
    </row>
    <row r="1121" ht="15" customHeight="1" s="54">
      <c r="C1121" s="70" t="inlineStr">
        <is>
          <t>ВСЕГО по позиции:</t>
        </is>
      </c>
      <c r="H1121" s="87" t="n">
        <v>5703.28</v>
      </c>
      <c r="J1121" s="87" t="n">
        <v>58059.2</v>
      </c>
    </row>
    <row r="1122" ht="141.75" customHeight="1" s="54">
      <c r="A1122" s="76" t="n">
        <v>110</v>
      </c>
      <c r="B1122" s="76" t="inlineStr">
        <is>
          <t>Калькуляция - 110</t>
        </is>
      </c>
      <c r="C1122" s="76" t="inlineStr">
        <is>
          <t>Грязезащитная система входной зоны по выбранному изделию</t>
        </is>
      </c>
      <c r="D1122" s="77" t="inlineStr">
        <is>
          <t>м2</t>
        </is>
      </c>
      <c r="E1122" s="58" t="n">
        <v>41.4</v>
      </c>
      <c r="F1122" s="78" t="n"/>
      <c r="G1122" s="79" t="n"/>
      <c r="H1122" s="58" t="n"/>
      <c r="I1122" s="78" t="n"/>
      <c r="J1122" s="58" t="n"/>
      <c r="K1122" s="78" t="n"/>
    </row>
    <row r="1123" ht="14.25" customHeight="1" s="54">
      <c r="A1123" s="76" t="n"/>
      <c r="B1123" s="76" t="n"/>
      <c r="C1123" s="76" t="inlineStr">
        <is>
          <t>ЗП</t>
        </is>
      </c>
      <c r="D1123" s="77" t="n"/>
      <c r="E1123" s="58" t="n"/>
      <c r="F1123" s="78" t="n">
        <v>11.22</v>
      </c>
      <c r="G1123" s="79" t="n"/>
      <c r="H1123" s="58" t="n">
        <v>1</v>
      </c>
      <c r="I1123" s="78" t="n">
        <v>464.67</v>
      </c>
      <c r="J1123" s="58" t="n">
        <v>10.18</v>
      </c>
      <c r="K1123" s="78" t="n">
        <v>4730.43</v>
      </c>
    </row>
    <row r="1124" ht="14.25" customHeight="1" s="54">
      <c r="A1124" s="76" t="n"/>
      <c r="B1124" s="76" t="n"/>
      <c r="C1124" s="76" t="inlineStr">
        <is>
          <t>ЭМ</t>
        </is>
      </c>
      <c r="D1124" s="77" t="n"/>
      <c r="E1124" s="58" t="n"/>
      <c r="F1124" s="78" t="n">
        <v>1.25</v>
      </c>
      <c r="G1124" s="79" t="n"/>
      <c r="H1124" s="58" t="n">
        <v>1</v>
      </c>
      <c r="I1124" s="78" t="n">
        <v>51.63</v>
      </c>
      <c r="J1124" s="58" t="n">
        <v>10.18</v>
      </c>
      <c r="K1124" s="78" t="n">
        <v>525.6</v>
      </c>
    </row>
    <row r="1125" ht="14.25" customHeight="1" s="54">
      <c r="A1125" s="76" t="n"/>
      <c r="B1125" s="76" t="n"/>
      <c r="C1125" s="76" t="inlineStr">
        <is>
          <t>в т.ч. ЗПМ</t>
        </is>
      </c>
      <c r="D1125" s="77" t="n"/>
      <c r="E1125" s="58" t="n"/>
      <c r="F1125" s="78" t="n">
        <v>0</v>
      </c>
      <c r="G1125" s="79" t="n"/>
      <c r="H1125" s="58" t="n">
        <v>1</v>
      </c>
      <c r="I1125" s="80" t="n">
        <v>0</v>
      </c>
      <c r="J1125" s="58" t="n">
        <v>10.18</v>
      </c>
      <c r="K1125" s="80" t="n">
        <v>0</v>
      </c>
    </row>
    <row r="1126" ht="14.25" customHeight="1" s="54">
      <c r="A1126" s="76" t="n"/>
      <c r="B1126" s="76" t="n"/>
      <c r="C1126" s="76" t="inlineStr">
        <is>
          <t>НР от ЗП</t>
        </is>
      </c>
      <c r="D1126" s="77" t="inlineStr">
        <is>
          <t>%</t>
        </is>
      </c>
      <c r="E1126" s="58" t="n">
        <v>112</v>
      </c>
      <c r="F1126" s="78" t="n"/>
      <c r="G1126" s="79" t="n"/>
      <c r="H1126" s="58" t="n"/>
      <c r="I1126" s="78" t="n">
        <v>516.3</v>
      </c>
      <c r="J1126" s="58" t="n">
        <v>112</v>
      </c>
      <c r="K1126" s="78" t="n">
        <v>5256.04</v>
      </c>
    </row>
    <row r="1127" ht="14.25" customHeight="1" s="54">
      <c r="A1127" s="76" t="n"/>
      <c r="B1127" s="76" t="n"/>
      <c r="C1127" s="76" t="inlineStr">
        <is>
          <t>СП от ЗП</t>
        </is>
      </c>
      <c r="D1127" s="77" t="inlineStr">
        <is>
          <t>%</t>
        </is>
      </c>
      <c r="E1127" s="58" t="n">
        <v>80</v>
      </c>
      <c r="F1127" s="78" t="n"/>
      <c r="G1127" s="79" t="n"/>
      <c r="H1127" s="58" t="n"/>
      <c r="I1127" s="78" t="n">
        <v>330.43</v>
      </c>
      <c r="J1127" s="58" t="n">
        <v>80</v>
      </c>
      <c r="K1127" s="78" t="n">
        <v>3363.87</v>
      </c>
    </row>
    <row r="1128" ht="28.5" customHeight="1" s="54">
      <c r="A1128" s="81" t="n"/>
      <c r="B1128" s="81" t="n"/>
      <c r="C1128" s="81" t="inlineStr">
        <is>
          <t>ЗТР</t>
        </is>
      </c>
      <c r="D1128" s="82" t="inlineStr">
        <is>
          <t>чел-ч</t>
        </is>
      </c>
      <c r="E1128" s="83" t="n">
        <v>41.4</v>
      </c>
      <c r="F1128" s="84" t="n"/>
      <c r="G1128" s="85" t="n"/>
      <c r="H1128" s="83" t="n">
        <v>1</v>
      </c>
      <c r="I1128" s="84" t="n">
        <v>41.4</v>
      </c>
      <c r="J1128" s="83" t="n"/>
      <c r="K1128" s="84" t="n"/>
    </row>
    <row r="1129" ht="15" customHeight="1" s="54">
      <c r="C1129" s="70" t="inlineStr">
        <is>
          <t>ВСЕГО работ по позиции:</t>
        </is>
      </c>
      <c r="H1129" s="86" t="n">
        <v>2581.54</v>
      </c>
      <c r="I1129" s="62" t="n"/>
      <c r="J1129" s="86" t="n">
        <v>26280.19</v>
      </c>
      <c r="K1129" s="62" t="n"/>
    </row>
    <row r="1130" ht="15" customHeight="1" s="54">
      <c r="C1130" s="70" t="inlineStr">
        <is>
          <t>ВСЕГО оборудование по позиции:</t>
        </is>
      </c>
      <c r="H1130" s="87" t="n">
        <v>0</v>
      </c>
      <c r="J1130" s="87" t="n">
        <v>0</v>
      </c>
    </row>
    <row r="1131" ht="15" customHeight="1" s="54">
      <c r="C1131" s="70" t="inlineStr">
        <is>
          <t>ВСЕГО по позиции:</t>
        </is>
      </c>
      <c r="H1131" s="87" t="n">
        <v>2581.54</v>
      </c>
      <c r="J1131" s="87" t="n">
        <v>26280.19</v>
      </c>
    </row>
    <row r="1132" ht="141.75" customHeight="1" s="54">
      <c r="A1132" s="76" t="n">
        <v>111</v>
      </c>
      <c r="B1132" s="76" t="inlineStr">
        <is>
          <t>3.11-10-1</t>
        </is>
      </c>
      <c r="C1132" s="76" t="inlineStr">
        <is>
          <t>Подготовка основания под грязезащитное покрытие</t>
        </is>
      </c>
      <c r="D1132" s="77" t="inlineStr">
        <is>
          <t>м2</t>
        </is>
      </c>
      <c r="E1132" s="58" t="n">
        <v>41.4</v>
      </c>
      <c r="F1132" s="78" t="n"/>
      <c r="G1132" s="79" t="n"/>
      <c r="H1132" s="58" t="n"/>
      <c r="I1132" s="78" t="n"/>
      <c r="J1132" s="58" t="n"/>
      <c r="K1132" s="78" t="n"/>
    </row>
    <row r="1133" ht="14.25" customHeight="1" s="54">
      <c r="A1133" s="76" t="n"/>
      <c r="B1133" s="76" t="n"/>
      <c r="C1133" s="76" t="inlineStr">
        <is>
          <t>ЗП</t>
        </is>
      </c>
      <c r="D1133" s="77" t="n"/>
      <c r="E1133" s="58" t="n"/>
      <c r="F1133" s="78" t="n">
        <v>3.06</v>
      </c>
      <c r="G1133" s="79" t="n"/>
      <c r="H1133" s="58" t="n">
        <v>1</v>
      </c>
      <c r="I1133" s="78" t="n">
        <v>126.73</v>
      </c>
      <c r="J1133" s="58" t="n">
        <v>10.18</v>
      </c>
      <c r="K1133" s="78" t="n">
        <v>1290.12</v>
      </c>
    </row>
    <row r="1134" ht="14.25" customHeight="1" s="54">
      <c r="A1134" s="76" t="n"/>
      <c r="B1134" s="76" t="n"/>
      <c r="C1134" s="76" t="inlineStr">
        <is>
          <t>ЭМ</t>
        </is>
      </c>
      <c r="D1134" s="77" t="n"/>
      <c r="E1134" s="58" t="n"/>
      <c r="F1134" s="78" t="n">
        <v>0.34</v>
      </c>
      <c r="G1134" s="79" t="n"/>
      <c r="H1134" s="58" t="n">
        <v>1</v>
      </c>
      <c r="I1134" s="78" t="n">
        <v>14.08</v>
      </c>
      <c r="J1134" s="58" t="n">
        <v>10.18</v>
      </c>
      <c r="K1134" s="78" t="n">
        <v>143.35</v>
      </c>
    </row>
    <row r="1135" ht="14.25" customHeight="1" s="54">
      <c r="A1135" s="76" t="n"/>
      <c r="B1135" s="76" t="n"/>
      <c r="C1135" s="76" t="inlineStr">
        <is>
          <t>в т.ч. ЗПМ</t>
        </is>
      </c>
      <c r="D1135" s="77" t="n"/>
      <c r="E1135" s="58" t="n"/>
      <c r="F1135" s="78" t="n">
        <v>0</v>
      </c>
      <c r="G1135" s="79" t="n"/>
      <c r="H1135" s="58" t="n">
        <v>1</v>
      </c>
      <c r="I1135" s="80" t="n">
        <v>0</v>
      </c>
      <c r="J1135" s="58" t="n">
        <v>10.18</v>
      </c>
      <c r="K1135" s="80" t="n">
        <v>0</v>
      </c>
    </row>
    <row r="1136" ht="14.25" customHeight="1" s="54">
      <c r="A1136" s="76" t="n"/>
      <c r="B1136" s="76" t="n"/>
      <c r="C1136" s="76" t="inlineStr">
        <is>
          <t>НР от ЗП</t>
        </is>
      </c>
      <c r="D1136" s="77" t="inlineStr">
        <is>
          <t>%</t>
        </is>
      </c>
      <c r="E1136" s="58" t="n">
        <v>112</v>
      </c>
      <c r="F1136" s="78" t="n"/>
      <c r="G1136" s="79" t="n"/>
      <c r="H1136" s="58" t="n"/>
      <c r="I1136" s="78" t="n">
        <v>140.81</v>
      </c>
      <c r="J1136" s="58" t="n">
        <v>112</v>
      </c>
      <c r="K1136" s="78" t="n">
        <v>1433.47</v>
      </c>
    </row>
    <row r="1137" ht="14.25" customHeight="1" s="54">
      <c r="A1137" s="76" t="n"/>
      <c r="B1137" s="76" t="n"/>
      <c r="C1137" s="76" t="inlineStr">
        <is>
          <t>СП от ЗП</t>
        </is>
      </c>
      <c r="D1137" s="77" t="inlineStr">
        <is>
          <t>%</t>
        </is>
      </c>
      <c r="E1137" s="58" t="n">
        <v>80</v>
      </c>
      <c r="F1137" s="78" t="n"/>
      <c r="G1137" s="79" t="n"/>
      <c r="H1137" s="58" t="n"/>
      <c r="I1137" s="78" t="n">
        <v>90.12</v>
      </c>
      <c r="J1137" s="58" t="n">
        <v>80</v>
      </c>
      <c r="K1137" s="78" t="n">
        <v>917.42</v>
      </c>
    </row>
    <row r="1138" ht="28.5" customHeight="1" s="54">
      <c r="A1138" s="81" t="n"/>
      <c r="B1138" s="81" t="n"/>
      <c r="C1138" s="81" t="inlineStr">
        <is>
          <t>ЗТР</t>
        </is>
      </c>
      <c r="D1138" s="82" t="inlineStr">
        <is>
          <t>чел-ч</t>
        </is>
      </c>
      <c r="E1138" s="83" t="n">
        <v>41.4</v>
      </c>
      <c r="F1138" s="84" t="n"/>
      <c r="G1138" s="85" t="n"/>
      <c r="H1138" s="83" t="n">
        <v>1</v>
      </c>
      <c r="I1138" s="84" t="n">
        <v>41.4</v>
      </c>
      <c r="J1138" s="83" t="n"/>
      <c r="K1138" s="84" t="n"/>
    </row>
    <row r="1139" ht="15" customHeight="1" s="54">
      <c r="C1139" s="70" t="inlineStr">
        <is>
          <t>ВСЕГО работ по позиции:</t>
        </is>
      </c>
      <c r="H1139" s="86" t="n">
        <v>704.0599999999999</v>
      </c>
      <c r="I1139" s="62" t="n"/>
      <c r="J1139" s="86" t="n">
        <v>7167.33</v>
      </c>
      <c r="K1139" s="62" t="n"/>
    </row>
    <row r="1140" ht="15" customHeight="1" s="54">
      <c r="C1140" s="70" t="inlineStr">
        <is>
          <t>ВСЕГО оборудование по позиции:</t>
        </is>
      </c>
      <c r="H1140" s="87" t="n">
        <v>0</v>
      </c>
      <c r="J1140" s="87" t="n">
        <v>0</v>
      </c>
    </row>
    <row r="1141" ht="15" customHeight="1" s="54">
      <c r="C1141" s="70" t="inlineStr">
        <is>
          <t>ВСЕГО по позиции:</t>
        </is>
      </c>
      <c r="H1141" s="87" t="n">
        <v>704.0599999999999</v>
      </c>
      <c r="J1141" s="87" t="n">
        <v>7167.33</v>
      </c>
    </row>
    <row r="1142" ht="141.75" customHeight="1" s="54">
      <c r="A1142" s="76" t="n">
        <v>112</v>
      </c>
      <c r="B1142" s="76" t="inlineStr">
        <is>
          <t>3.11-36-1</t>
        </is>
      </c>
      <c r="C1142" s="76" t="inlineStr">
        <is>
          <t>Керамогранит/обрамление зоны грязезащиты</t>
        </is>
      </c>
      <c r="D1142" s="77" t="inlineStr">
        <is>
          <t>м2</t>
        </is>
      </c>
      <c r="E1142" s="58" t="n">
        <v>10.35</v>
      </c>
      <c r="F1142" s="78" t="n"/>
      <c r="G1142" s="79" t="n"/>
      <c r="H1142" s="58" t="n"/>
      <c r="I1142" s="78" t="n"/>
      <c r="J1142" s="58" t="n"/>
      <c r="K1142" s="78" t="n"/>
    </row>
    <row r="1143" ht="14.25" customHeight="1" s="54">
      <c r="A1143" s="76" t="n"/>
      <c r="B1143" s="76" t="n"/>
      <c r="C1143" s="76" t="inlineStr">
        <is>
          <t>ЗП</t>
        </is>
      </c>
      <c r="D1143" s="77" t="n"/>
      <c r="E1143" s="58" t="n"/>
      <c r="F1143" s="78" t="n">
        <v>12.24</v>
      </c>
      <c r="G1143" s="79" t="n"/>
      <c r="H1143" s="58" t="n">
        <v>1</v>
      </c>
      <c r="I1143" s="78" t="n">
        <v>126.73</v>
      </c>
      <c r="J1143" s="58" t="n">
        <v>10.18</v>
      </c>
      <c r="K1143" s="78" t="n">
        <v>1290.12</v>
      </c>
    </row>
    <row r="1144" ht="14.25" customHeight="1" s="54">
      <c r="A1144" s="76" t="n"/>
      <c r="B1144" s="76" t="n"/>
      <c r="C1144" s="76" t="inlineStr">
        <is>
          <t>ЭМ</t>
        </is>
      </c>
      <c r="D1144" s="77" t="n"/>
      <c r="E1144" s="58" t="n"/>
      <c r="F1144" s="78" t="n">
        <v>1.36</v>
      </c>
      <c r="G1144" s="79" t="n"/>
      <c r="H1144" s="58" t="n">
        <v>1</v>
      </c>
      <c r="I1144" s="78" t="n">
        <v>14.08</v>
      </c>
      <c r="J1144" s="58" t="n">
        <v>10.18</v>
      </c>
      <c r="K1144" s="78" t="n">
        <v>143.35</v>
      </c>
    </row>
    <row r="1145" ht="14.25" customHeight="1" s="54">
      <c r="A1145" s="76" t="n"/>
      <c r="B1145" s="76" t="n"/>
      <c r="C1145" s="76" t="inlineStr">
        <is>
          <t>в т.ч. ЗПМ</t>
        </is>
      </c>
      <c r="D1145" s="77" t="n"/>
      <c r="E1145" s="58" t="n"/>
      <c r="F1145" s="78" t="n">
        <v>0</v>
      </c>
      <c r="G1145" s="79" t="n"/>
      <c r="H1145" s="58" t="n">
        <v>1</v>
      </c>
      <c r="I1145" s="80" t="n">
        <v>0</v>
      </c>
      <c r="J1145" s="58" t="n">
        <v>10.18</v>
      </c>
      <c r="K1145" s="80" t="n">
        <v>0</v>
      </c>
    </row>
    <row r="1146" ht="14.25" customHeight="1" s="54">
      <c r="A1146" s="76" t="n"/>
      <c r="B1146" s="76" t="n"/>
      <c r="C1146" s="76" t="inlineStr">
        <is>
          <t>НР от ЗП</t>
        </is>
      </c>
      <c r="D1146" s="77" t="inlineStr">
        <is>
          <t>%</t>
        </is>
      </c>
      <c r="E1146" s="58" t="n">
        <v>112</v>
      </c>
      <c r="F1146" s="78" t="n"/>
      <c r="G1146" s="79" t="n"/>
      <c r="H1146" s="58" t="n"/>
      <c r="I1146" s="78" t="n">
        <v>140.81</v>
      </c>
      <c r="J1146" s="58" t="n">
        <v>112</v>
      </c>
      <c r="K1146" s="78" t="n">
        <v>1433.47</v>
      </c>
    </row>
    <row r="1147" ht="14.25" customHeight="1" s="54">
      <c r="A1147" s="76" t="n"/>
      <c r="B1147" s="76" t="n"/>
      <c r="C1147" s="76" t="inlineStr">
        <is>
          <t>СП от ЗП</t>
        </is>
      </c>
      <c r="D1147" s="77" t="inlineStr">
        <is>
          <t>%</t>
        </is>
      </c>
      <c r="E1147" s="58" t="n">
        <v>80</v>
      </c>
      <c r="F1147" s="78" t="n"/>
      <c r="G1147" s="79" t="n"/>
      <c r="H1147" s="58" t="n"/>
      <c r="I1147" s="78" t="n">
        <v>90.12</v>
      </c>
      <c r="J1147" s="58" t="n">
        <v>80</v>
      </c>
      <c r="K1147" s="78" t="n">
        <v>917.42</v>
      </c>
    </row>
    <row r="1148" ht="28.5" customHeight="1" s="54">
      <c r="A1148" s="81" t="n"/>
      <c r="B1148" s="81" t="n"/>
      <c r="C1148" s="81" t="inlineStr">
        <is>
          <t>ЗТР</t>
        </is>
      </c>
      <c r="D1148" s="82" t="inlineStr">
        <is>
          <t>чел-ч</t>
        </is>
      </c>
      <c r="E1148" s="83" t="n">
        <v>10.35</v>
      </c>
      <c r="F1148" s="84" t="n"/>
      <c r="G1148" s="85" t="n"/>
      <c r="H1148" s="83" t="n">
        <v>1</v>
      </c>
      <c r="I1148" s="84" t="n">
        <v>10.35</v>
      </c>
      <c r="J1148" s="83" t="n"/>
      <c r="K1148" s="84" t="n"/>
    </row>
    <row r="1149" ht="15" customHeight="1" s="54">
      <c r="C1149" s="70" t="inlineStr">
        <is>
          <t>ВСЕГО работ по позиции:</t>
        </is>
      </c>
      <c r="H1149" s="86" t="n">
        <v>704.0599999999999</v>
      </c>
      <c r="I1149" s="62" t="n"/>
      <c r="J1149" s="86" t="n">
        <v>7167.33</v>
      </c>
      <c r="K1149" s="62" t="n"/>
    </row>
    <row r="1150" ht="15" customHeight="1" s="54">
      <c r="C1150" s="70" t="inlineStr">
        <is>
          <t>ВСЕГО оборудование по позиции:</t>
        </is>
      </c>
      <c r="H1150" s="87" t="n">
        <v>0</v>
      </c>
      <c r="J1150" s="87" t="n">
        <v>0</v>
      </c>
    </row>
    <row r="1151" ht="15" customHeight="1" s="54">
      <c r="C1151" s="70" t="inlineStr">
        <is>
          <t>ВСЕГО по позиции:</t>
        </is>
      </c>
      <c r="H1151" s="87" t="n">
        <v>704.0599999999999</v>
      </c>
      <c r="J1151" s="87" t="n">
        <v>7167.33</v>
      </c>
    </row>
    <row r="1152" ht="141.75" customHeight="1" s="54">
      <c r="A1152" s="76" t="n">
        <v>113</v>
      </c>
      <c r="B1152" s="76" t="inlineStr">
        <is>
          <t>6.69-42-1</t>
        </is>
      </c>
      <c r="C1152" s="76" t="inlineStr">
        <is>
          <t>Герметизация и заделка примыканий входной зоны</t>
        </is>
      </c>
      <c r="D1152" s="77" t="inlineStr">
        <is>
          <t>компл.</t>
        </is>
      </c>
      <c r="E1152" s="58" t="n">
        <v>4.14</v>
      </c>
      <c r="F1152" s="78" t="n"/>
      <c r="G1152" s="79" t="n"/>
      <c r="H1152" s="58" t="n"/>
      <c r="I1152" s="78" t="n"/>
      <c r="J1152" s="58" t="n"/>
      <c r="K1152" s="78" t="n"/>
    </row>
    <row r="1153" ht="14.25" customHeight="1" s="54">
      <c r="A1153" s="76" t="n"/>
      <c r="B1153" s="76" t="n"/>
      <c r="C1153" s="76" t="inlineStr">
        <is>
          <t>ЗП</t>
        </is>
      </c>
      <c r="D1153" s="77" t="n"/>
      <c r="E1153" s="58" t="n"/>
      <c r="F1153" s="78" t="n">
        <v>30.61</v>
      </c>
      <c r="G1153" s="79" t="n"/>
      <c r="H1153" s="58" t="n">
        <v>1</v>
      </c>
      <c r="I1153" s="78" t="n">
        <v>126.72</v>
      </c>
      <c r="J1153" s="58" t="n">
        <v>10.18</v>
      </c>
      <c r="K1153" s="78" t="n">
        <v>1290.13</v>
      </c>
    </row>
    <row r="1154" ht="14.25" customHeight="1" s="54">
      <c r="A1154" s="76" t="n"/>
      <c r="B1154" s="76" t="n"/>
      <c r="C1154" s="76" t="inlineStr">
        <is>
          <t>ЭМ</t>
        </is>
      </c>
      <c r="D1154" s="77" t="n"/>
      <c r="E1154" s="58" t="n"/>
      <c r="F1154" s="78" t="n">
        <v>3.4</v>
      </c>
      <c r="G1154" s="79" t="n"/>
      <c r="H1154" s="58" t="n">
        <v>1</v>
      </c>
      <c r="I1154" s="78" t="n">
        <v>14.07</v>
      </c>
      <c r="J1154" s="58" t="n">
        <v>10.18</v>
      </c>
      <c r="K1154" s="78" t="n">
        <v>143.34</v>
      </c>
    </row>
    <row r="1155" ht="14.25" customHeight="1" s="54">
      <c r="A1155" s="76" t="n"/>
      <c r="B1155" s="76" t="n"/>
      <c r="C1155" s="76" t="inlineStr">
        <is>
          <t>в т.ч. ЗПМ</t>
        </is>
      </c>
      <c r="D1155" s="77" t="n"/>
      <c r="E1155" s="58" t="n"/>
      <c r="F1155" s="78" t="n">
        <v>0</v>
      </c>
      <c r="G1155" s="79" t="n"/>
      <c r="H1155" s="58" t="n">
        <v>1</v>
      </c>
      <c r="I1155" s="80" t="n">
        <v>0</v>
      </c>
      <c r="J1155" s="58" t="n">
        <v>10.18</v>
      </c>
      <c r="K1155" s="80" t="n">
        <v>0</v>
      </c>
    </row>
    <row r="1156" ht="14.25" customHeight="1" s="54">
      <c r="A1156" s="76" t="n"/>
      <c r="B1156" s="76" t="n"/>
      <c r="C1156" s="76" t="inlineStr">
        <is>
          <t>НР от ЗП</t>
        </is>
      </c>
      <c r="D1156" s="77" t="inlineStr">
        <is>
          <t>%</t>
        </is>
      </c>
      <c r="E1156" s="58" t="n">
        <v>112</v>
      </c>
      <c r="F1156" s="78" t="n"/>
      <c r="G1156" s="79" t="n"/>
      <c r="H1156" s="58" t="n"/>
      <c r="I1156" s="78" t="n">
        <v>140.8</v>
      </c>
      <c r="J1156" s="58" t="n">
        <v>112</v>
      </c>
      <c r="K1156" s="78" t="n">
        <v>1433.47</v>
      </c>
    </row>
    <row r="1157" ht="14.25" customHeight="1" s="54">
      <c r="A1157" s="76" t="n"/>
      <c r="B1157" s="76" t="n"/>
      <c r="C1157" s="76" t="inlineStr">
        <is>
          <t>СП от ЗП</t>
        </is>
      </c>
      <c r="D1157" s="77" t="inlineStr">
        <is>
          <t>%</t>
        </is>
      </c>
      <c r="E1157" s="58" t="n">
        <v>80</v>
      </c>
      <c r="F1157" s="78" t="n"/>
      <c r="G1157" s="79" t="n"/>
      <c r="H1157" s="58" t="n"/>
      <c r="I1157" s="78" t="n">
        <v>90.11</v>
      </c>
      <c r="J1157" s="58" t="n">
        <v>80</v>
      </c>
      <c r="K1157" s="78" t="n">
        <v>917.42</v>
      </c>
    </row>
    <row r="1158" ht="28.5" customHeight="1" s="54">
      <c r="A1158" s="81" t="n"/>
      <c r="B1158" s="81" t="n"/>
      <c r="C1158" s="81" t="inlineStr">
        <is>
          <t>ЗТР</t>
        </is>
      </c>
      <c r="D1158" s="82" t="inlineStr">
        <is>
          <t>чел-ч</t>
        </is>
      </c>
      <c r="E1158" s="83" t="n">
        <v>4.14</v>
      </c>
      <c r="F1158" s="84" t="n"/>
      <c r="G1158" s="85" t="n"/>
      <c r="H1158" s="83" t="n">
        <v>1</v>
      </c>
      <c r="I1158" s="84" t="n">
        <v>4.14</v>
      </c>
      <c r="J1158" s="83" t="n"/>
      <c r="K1158" s="84" t="n"/>
    </row>
    <row r="1159" ht="15" customHeight="1" s="54">
      <c r="C1159" s="70" t="inlineStr">
        <is>
          <t>ВСЕГО работ по позиции:</t>
        </is>
      </c>
      <c r="H1159" s="86" t="n">
        <v>704.04</v>
      </c>
      <c r="I1159" s="62" t="n"/>
      <c r="J1159" s="86" t="n">
        <v>7167.33</v>
      </c>
      <c r="K1159" s="62" t="n"/>
    </row>
    <row r="1160" ht="15" customHeight="1" s="54">
      <c r="C1160" s="70" t="inlineStr">
        <is>
          <t>ВСЕГО оборудование по позиции:</t>
        </is>
      </c>
      <c r="H1160" s="87" t="n">
        <v>0</v>
      </c>
      <c r="J1160" s="87" t="n">
        <v>0</v>
      </c>
    </row>
    <row r="1161" ht="15" customHeight="1" s="54">
      <c r="C1161" s="70" t="inlineStr">
        <is>
          <t>ВСЕГО по позиции:</t>
        </is>
      </c>
      <c r="H1161" s="87" t="n">
        <v>704.04</v>
      </c>
      <c r="J1161" s="87" t="n">
        <v>7167.33</v>
      </c>
    </row>
    <row r="1162" ht="141.75" customHeight="1" s="54">
      <c r="A1162" s="76" t="n">
        <v>114</v>
      </c>
      <c r="B1162" s="76" t="inlineStr">
        <is>
          <t>6.69-31-1</t>
        </is>
      </c>
      <c r="C1162" s="76" t="inlineStr">
        <is>
          <t>Финальная уборка и передача помещения</t>
        </is>
      </c>
      <c r="D1162" s="77" t="inlineStr">
        <is>
          <t>м2</t>
        </is>
      </c>
      <c r="E1162" s="58" t="n">
        <v>1440.5</v>
      </c>
      <c r="F1162" s="78" t="n"/>
      <c r="G1162" s="79" t="n"/>
      <c r="H1162" s="58" t="n"/>
      <c r="I1162" s="78" t="n"/>
      <c r="J1162" s="58" t="n"/>
      <c r="K1162" s="78" t="n"/>
    </row>
    <row r="1163" ht="14.25" customHeight="1" s="54">
      <c r="A1163" s="76" t="n"/>
      <c r="B1163" s="76" t="n"/>
      <c r="C1163" s="76" t="inlineStr">
        <is>
          <t>ЗП</t>
        </is>
      </c>
      <c r="D1163" s="77" t="n"/>
      <c r="E1163" s="58" t="n"/>
      <c r="F1163" s="78" t="n">
        <v>2.37</v>
      </c>
      <c r="G1163" s="79" t="n"/>
      <c r="H1163" s="58" t="n">
        <v>1</v>
      </c>
      <c r="I1163" s="78" t="n">
        <v>3407.81</v>
      </c>
      <c r="J1163" s="58" t="n">
        <v>10.18</v>
      </c>
      <c r="K1163" s="78" t="n">
        <v>34691.57</v>
      </c>
    </row>
    <row r="1164" ht="14.25" customHeight="1" s="54">
      <c r="A1164" s="76" t="n"/>
      <c r="B1164" s="76" t="n"/>
      <c r="C1164" s="76" t="inlineStr">
        <is>
          <t>ЭМ</t>
        </is>
      </c>
      <c r="D1164" s="77" t="n"/>
      <c r="E1164" s="58" t="n"/>
      <c r="F1164" s="78" t="n">
        <v>0.26</v>
      </c>
      <c r="G1164" s="79" t="n"/>
      <c r="H1164" s="58" t="n">
        <v>1</v>
      </c>
      <c r="I1164" s="78" t="n">
        <v>378.64</v>
      </c>
      <c r="J1164" s="58" t="n">
        <v>10.18</v>
      </c>
      <c r="K1164" s="78" t="n">
        <v>3854.62</v>
      </c>
    </row>
    <row r="1165" ht="14.25" customHeight="1" s="54">
      <c r="A1165" s="76" t="n"/>
      <c r="B1165" s="76" t="n"/>
      <c r="C1165" s="76" t="inlineStr">
        <is>
          <t>в т.ч. ЗПМ</t>
        </is>
      </c>
      <c r="D1165" s="77" t="n"/>
      <c r="E1165" s="58" t="n"/>
      <c r="F1165" s="78" t="n">
        <v>0</v>
      </c>
      <c r="G1165" s="79" t="n"/>
      <c r="H1165" s="58" t="n">
        <v>1</v>
      </c>
      <c r="I1165" s="80" t="n">
        <v>0</v>
      </c>
      <c r="J1165" s="58" t="n">
        <v>10.18</v>
      </c>
      <c r="K1165" s="80" t="n">
        <v>0</v>
      </c>
    </row>
    <row r="1166" ht="14.25" customHeight="1" s="54">
      <c r="A1166" s="76" t="n"/>
      <c r="B1166" s="76" t="n"/>
      <c r="C1166" s="76" t="inlineStr">
        <is>
          <t>НР от ЗП</t>
        </is>
      </c>
      <c r="D1166" s="77" t="inlineStr">
        <is>
          <t>%</t>
        </is>
      </c>
      <c r="E1166" s="58" t="n">
        <v>112</v>
      </c>
      <c r="F1166" s="78" t="n"/>
      <c r="G1166" s="79" t="n"/>
      <c r="H1166" s="58" t="n"/>
      <c r="I1166" s="78" t="n">
        <v>3786.46</v>
      </c>
      <c r="J1166" s="58" t="n">
        <v>112</v>
      </c>
      <c r="K1166" s="78" t="n">
        <v>38546.19</v>
      </c>
    </row>
    <row r="1167" ht="14.25" customHeight="1" s="54">
      <c r="A1167" s="76" t="n"/>
      <c r="B1167" s="76" t="n"/>
      <c r="C1167" s="76" t="inlineStr">
        <is>
          <t>СП от ЗП</t>
        </is>
      </c>
      <c r="D1167" s="77" t="inlineStr">
        <is>
          <t>%</t>
        </is>
      </c>
      <c r="E1167" s="58" t="n">
        <v>80</v>
      </c>
      <c r="F1167" s="78" t="n"/>
      <c r="G1167" s="79" t="n"/>
      <c r="H1167" s="58" t="n"/>
      <c r="I1167" s="78" t="n">
        <v>2423.33</v>
      </c>
      <c r="J1167" s="58" t="n">
        <v>80</v>
      </c>
      <c r="K1167" s="78" t="n">
        <v>24669.56</v>
      </c>
    </row>
    <row r="1168" ht="28.5" customHeight="1" s="54">
      <c r="A1168" s="81" t="n"/>
      <c r="B1168" s="81" t="n"/>
      <c r="C1168" s="81" t="inlineStr">
        <is>
          <t>ЗТР</t>
        </is>
      </c>
      <c r="D1168" s="82" t="inlineStr">
        <is>
          <t>чел-ч</t>
        </is>
      </c>
      <c r="E1168" s="83" t="n">
        <v>1440.5</v>
      </c>
      <c r="F1168" s="84" t="n"/>
      <c r="G1168" s="85" t="n"/>
      <c r="H1168" s="83" t="n">
        <v>1</v>
      </c>
      <c r="I1168" s="84" t="n">
        <v>1440.5</v>
      </c>
      <c r="J1168" s="83" t="n"/>
      <c r="K1168" s="84" t="n"/>
    </row>
    <row r="1169" ht="15" customHeight="1" s="54">
      <c r="C1169" s="70" t="inlineStr">
        <is>
          <t>ВСЕГО работ по позиции:</t>
        </is>
      </c>
      <c r="H1169" s="86" t="n">
        <v>18932.31</v>
      </c>
      <c r="I1169" s="62" t="n"/>
      <c r="J1169" s="86" t="n">
        <v>192730.95</v>
      </c>
      <c r="K1169" s="62" t="n"/>
    </row>
    <row r="1170" ht="15" customHeight="1" s="54">
      <c r="C1170" s="70" t="inlineStr">
        <is>
          <t>ВСЕГО оборудование по позиции:</t>
        </is>
      </c>
      <c r="H1170" s="87" t="n">
        <v>0</v>
      </c>
      <c r="J1170" s="87" t="n">
        <v>0</v>
      </c>
    </row>
    <row r="1171" ht="15" customHeight="1" s="54">
      <c r="C1171" s="70" t="inlineStr">
        <is>
          <t>ВСЕГО по позиции:</t>
        </is>
      </c>
      <c r="H1171" s="87" t="n">
        <v>18932.31</v>
      </c>
      <c r="J1171" s="87" t="n">
        <v>192730.95</v>
      </c>
    </row>
    <row r="1172" ht="141.75" customHeight="1" s="54">
      <c r="A1172" s="76" t="n">
        <v>115</v>
      </c>
      <c r="B1172" s="76" t="inlineStr">
        <is>
          <t>6.56-24-1</t>
        </is>
      </c>
      <c r="C1172" s="76" t="inlineStr">
        <is>
          <t>Установка дверной коробки</t>
        </is>
      </c>
      <c r="D1172" s="77" t="inlineStr">
        <is>
          <t>шт.</t>
        </is>
      </c>
      <c r="E1172" s="58" t="n">
        <v>61</v>
      </c>
      <c r="F1172" s="78" t="n"/>
      <c r="G1172" s="79" t="n"/>
      <c r="H1172" s="58" t="n"/>
      <c r="I1172" s="78" t="n"/>
      <c r="J1172" s="58" t="n"/>
      <c r="K1172" s="78" t="n"/>
    </row>
    <row r="1173" ht="14.25" customHeight="1" s="54">
      <c r="A1173" s="76" t="n"/>
      <c r="B1173" s="76" t="n"/>
      <c r="C1173" s="76" t="inlineStr">
        <is>
          <t>ЗП</t>
        </is>
      </c>
      <c r="D1173" s="77" t="n"/>
      <c r="E1173" s="58" t="n"/>
      <c r="F1173" s="78" t="n">
        <v>31.45</v>
      </c>
      <c r="G1173" s="79" t="n"/>
      <c r="H1173" s="58" t="n">
        <v>1</v>
      </c>
      <c r="I1173" s="78" t="n">
        <v>1918.38</v>
      </c>
      <c r="J1173" s="58" t="n">
        <v>10.18</v>
      </c>
      <c r="K1173" s="78" t="n">
        <v>19529.12</v>
      </c>
    </row>
    <row r="1174" ht="14.25" customHeight="1" s="54">
      <c r="A1174" s="76" t="n"/>
      <c r="B1174" s="76" t="n"/>
      <c r="C1174" s="76" t="inlineStr">
        <is>
          <t>ЭМ</t>
        </is>
      </c>
      <c r="D1174" s="77" t="n"/>
      <c r="E1174" s="58" t="n"/>
      <c r="F1174" s="78" t="n">
        <v>3.49</v>
      </c>
      <c r="G1174" s="79" t="n"/>
      <c r="H1174" s="58" t="n">
        <v>1</v>
      </c>
      <c r="I1174" s="78" t="n">
        <v>213.16</v>
      </c>
      <c r="J1174" s="58" t="n">
        <v>10.18</v>
      </c>
      <c r="K1174" s="78" t="n">
        <v>2169.91</v>
      </c>
    </row>
    <row r="1175" ht="14.25" customHeight="1" s="54">
      <c r="A1175" s="76" t="n"/>
      <c r="B1175" s="76" t="n"/>
      <c r="C1175" s="76" t="inlineStr">
        <is>
          <t>в т.ч. ЗПМ</t>
        </is>
      </c>
      <c r="D1175" s="77" t="n"/>
      <c r="E1175" s="58" t="n"/>
      <c r="F1175" s="78" t="n">
        <v>0</v>
      </c>
      <c r="G1175" s="79" t="n"/>
      <c r="H1175" s="58" t="n">
        <v>1</v>
      </c>
      <c r="I1175" s="80" t="n">
        <v>0</v>
      </c>
      <c r="J1175" s="58" t="n">
        <v>10.18</v>
      </c>
      <c r="K1175" s="80" t="n">
        <v>0</v>
      </c>
    </row>
    <row r="1176" ht="14.25" customHeight="1" s="54">
      <c r="A1176" s="76" t="n"/>
      <c r="B1176" s="76" t="n"/>
      <c r="C1176" s="76" t="inlineStr">
        <is>
          <t>НР от ЗП</t>
        </is>
      </c>
      <c r="D1176" s="77" t="inlineStr">
        <is>
          <t>%</t>
        </is>
      </c>
      <c r="E1176" s="58" t="n">
        <v>112</v>
      </c>
      <c r="F1176" s="78" t="n"/>
      <c r="G1176" s="79" t="n"/>
      <c r="H1176" s="58" t="n"/>
      <c r="I1176" s="78" t="n">
        <v>1939.7</v>
      </c>
      <c r="J1176" s="58" t="n">
        <v>112</v>
      </c>
      <c r="K1176" s="78" t="n">
        <v>19746.11</v>
      </c>
    </row>
    <row r="1177" ht="14.25" customHeight="1" s="54">
      <c r="A1177" s="76" t="n"/>
      <c r="B1177" s="76" t="n"/>
      <c r="C1177" s="76" t="inlineStr">
        <is>
          <t>СП от ЗП</t>
        </is>
      </c>
      <c r="D1177" s="77" t="inlineStr">
        <is>
          <t>%</t>
        </is>
      </c>
      <c r="E1177" s="58" t="n">
        <v>80</v>
      </c>
      <c r="F1177" s="78" t="n"/>
      <c r="G1177" s="79" t="n"/>
      <c r="H1177" s="58" t="n"/>
      <c r="I1177" s="78" t="n">
        <v>1492.07</v>
      </c>
      <c r="J1177" s="58" t="n">
        <v>80</v>
      </c>
      <c r="K1177" s="78" t="n">
        <v>15189.31</v>
      </c>
    </row>
    <row r="1178" ht="28.5" customHeight="1" s="54">
      <c r="A1178" s="81" t="n"/>
      <c r="B1178" s="81" t="n"/>
      <c r="C1178" s="81" t="inlineStr">
        <is>
          <t>ЗТР</t>
        </is>
      </c>
      <c r="D1178" s="82" t="inlineStr">
        <is>
          <t>чел-ч</t>
        </is>
      </c>
      <c r="E1178" s="83" t="n">
        <v>61</v>
      </c>
      <c r="F1178" s="84" t="n"/>
      <c r="G1178" s="85" t="n"/>
      <c r="H1178" s="83" t="n">
        <v>1</v>
      </c>
      <c r="I1178" s="84" t="n">
        <v>61</v>
      </c>
      <c r="J1178" s="83" t="n"/>
      <c r="K1178" s="84" t="n"/>
    </row>
    <row r="1179" ht="15" customHeight="1" s="54">
      <c r="C1179" s="70" t="inlineStr">
        <is>
          <t>ВСЕГО работ по позиции:</t>
        </is>
      </c>
      <c r="H1179" s="86" t="n">
        <v>10657.67</v>
      </c>
      <c r="I1179" s="62" t="n"/>
      <c r="J1179" s="86" t="n">
        <v>108495.1</v>
      </c>
      <c r="K1179" s="62" t="n"/>
    </row>
    <row r="1180" ht="15" customHeight="1" s="54">
      <c r="C1180" s="70" t="inlineStr">
        <is>
          <t>ВСЕГО оборудование по позиции:</t>
        </is>
      </c>
      <c r="H1180" s="87" t="n">
        <v>0</v>
      </c>
      <c r="J1180" s="87" t="n">
        <v>0</v>
      </c>
    </row>
    <row r="1181" ht="15" customHeight="1" s="54">
      <c r="C1181" s="70" t="inlineStr">
        <is>
          <t>ВСЕГО по позиции:</t>
        </is>
      </c>
      <c r="H1181" s="87" t="n">
        <v>10657.67</v>
      </c>
      <c r="J1181" s="87" t="n">
        <v>108495.1</v>
      </c>
    </row>
    <row r="1182" ht="141.75" customHeight="1" s="54">
      <c r="A1182" s="76" t="n">
        <v>116</v>
      </c>
      <c r="B1182" s="76" t="inlineStr">
        <is>
          <t>6.56-25-1</t>
        </is>
      </c>
      <c r="C1182" s="76" t="inlineStr">
        <is>
          <t>Установка дверного полотна</t>
        </is>
      </c>
      <c r="D1182" s="77" t="inlineStr">
        <is>
          <t>шт.</t>
        </is>
      </c>
      <c r="E1182" s="58" t="n">
        <v>61</v>
      </c>
      <c r="F1182" s="78" t="n"/>
      <c r="G1182" s="79" t="n"/>
      <c r="H1182" s="58" t="n"/>
      <c r="I1182" s="78" t="n"/>
      <c r="J1182" s="58" t="n"/>
      <c r="K1182" s="78" t="n"/>
    </row>
    <row r="1183" ht="14.25" customHeight="1" s="54">
      <c r="A1183" s="76" t="n"/>
      <c r="B1183" s="76" t="n"/>
      <c r="C1183" s="76" t="inlineStr">
        <is>
          <t>ЗП</t>
        </is>
      </c>
      <c r="D1183" s="77" t="n"/>
      <c r="E1183" s="58" t="n"/>
      <c r="F1183" s="78" t="n">
        <v>31.45</v>
      </c>
      <c r="G1183" s="79" t="n"/>
      <c r="H1183" s="58" t="n">
        <v>1</v>
      </c>
      <c r="I1183" s="78" t="n">
        <v>1918.38</v>
      </c>
      <c r="J1183" s="58" t="n">
        <v>10.18</v>
      </c>
      <c r="K1183" s="78" t="n">
        <v>19529.12</v>
      </c>
    </row>
    <row r="1184" ht="14.25" customHeight="1" s="54">
      <c r="A1184" s="76" t="n"/>
      <c r="B1184" s="76" t="n"/>
      <c r="C1184" s="76" t="inlineStr">
        <is>
          <t>ЭМ</t>
        </is>
      </c>
      <c r="D1184" s="77" t="n"/>
      <c r="E1184" s="58" t="n"/>
      <c r="F1184" s="78" t="n">
        <v>3.49</v>
      </c>
      <c r="G1184" s="79" t="n"/>
      <c r="H1184" s="58" t="n">
        <v>1</v>
      </c>
      <c r="I1184" s="78" t="n">
        <v>213.16</v>
      </c>
      <c r="J1184" s="58" t="n">
        <v>10.18</v>
      </c>
      <c r="K1184" s="78" t="n">
        <v>2169.91</v>
      </c>
    </row>
    <row r="1185" ht="14.25" customHeight="1" s="54">
      <c r="A1185" s="76" t="n"/>
      <c r="B1185" s="76" t="n"/>
      <c r="C1185" s="76" t="inlineStr">
        <is>
          <t>в т.ч. ЗПМ</t>
        </is>
      </c>
      <c r="D1185" s="77" t="n"/>
      <c r="E1185" s="58" t="n"/>
      <c r="F1185" s="78" t="n">
        <v>0</v>
      </c>
      <c r="G1185" s="79" t="n"/>
      <c r="H1185" s="58" t="n">
        <v>1</v>
      </c>
      <c r="I1185" s="80" t="n">
        <v>0</v>
      </c>
      <c r="J1185" s="58" t="n">
        <v>10.18</v>
      </c>
      <c r="K1185" s="80" t="n">
        <v>0</v>
      </c>
    </row>
    <row r="1186" ht="14.25" customHeight="1" s="54">
      <c r="A1186" s="76" t="n"/>
      <c r="B1186" s="76" t="n"/>
      <c r="C1186" s="76" t="inlineStr">
        <is>
          <t>НР от ЗП</t>
        </is>
      </c>
      <c r="D1186" s="77" t="inlineStr">
        <is>
          <t>%</t>
        </is>
      </c>
      <c r="E1186" s="58" t="n">
        <v>112</v>
      </c>
      <c r="F1186" s="78" t="n"/>
      <c r="G1186" s="79" t="n"/>
      <c r="H1186" s="58" t="n"/>
      <c r="I1186" s="78" t="n">
        <v>1939.7</v>
      </c>
      <c r="J1186" s="58" t="n">
        <v>112</v>
      </c>
      <c r="K1186" s="78" t="n">
        <v>19746.11</v>
      </c>
    </row>
    <row r="1187" ht="14.25" customHeight="1" s="54">
      <c r="A1187" s="76" t="n"/>
      <c r="B1187" s="76" t="n"/>
      <c r="C1187" s="76" t="inlineStr">
        <is>
          <t>СП от ЗП</t>
        </is>
      </c>
      <c r="D1187" s="77" t="inlineStr">
        <is>
          <t>%</t>
        </is>
      </c>
      <c r="E1187" s="58" t="n">
        <v>80</v>
      </c>
      <c r="F1187" s="78" t="n"/>
      <c r="G1187" s="79" t="n"/>
      <c r="H1187" s="58" t="n"/>
      <c r="I1187" s="78" t="n">
        <v>1492.07</v>
      </c>
      <c r="J1187" s="58" t="n">
        <v>80</v>
      </c>
      <c r="K1187" s="78" t="n">
        <v>15189.31</v>
      </c>
    </row>
    <row r="1188" ht="28.5" customHeight="1" s="54">
      <c r="A1188" s="81" t="n"/>
      <c r="B1188" s="81" t="n"/>
      <c r="C1188" s="81" t="inlineStr">
        <is>
          <t>ЗТР</t>
        </is>
      </c>
      <c r="D1188" s="82" t="inlineStr">
        <is>
          <t>чел-ч</t>
        </is>
      </c>
      <c r="E1188" s="83" t="n">
        <v>61</v>
      </c>
      <c r="F1188" s="84" t="n"/>
      <c r="G1188" s="85" t="n"/>
      <c r="H1188" s="83" t="n">
        <v>1</v>
      </c>
      <c r="I1188" s="84" t="n">
        <v>61</v>
      </c>
      <c r="J1188" s="83" t="n"/>
      <c r="K1188" s="84" t="n"/>
    </row>
    <row r="1189" ht="15" customHeight="1" s="54">
      <c r="C1189" s="70" t="inlineStr">
        <is>
          <t>ВСЕГО работ по позиции:</t>
        </is>
      </c>
      <c r="H1189" s="86" t="n">
        <v>10657.67</v>
      </c>
      <c r="I1189" s="62" t="n"/>
      <c r="J1189" s="86" t="n">
        <v>108495.1</v>
      </c>
      <c r="K1189" s="62" t="n"/>
    </row>
    <row r="1190" ht="15" customHeight="1" s="54">
      <c r="C1190" s="70" t="inlineStr">
        <is>
          <t>ВСЕГО оборудование по позиции:</t>
        </is>
      </c>
      <c r="H1190" s="87" t="n">
        <v>0</v>
      </c>
      <c r="J1190" s="87" t="n">
        <v>0</v>
      </c>
    </row>
    <row r="1191" ht="15" customHeight="1" s="54">
      <c r="C1191" s="70" t="inlineStr">
        <is>
          <t>ВСЕГО по позиции:</t>
        </is>
      </c>
      <c r="H1191" s="87" t="n">
        <v>10657.67</v>
      </c>
      <c r="J1191" s="87" t="n">
        <v>108495.1</v>
      </c>
    </row>
    <row r="1192" ht="141.75" customHeight="1" s="54">
      <c r="A1192" s="76" t="n">
        <v>117</v>
      </c>
      <c r="B1192" s="76" t="inlineStr">
        <is>
          <t>6.56-27-1</t>
        </is>
      </c>
      <c r="C1192" s="76" t="inlineStr">
        <is>
          <t>Установка наличников и доборов</t>
        </is>
      </c>
      <c r="D1192" s="77" t="inlineStr">
        <is>
          <t>шт.</t>
        </is>
      </c>
      <c r="E1192" s="58" t="n">
        <v>61</v>
      </c>
      <c r="F1192" s="78" t="n"/>
      <c r="G1192" s="79" t="n"/>
      <c r="H1192" s="58" t="n"/>
      <c r="I1192" s="78" t="n"/>
      <c r="J1192" s="58" t="n"/>
      <c r="K1192" s="78" t="n"/>
    </row>
    <row r="1193" ht="14.25" customHeight="1" s="54">
      <c r="A1193" s="76" t="n"/>
      <c r="B1193" s="76" t="n"/>
      <c r="C1193" s="76" t="inlineStr">
        <is>
          <t>ЗП</t>
        </is>
      </c>
      <c r="D1193" s="77" t="n"/>
      <c r="E1193" s="58" t="n"/>
      <c r="F1193" s="78" t="n">
        <v>18.87</v>
      </c>
      <c r="G1193" s="79" t="n"/>
      <c r="H1193" s="58" t="n">
        <v>1</v>
      </c>
      <c r="I1193" s="78" t="n">
        <v>1151.03</v>
      </c>
      <c r="J1193" s="58" t="n">
        <v>10.18</v>
      </c>
      <c r="K1193" s="78" t="n">
        <v>11717.48</v>
      </c>
    </row>
    <row r="1194" ht="14.25" customHeight="1" s="54">
      <c r="A1194" s="76" t="n"/>
      <c r="B1194" s="76" t="n"/>
      <c r="C1194" s="76" t="inlineStr">
        <is>
          <t>ЭМ</t>
        </is>
      </c>
      <c r="D1194" s="77" t="n"/>
      <c r="E1194" s="58" t="n"/>
      <c r="F1194" s="78" t="n">
        <v>2.1</v>
      </c>
      <c r="G1194" s="79" t="n"/>
      <c r="H1194" s="58" t="n">
        <v>1</v>
      </c>
      <c r="I1194" s="78" t="n">
        <v>127.89</v>
      </c>
      <c r="J1194" s="58" t="n">
        <v>10.18</v>
      </c>
      <c r="K1194" s="78" t="n">
        <v>1301.95</v>
      </c>
    </row>
    <row r="1195" ht="14.25" customHeight="1" s="54">
      <c r="A1195" s="76" t="n"/>
      <c r="B1195" s="76" t="n"/>
      <c r="C1195" s="76" t="inlineStr">
        <is>
          <t>в т.ч. ЗПМ</t>
        </is>
      </c>
      <c r="D1195" s="77" t="n"/>
      <c r="E1195" s="58" t="n"/>
      <c r="F1195" s="78" t="n">
        <v>0</v>
      </c>
      <c r="G1195" s="79" t="n"/>
      <c r="H1195" s="58" t="n">
        <v>1</v>
      </c>
      <c r="I1195" s="80" t="n">
        <v>0</v>
      </c>
      <c r="J1195" s="58" t="n">
        <v>10.18</v>
      </c>
      <c r="K1195" s="80" t="n">
        <v>0</v>
      </c>
    </row>
    <row r="1196" ht="14.25" customHeight="1" s="54">
      <c r="A1196" s="76" t="n"/>
      <c r="B1196" s="76" t="n"/>
      <c r="C1196" s="76" t="inlineStr">
        <is>
          <t>НР от ЗП</t>
        </is>
      </c>
      <c r="D1196" s="77" t="inlineStr">
        <is>
          <t>%</t>
        </is>
      </c>
      <c r="E1196" s="58" t="n">
        <v>112</v>
      </c>
      <c r="F1196" s="78" t="n"/>
      <c r="G1196" s="79" t="n"/>
      <c r="H1196" s="58" t="n"/>
      <c r="I1196" s="78" t="n">
        <v>1163.82</v>
      </c>
      <c r="J1196" s="58" t="n">
        <v>112</v>
      </c>
      <c r="K1196" s="78" t="n">
        <v>11847.67</v>
      </c>
    </row>
    <row r="1197" ht="14.25" customHeight="1" s="54">
      <c r="A1197" s="76" t="n"/>
      <c r="B1197" s="76" t="n"/>
      <c r="C1197" s="76" t="inlineStr">
        <is>
          <t>СП от ЗП</t>
        </is>
      </c>
      <c r="D1197" s="77" t="inlineStr">
        <is>
          <t>%</t>
        </is>
      </c>
      <c r="E1197" s="58" t="n">
        <v>80</v>
      </c>
      <c r="F1197" s="78" t="n"/>
      <c r="G1197" s="79" t="n"/>
      <c r="H1197" s="58" t="n"/>
      <c r="I1197" s="78" t="n">
        <v>895.25</v>
      </c>
      <c r="J1197" s="58" t="n">
        <v>80</v>
      </c>
      <c r="K1197" s="78" t="n">
        <v>9113.59</v>
      </c>
    </row>
    <row r="1198" ht="28.5" customHeight="1" s="54">
      <c r="A1198" s="81" t="n"/>
      <c r="B1198" s="81" t="n"/>
      <c r="C1198" s="81" t="inlineStr">
        <is>
          <t>ЗТР</t>
        </is>
      </c>
      <c r="D1198" s="82" t="inlineStr">
        <is>
          <t>чел-ч</t>
        </is>
      </c>
      <c r="E1198" s="83" t="n">
        <v>61</v>
      </c>
      <c r="F1198" s="84" t="n"/>
      <c r="G1198" s="85" t="n"/>
      <c r="H1198" s="83" t="n">
        <v>1</v>
      </c>
      <c r="I1198" s="84" t="n">
        <v>61</v>
      </c>
      <c r="J1198" s="83" t="n"/>
      <c r="K1198" s="84" t="n"/>
    </row>
    <row r="1199" ht="15" customHeight="1" s="54">
      <c r="C1199" s="70" t="inlineStr">
        <is>
          <t>ВСЕГО работ по позиции:</t>
        </is>
      </c>
      <c r="H1199" s="86" t="n">
        <v>6394.61</v>
      </c>
      <c r="I1199" s="62" t="n"/>
      <c r="J1199" s="86" t="n">
        <v>65097.06</v>
      </c>
      <c r="K1199" s="62" t="n"/>
    </row>
    <row r="1200" ht="15" customHeight="1" s="54">
      <c r="C1200" s="70" t="inlineStr">
        <is>
          <t>ВСЕГО оборудование по позиции:</t>
        </is>
      </c>
      <c r="H1200" s="87" t="n">
        <v>0</v>
      </c>
      <c r="J1200" s="87" t="n">
        <v>0</v>
      </c>
    </row>
    <row r="1201" ht="15" customHeight="1" s="54">
      <c r="C1201" s="70" t="inlineStr">
        <is>
          <t>ВСЕГО по позиции:</t>
        </is>
      </c>
      <c r="H1201" s="87" t="n">
        <v>6394.61</v>
      </c>
      <c r="J1201" s="87" t="n">
        <v>65097.06</v>
      </c>
    </row>
    <row r="1202" ht="141.75" customHeight="1" s="54">
      <c r="A1202" s="76" t="n">
        <v>118</v>
      </c>
      <c r="B1202" s="76" t="inlineStr">
        <is>
          <t>6.56-30-1</t>
        </is>
      </c>
      <c r="C1202" s="76" t="inlineStr">
        <is>
          <t>Смена/монтаж дверных приборов и фурнитуры</t>
        </is>
      </c>
      <c r="D1202" s="77" t="inlineStr">
        <is>
          <t>шт.</t>
        </is>
      </c>
      <c r="E1202" s="58" t="n">
        <v>61</v>
      </c>
      <c r="F1202" s="78" t="n"/>
      <c r="G1202" s="79" t="n"/>
      <c r="H1202" s="58" t="n"/>
      <c r="I1202" s="78" t="n"/>
      <c r="J1202" s="58" t="n"/>
      <c r="K1202" s="78" t="n"/>
    </row>
    <row r="1203" ht="14.25" customHeight="1" s="54">
      <c r="A1203" s="76" t="n"/>
      <c r="B1203" s="76" t="n"/>
      <c r="C1203" s="76" t="inlineStr">
        <is>
          <t>ЗП</t>
        </is>
      </c>
      <c r="D1203" s="77" t="n"/>
      <c r="E1203" s="58" t="n"/>
      <c r="F1203" s="78" t="n">
        <v>18.87</v>
      </c>
      <c r="G1203" s="79" t="n"/>
      <c r="H1203" s="58" t="n">
        <v>1</v>
      </c>
      <c r="I1203" s="78" t="n">
        <v>1151.03</v>
      </c>
      <c r="J1203" s="58" t="n">
        <v>10.18</v>
      </c>
      <c r="K1203" s="78" t="n">
        <v>11717.48</v>
      </c>
    </row>
    <row r="1204" ht="14.25" customHeight="1" s="54">
      <c r="A1204" s="76" t="n"/>
      <c r="B1204" s="76" t="n"/>
      <c r="C1204" s="76" t="inlineStr">
        <is>
          <t>ЭМ</t>
        </is>
      </c>
      <c r="D1204" s="77" t="n"/>
      <c r="E1204" s="58" t="n"/>
      <c r="F1204" s="78" t="n">
        <v>2.1</v>
      </c>
      <c r="G1204" s="79" t="n"/>
      <c r="H1204" s="58" t="n">
        <v>1</v>
      </c>
      <c r="I1204" s="78" t="n">
        <v>127.89</v>
      </c>
      <c r="J1204" s="58" t="n">
        <v>10.18</v>
      </c>
      <c r="K1204" s="78" t="n">
        <v>1301.95</v>
      </c>
    </row>
    <row r="1205" ht="14.25" customHeight="1" s="54">
      <c r="A1205" s="76" t="n"/>
      <c r="B1205" s="76" t="n"/>
      <c r="C1205" s="76" t="inlineStr">
        <is>
          <t>в т.ч. ЗПМ</t>
        </is>
      </c>
      <c r="D1205" s="77" t="n"/>
      <c r="E1205" s="58" t="n"/>
      <c r="F1205" s="78" t="n">
        <v>0</v>
      </c>
      <c r="G1205" s="79" t="n"/>
      <c r="H1205" s="58" t="n">
        <v>1</v>
      </c>
      <c r="I1205" s="80" t="n">
        <v>0</v>
      </c>
      <c r="J1205" s="58" t="n">
        <v>10.18</v>
      </c>
      <c r="K1205" s="80" t="n">
        <v>0</v>
      </c>
    </row>
    <row r="1206" ht="14.25" customHeight="1" s="54">
      <c r="A1206" s="76" t="n"/>
      <c r="B1206" s="76" t="n"/>
      <c r="C1206" s="76" t="inlineStr">
        <is>
          <t>НР от ЗП</t>
        </is>
      </c>
      <c r="D1206" s="77" t="inlineStr">
        <is>
          <t>%</t>
        </is>
      </c>
      <c r="E1206" s="58" t="n">
        <v>112</v>
      </c>
      <c r="F1206" s="78" t="n"/>
      <c r="G1206" s="79" t="n"/>
      <c r="H1206" s="58" t="n"/>
      <c r="I1206" s="78" t="n">
        <v>1163.82</v>
      </c>
      <c r="J1206" s="58" t="n">
        <v>112</v>
      </c>
      <c r="K1206" s="78" t="n">
        <v>11847.67</v>
      </c>
    </row>
    <row r="1207" ht="14.25" customHeight="1" s="54">
      <c r="A1207" s="76" t="n"/>
      <c r="B1207" s="76" t="n"/>
      <c r="C1207" s="76" t="inlineStr">
        <is>
          <t>СП от ЗП</t>
        </is>
      </c>
      <c r="D1207" s="77" t="inlineStr">
        <is>
          <t>%</t>
        </is>
      </c>
      <c r="E1207" s="58" t="n">
        <v>80</v>
      </c>
      <c r="F1207" s="78" t="n"/>
      <c r="G1207" s="79" t="n"/>
      <c r="H1207" s="58" t="n"/>
      <c r="I1207" s="78" t="n">
        <v>895.25</v>
      </c>
      <c r="J1207" s="58" t="n">
        <v>80</v>
      </c>
      <c r="K1207" s="78" t="n">
        <v>9113.59</v>
      </c>
    </row>
    <row r="1208" ht="28.5" customHeight="1" s="54">
      <c r="A1208" s="81" t="n"/>
      <c r="B1208" s="81" t="n"/>
      <c r="C1208" s="81" t="inlineStr">
        <is>
          <t>ЗТР</t>
        </is>
      </c>
      <c r="D1208" s="82" t="inlineStr">
        <is>
          <t>чел-ч</t>
        </is>
      </c>
      <c r="E1208" s="83" t="n">
        <v>61</v>
      </c>
      <c r="F1208" s="84" t="n"/>
      <c r="G1208" s="85" t="n"/>
      <c r="H1208" s="83" t="n">
        <v>1</v>
      </c>
      <c r="I1208" s="84" t="n">
        <v>61</v>
      </c>
      <c r="J1208" s="83" t="n"/>
      <c r="K1208" s="84" t="n"/>
    </row>
    <row r="1209" ht="15" customHeight="1" s="54">
      <c r="C1209" s="70" t="inlineStr">
        <is>
          <t>ВСЕГО работ по позиции:</t>
        </is>
      </c>
      <c r="H1209" s="86" t="n">
        <v>6394.61</v>
      </c>
      <c r="I1209" s="62" t="n"/>
      <c r="J1209" s="86" t="n">
        <v>65097.06</v>
      </c>
      <c r="K1209" s="62" t="n"/>
    </row>
    <row r="1210" ht="15" customHeight="1" s="54">
      <c r="C1210" s="70" t="inlineStr">
        <is>
          <t>ВСЕГО оборудование по позиции:</t>
        </is>
      </c>
      <c r="H1210" s="87" t="n">
        <v>0</v>
      </c>
      <c r="J1210" s="87" t="n">
        <v>0</v>
      </c>
    </row>
    <row r="1211" ht="15" customHeight="1" s="54">
      <c r="C1211" s="70" t="inlineStr">
        <is>
          <t>ВСЕГО по позиции:</t>
        </is>
      </c>
      <c r="H1211" s="87" t="n">
        <v>6394.61</v>
      </c>
      <c r="J1211" s="87" t="n">
        <v>65097.06</v>
      </c>
    </row>
    <row r="1212" ht="141.75" customHeight="1" s="54">
      <c r="A1212" s="76" t="n">
        <v>119</v>
      </c>
      <c r="B1212" s="76" t="inlineStr">
        <is>
          <t>3.15-71-3</t>
        </is>
      </c>
      <c r="C1212" s="76" t="inlineStr">
        <is>
          <t>Отделка дверных откосов</t>
        </is>
      </c>
      <c r="D1212" s="77" t="inlineStr">
        <is>
          <t>шт.</t>
        </is>
      </c>
      <c r="E1212" s="58" t="n">
        <v>61</v>
      </c>
      <c r="F1212" s="78" t="n"/>
      <c r="G1212" s="79" t="n"/>
      <c r="H1212" s="58" t="n"/>
      <c r="I1212" s="78" t="n"/>
      <c r="J1212" s="58" t="n"/>
      <c r="K1212" s="78" t="n"/>
    </row>
    <row r="1213" ht="14.25" customHeight="1" s="54">
      <c r="A1213" s="76" t="n"/>
      <c r="B1213" s="76" t="n"/>
      <c r="C1213" s="76" t="inlineStr">
        <is>
          <t>ЗП</t>
        </is>
      </c>
      <c r="D1213" s="77" t="n"/>
      <c r="E1213" s="58" t="n"/>
      <c r="F1213" s="78" t="n">
        <v>12.58</v>
      </c>
      <c r="G1213" s="79" t="n"/>
      <c r="H1213" s="58" t="n">
        <v>1</v>
      </c>
      <c r="I1213" s="78" t="n">
        <v>767.35</v>
      </c>
      <c r="J1213" s="58" t="n">
        <v>10.18</v>
      </c>
      <c r="K1213" s="78" t="n">
        <v>7811.65</v>
      </c>
    </row>
    <row r="1214" ht="14.25" customHeight="1" s="54">
      <c r="A1214" s="76" t="n"/>
      <c r="B1214" s="76" t="n"/>
      <c r="C1214" s="76" t="inlineStr">
        <is>
          <t>ЭМ</t>
        </is>
      </c>
      <c r="D1214" s="77" t="n"/>
      <c r="E1214" s="58" t="n"/>
      <c r="F1214" s="78" t="n">
        <v>1.4</v>
      </c>
      <c r="G1214" s="79" t="n"/>
      <c r="H1214" s="58" t="n">
        <v>1</v>
      </c>
      <c r="I1214" s="78" t="n">
        <v>85.26000000000001</v>
      </c>
      <c r="J1214" s="58" t="n">
        <v>10.18</v>
      </c>
      <c r="K1214" s="78" t="n">
        <v>867.96</v>
      </c>
    </row>
    <row r="1215" ht="14.25" customHeight="1" s="54">
      <c r="A1215" s="76" t="n"/>
      <c r="B1215" s="76" t="n"/>
      <c r="C1215" s="76" t="inlineStr">
        <is>
          <t>в т.ч. ЗПМ</t>
        </is>
      </c>
      <c r="D1215" s="77" t="n"/>
      <c r="E1215" s="58" t="n"/>
      <c r="F1215" s="78" t="n">
        <v>0</v>
      </c>
      <c r="G1215" s="79" t="n"/>
      <c r="H1215" s="58" t="n">
        <v>1</v>
      </c>
      <c r="I1215" s="80" t="n">
        <v>0</v>
      </c>
      <c r="J1215" s="58" t="n">
        <v>10.18</v>
      </c>
      <c r="K1215" s="80" t="n">
        <v>0</v>
      </c>
    </row>
    <row r="1216" ht="14.25" customHeight="1" s="54">
      <c r="A1216" s="76" t="n"/>
      <c r="B1216" s="76" t="n"/>
      <c r="C1216" s="76" t="inlineStr">
        <is>
          <t>НР от ЗП</t>
        </is>
      </c>
      <c r="D1216" s="77" t="inlineStr">
        <is>
          <t>%</t>
        </is>
      </c>
      <c r="E1216" s="58" t="n">
        <v>112</v>
      </c>
      <c r="F1216" s="78" t="n"/>
      <c r="G1216" s="79" t="n"/>
      <c r="H1216" s="58" t="n"/>
      <c r="I1216" s="78" t="n">
        <v>775.88</v>
      </c>
      <c r="J1216" s="58" t="n">
        <v>112</v>
      </c>
      <c r="K1216" s="78" t="n">
        <v>7898.44</v>
      </c>
    </row>
    <row r="1217" ht="14.25" customHeight="1" s="54">
      <c r="A1217" s="76" t="n"/>
      <c r="B1217" s="76" t="n"/>
      <c r="C1217" s="76" t="inlineStr">
        <is>
          <t>СП от ЗП</t>
        </is>
      </c>
      <c r="D1217" s="77" t="inlineStr">
        <is>
          <t>%</t>
        </is>
      </c>
      <c r="E1217" s="58" t="n">
        <v>80</v>
      </c>
      <c r="F1217" s="78" t="n"/>
      <c r="G1217" s="79" t="n"/>
      <c r="H1217" s="58" t="n"/>
      <c r="I1217" s="78" t="n">
        <v>596.83</v>
      </c>
      <c r="J1217" s="58" t="n">
        <v>80</v>
      </c>
      <c r="K1217" s="78" t="n">
        <v>6075.73</v>
      </c>
    </row>
    <row r="1218" ht="28.5" customHeight="1" s="54">
      <c r="A1218" s="81" t="n"/>
      <c r="B1218" s="81" t="n"/>
      <c r="C1218" s="81" t="inlineStr">
        <is>
          <t>ЗТР</t>
        </is>
      </c>
      <c r="D1218" s="82" t="inlineStr">
        <is>
          <t>чел-ч</t>
        </is>
      </c>
      <c r="E1218" s="83" t="n">
        <v>61</v>
      </c>
      <c r="F1218" s="84" t="n"/>
      <c r="G1218" s="85" t="n"/>
      <c r="H1218" s="83" t="n">
        <v>1</v>
      </c>
      <c r="I1218" s="84" t="n">
        <v>61</v>
      </c>
      <c r="J1218" s="83" t="n"/>
      <c r="K1218" s="84" t="n"/>
    </row>
    <row r="1219" ht="15" customHeight="1" s="54">
      <c r="C1219" s="70" t="inlineStr">
        <is>
          <t>ВСЕГО работ по позиции:</t>
        </is>
      </c>
      <c r="H1219" s="86" t="n">
        <v>4263.07</v>
      </c>
      <c r="I1219" s="62" t="n"/>
      <c r="J1219" s="86" t="n">
        <v>43398.04</v>
      </c>
      <c r="K1219" s="62" t="n"/>
    </row>
    <row r="1220" ht="15" customHeight="1" s="54">
      <c r="C1220" s="70" t="inlineStr">
        <is>
          <t>ВСЕГО оборудование по позиции:</t>
        </is>
      </c>
      <c r="H1220" s="87" t="n">
        <v>0</v>
      </c>
      <c r="J1220" s="87" t="n">
        <v>0</v>
      </c>
    </row>
    <row r="1221" ht="15" customHeight="1" s="54">
      <c r="C1221" s="70" t="inlineStr">
        <is>
          <t>ВСЕГО по позиции:</t>
        </is>
      </c>
      <c r="H1221" s="87" t="n">
        <v>4263.07</v>
      </c>
      <c r="J1221" s="87" t="n">
        <v>43398.04</v>
      </c>
    </row>
    <row r="1222" ht="141.75" customHeight="1" s="54">
      <c r="A1222" s="76" t="n">
        <v>120</v>
      </c>
      <c r="B1222" s="76" t="inlineStr">
        <is>
          <t>3.15-96-3</t>
        </is>
      </c>
      <c r="C1222" s="76" t="inlineStr">
        <is>
          <t>Окраска откосов и примыканий дверного блока</t>
        </is>
      </c>
      <c r="D1222" s="77" t="inlineStr">
        <is>
          <t>шт.</t>
        </is>
      </c>
      <c r="E1222" s="58" t="n">
        <v>61</v>
      </c>
      <c r="F1222" s="78" t="n"/>
      <c r="G1222" s="79" t="n"/>
      <c r="H1222" s="58" t="n"/>
      <c r="I1222" s="78" t="n"/>
      <c r="J1222" s="58" t="n"/>
      <c r="K1222" s="78" t="n"/>
    </row>
    <row r="1223" ht="14.25" customHeight="1" s="54">
      <c r="A1223" s="76" t="n"/>
      <c r="B1223" s="76" t="n"/>
      <c r="C1223" s="76" t="inlineStr">
        <is>
          <t>ЗП</t>
        </is>
      </c>
      <c r="D1223" s="77" t="n"/>
      <c r="E1223" s="58" t="n"/>
      <c r="F1223" s="78" t="n">
        <v>12.58</v>
      </c>
      <c r="G1223" s="79" t="n"/>
      <c r="H1223" s="58" t="n">
        <v>1</v>
      </c>
      <c r="I1223" s="78" t="n">
        <v>767.36</v>
      </c>
      <c r="J1223" s="58" t="n">
        <v>10.18</v>
      </c>
      <c r="K1223" s="78" t="n">
        <v>7811.62</v>
      </c>
    </row>
    <row r="1224" ht="14.25" customHeight="1" s="54">
      <c r="A1224" s="76" t="n"/>
      <c r="B1224" s="76" t="n"/>
      <c r="C1224" s="76" t="inlineStr">
        <is>
          <t>ЭМ</t>
        </is>
      </c>
      <c r="D1224" s="77" t="n"/>
      <c r="E1224" s="58" t="n"/>
      <c r="F1224" s="78" t="n">
        <v>1.4</v>
      </c>
      <c r="G1224" s="79" t="n"/>
      <c r="H1224" s="58" t="n">
        <v>1</v>
      </c>
      <c r="I1224" s="78" t="n">
        <v>85.25</v>
      </c>
      <c r="J1224" s="58" t="n">
        <v>10.18</v>
      </c>
      <c r="K1224" s="78" t="n">
        <v>867.9400000000001</v>
      </c>
    </row>
    <row r="1225" ht="14.25" customHeight="1" s="54">
      <c r="A1225" s="76" t="n"/>
      <c r="B1225" s="76" t="n"/>
      <c r="C1225" s="76" t="inlineStr">
        <is>
          <t>в т.ч. ЗПМ</t>
        </is>
      </c>
      <c r="D1225" s="77" t="n"/>
      <c r="E1225" s="58" t="n"/>
      <c r="F1225" s="78" t="n">
        <v>0</v>
      </c>
      <c r="G1225" s="79" t="n"/>
      <c r="H1225" s="58" t="n">
        <v>1</v>
      </c>
      <c r="I1225" s="80" t="n">
        <v>0</v>
      </c>
      <c r="J1225" s="58" t="n">
        <v>10.18</v>
      </c>
      <c r="K1225" s="80" t="n">
        <v>0</v>
      </c>
    </row>
    <row r="1226" ht="14.25" customHeight="1" s="54">
      <c r="A1226" s="76" t="n"/>
      <c r="B1226" s="76" t="n"/>
      <c r="C1226" s="76" t="inlineStr">
        <is>
          <t>НР от ЗП</t>
        </is>
      </c>
      <c r="D1226" s="77" t="inlineStr">
        <is>
          <t>%</t>
        </is>
      </c>
      <c r="E1226" s="58" t="n">
        <v>112</v>
      </c>
      <c r="F1226" s="78" t="n"/>
      <c r="G1226" s="79" t="n"/>
      <c r="H1226" s="58" t="n"/>
      <c r="I1226" s="78" t="n">
        <v>775.89</v>
      </c>
      <c r="J1226" s="58" t="n">
        <v>112</v>
      </c>
      <c r="K1226" s="78" t="n">
        <v>7898.45</v>
      </c>
    </row>
    <row r="1227" ht="14.25" customHeight="1" s="54">
      <c r="A1227" s="76" t="n"/>
      <c r="B1227" s="76" t="n"/>
      <c r="C1227" s="76" t="inlineStr">
        <is>
          <t>СП от ЗП</t>
        </is>
      </c>
      <c r="D1227" s="77" t="inlineStr">
        <is>
          <t>%</t>
        </is>
      </c>
      <c r="E1227" s="58" t="n">
        <v>80</v>
      </c>
      <c r="F1227" s="78" t="n"/>
      <c r="G1227" s="79" t="n"/>
      <c r="H1227" s="58" t="n"/>
      <c r="I1227" s="78" t="n">
        <v>596.84</v>
      </c>
      <c r="J1227" s="58" t="n">
        <v>80</v>
      </c>
      <c r="K1227" s="78" t="n">
        <v>6075.73</v>
      </c>
    </row>
    <row r="1228" ht="28.5" customHeight="1" s="54">
      <c r="A1228" s="81" t="n"/>
      <c r="B1228" s="81" t="n"/>
      <c r="C1228" s="81" t="inlineStr">
        <is>
          <t>ЗТР</t>
        </is>
      </c>
      <c r="D1228" s="82" t="inlineStr">
        <is>
          <t>чел-ч</t>
        </is>
      </c>
      <c r="E1228" s="83" t="n">
        <v>61</v>
      </c>
      <c r="F1228" s="84" t="n"/>
      <c r="G1228" s="85" t="n"/>
      <c r="H1228" s="83" t="n">
        <v>1</v>
      </c>
      <c r="I1228" s="84" t="n">
        <v>61</v>
      </c>
      <c r="J1228" s="83" t="n"/>
      <c r="K1228" s="84" t="n"/>
    </row>
    <row r="1229" ht="15" customHeight="1" s="54">
      <c r="C1229" s="70" t="inlineStr">
        <is>
          <t>ВСЕГО работ по позиции:</t>
        </is>
      </c>
      <c r="H1229" s="86" t="n">
        <v>4263.08</v>
      </c>
      <c r="I1229" s="62" t="n"/>
      <c r="J1229" s="86" t="n">
        <v>43398.04</v>
      </c>
      <c r="K1229" s="62" t="n"/>
    </row>
    <row r="1230" ht="15" customHeight="1" s="54">
      <c r="C1230" s="70" t="inlineStr">
        <is>
          <t>ВСЕГО оборудование по позиции:</t>
        </is>
      </c>
      <c r="H1230" s="87" t="n">
        <v>0</v>
      </c>
      <c r="J1230" s="87" t="n">
        <v>0</v>
      </c>
    </row>
    <row r="1231" ht="15" customHeight="1" s="54">
      <c r="C1231" s="70" t="inlineStr">
        <is>
          <t>ВСЕГО по позиции:</t>
        </is>
      </c>
      <c r="H1231" s="87" t="n">
        <v>4263.08</v>
      </c>
      <c r="J1231" s="87" t="n">
        <v>43398.04</v>
      </c>
    </row>
    <row r="1232" ht="141.75" customHeight="1" s="54">
      <c r="A1232" s="76" t="n">
        <v>121</v>
      </c>
      <c r="B1232" s="76" t="inlineStr">
        <is>
          <t>6.56-18-1</t>
        </is>
      </c>
      <c r="C1232" s="76" t="inlineStr">
        <is>
          <t>Ремонт деревянных полотен/фасадов встроенных шкафов</t>
        </is>
      </c>
      <c r="D1232" s="77" t="inlineStr">
        <is>
          <t>компл.</t>
        </is>
      </c>
      <c r="E1232" s="58" t="n">
        <v>23</v>
      </c>
      <c r="F1232" s="78" t="n"/>
      <c r="G1232" s="79" t="n"/>
      <c r="H1232" s="58" t="n"/>
      <c r="I1232" s="78" t="n"/>
      <c r="J1232" s="58" t="n"/>
      <c r="K1232" s="78" t="n"/>
    </row>
    <row r="1233" ht="14.25" customHeight="1" s="54">
      <c r="A1233" s="76" t="n"/>
      <c r="B1233" s="76" t="n"/>
      <c r="C1233" s="76" t="inlineStr">
        <is>
          <t>ЗП</t>
        </is>
      </c>
      <c r="D1233" s="77" t="n"/>
      <c r="E1233" s="58" t="n"/>
      <c r="F1233" s="78" t="n">
        <v>20.81</v>
      </c>
      <c r="G1233" s="79" t="n"/>
      <c r="H1233" s="58" t="n">
        <v>1</v>
      </c>
      <c r="I1233" s="78" t="n">
        <v>478.74</v>
      </c>
      <c r="J1233" s="58" t="n">
        <v>10.18</v>
      </c>
      <c r="K1233" s="78" t="n">
        <v>4873.56</v>
      </c>
    </row>
    <row r="1234" ht="14.25" customHeight="1" s="54">
      <c r="A1234" s="76" t="n"/>
      <c r="B1234" s="76" t="n"/>
      <c r="C1234" s="76" t="inlineStr">
        <is>
          <t>ЭМ</t>
        </is>
      </c>
      <c r="D1234" s="77" t="n"/>
      <c r="E1234" s="58" t="n"/>
      <c r="F1234" s="78" t="n">
        <v>2.31</v>
      </c>
      <c r="G1234" s="79" t="n"/>
      <c r="H1234" s="58" t="n">
        <v>1</v>
      </c>
      <c r="I1234" s="78" t="n">
        <v>53.19</v>
      </c>
      <c r="J1234" s="58" t="n">
        <v>10.18</v>
      </c>
      <c r="K1234" s="78" t="n">
        <v>541.51</v>
      </c>
    </row>
    <row r="1235" ht="14.25" customHeight="1" s="54">
      <c r="A1235" s="76" t="n"/>
      <c r="B1235" s="76" t="n"/>
      <c r="C1235" s="76" t="inlineStr">
        <is>
          <t>в т.ч. ЗПМ</t>
        </is>
      </c>
      <c r="D1235" s="77" t="n"/>
      <c r="E1235" s="58" t="n"/>
      <c r="F1235" s="78" t="n">
        <v>0</v>
      </c>
      <c r="G1235" s="79" t="n"/>
      <c r="H1235" s="58" t="n">
        <v>1</v>
      </c>
      <c r="I1235" s="80" t="n">
        <v>0</v>
      </c>
      <c r="J1235" s="58" t="n">
        <v>10.18</v>
      </c>
      <c r="K1235" s="80" t="n">
        <v>0</v>
      </c>
    </row>
    <row r="1236" ht="14.25" customHeight="1" s="54">
      <c r="A1236" s="76" t="n"/>
      <c r="B1236" s="76" t="n"/>
      <c r="C1236" s="76" t="inlineStr">
        <is>
          <t>НР от ЗП</t>
        </is>
      </c>
      <c r="D1236" s="77" t="inlineStr">
        <is>
          <t>%</t>
        </is>
      </c>
      <c r="E1236" s="58" t="n">
        <v>112</v>
      </c>
      <c r="F1236" s="78" t="n"/>
      <c r="G1236" s="79" t="n"/>
      <c r="H1236" s="58" t="n"/>
      <c r="I1236" s="78" t="n">
        <v>484.06</v>
      </c>
      <c r="J1236" s="58" t="n">
        <v>112</v>
      </c>
      <c r="K1236" s="78" t="n">
        <v>4927.71</v>
      </c>
    </row>
    <row r="1237" ht="14.25" customHeight="1" s="54">
      <c r="A1237" s="76" t="n"/>
      <c r="B1237" s="76" t="n"/>
      <c r="C1237" s="76" t="inlineStr">
        <is>
          <t>СП от ЗП</t>
        </is>
      </c>
      <c r="D1237" s="77" t="inlineStr">
        <is>
          <t>%</t>
        </is>
      </c>
      <c r="E1237" s="58" t="n">
        <v>80</v>
      </c>
      <c r="F1237" s="78" t="n"/>
      <c r="G1237" s="79" t="n"/>
      <c r="H1237" s="58" t="n"/>
      <c r="I1237" s="78" t="n">
        <v>372.35</v>
      </c>
      <c r="J1237" s="58" t="n">
        <v>80</v>
      </c>
      <c r="K1237" s="78" t="n">
        <v>3790.55</v>
      </c>
    </row>
    <row r="1238" ht="28.5" customHeight="1" s="54">
      <c r="A1238" s="81" t="n"/>
      <c r="B1238" s="81" t="n"/>
      <c r="C1238" s="81" t="inlineStr">
        <is>
          <t>ЗТР</t>
        </is>
      </c>
      <c r="D1238" s="82" t="inlineStr">
        <is>
          <t>чел-ч</t>
        </is>
      </c>
      <c r="E1238" s="83" t="n">
        <v>23</v>
      </c>
      <c r="F1238" s="84" t="n"/>
      <c r="G1238" s="85" t="n"/>
      <c r="H1238" s="83" t="n">
        <v>1</v>
      </c>
      <c r="I1238" s="84" t="n">
        <v>23</v>
      </c>
      <c r="J1238" s="83" t="n"/>
      <c r="K1238" s="84" t="n"/>
    </row>
    <row r="1239" ht="15" customHeight="1" s="54">
      <c r="C1239" s="70" t="inlineStr">
        <is>
          <t>ВСЕГО работ по позиции:</t>
        </is>
      </c>
      <c r="H1239" s="86" t="n">
        <v>2659.66</v>
      </c>
      <c r="I1239" s="62" t="n"/>
      <c r="J1239" s="86" t="n">
        <v>27075.34</v>
      </c>
      <c r="K1239" s="62" t="n"/>
    </row>
    <row r="1240" ht="15" customHeight="1" s="54">
      <c r="C1240" s="70" t="inlineStr">
        <is>
          <t>ВСЕГО оборудование по позиции:</t>
        </is>
      </c>
      <c r="H1240" s="87" t="n">
        <v>0</v>
      </c>
      <c r="J1240" s="87" t="n">
        <v>0</v>
      </c>
    </row>
    <row r="1241" ht="15" customHeight="1" s="54">
      <c r="C1241" s="70" t="inlineStr">
        <is>
          <t>ВСЕГО по позиции:</t>
        </is>
      </c>
      <c r="H1241" s="87" t="n">
        <v>2659.66</v>
      </c>
      <c r="J1241" s="87" t="n">
        <v>27075.34</v>
      </c>
    </row>
    <row r="1242" ht="141.75" customHeight="1" s="54">
      <c r="A1242" s="76" t="n">
        <v>122</v>
      </c>
      <c r="B1242" s="76" t="inlineStr">
        <is>
          <t>Калькуляция - 122</t>
        </is>
      </c>
      <c r="C1242" s="76" t="inlineStr">
        <is>
          <t>Фасады, направляющие и доводчики встроенных шкафов</t>
        </is>
      </c>
      <c r="D1242" s="77" t="inlineStr">
        <is>
          <t>компл.</t>
        </is>
      </c>
      <c r="E1242" s="58" t="n">
        <v>23</v>
      </c>
      <c r="F1242" s="78" t="n"/>
      <c r="G1242" s="79" t="n"/>
      <c r="H1242" s="58" t="n"/>
      <c r="I1242" s="78" t="n"/>
      <c r="J1242" s="58" t="n"/>
      <c r="K1242" s="78" t="n"/>
    </row>
    <row r="1243" ht="14.25" customHeight="1" s="54">
      <c r="A1243" s="76" t="n"/>
      <c r="B1243" s="76" t="n"/>
      <c r="C1243" s="76" t="inlineStr">
        <is>
          <t>ЗП</t>
        </is>
      </c>
      <c r="D1243" s="77" t="n"/>
      <c r="E1243" s="58" t="n"/>
      <c r="F1243" s="78" t="n">
        <v>29.14</v>
      </c>
      <c r="G1243" s="79" t="n"/>
      <c r="H1243" s="58" t="n">
        <v>1</v>
      </c>
      <c r="I1243" s="78" t="n">
        <v>670.24</v>
      </c>
      <c r="J1243" s="58" t="n">
        <v>10.18</v>
      </c>
      <c r="K1243" s="78" t="n">
        <v>6822.98</v>
      </c>
    </row>
    <row r="1244" ht="14.25" customHeight="1" s="54">
      <c r="A1244" s="76" t="n"/>
      <c r="B1244" s="76" t="n"/>
      <c r="C1244" s="76" t="inlineStr">
        <is>
          <t>ЭМ</t>
        </is>
      </c>
      <c r="D1244" s="77" t="n"/>
      <c r="E1244" s="58" t="n"/>
      <c r="F1244" s="78" t="n">
        <v>3.24</v>
      </c>
      <c r="G1244" s="79" t="n"/>
      <c r="H1244" s="58" t="n">
        <v>1</v>
      </c>
      <c r="I1244" s="78" t="n">
        <v>74.47</v>
      </c>
      <c r="J1244" s="58" t="n">
        <v>10.18</v>
      </c>
      <c r="K1244" s="78" t="n">
        <v>758.11</v>
      </c>
    </row>
    <row r="1245" ht="14.25" customHeight="1" s="54">
      <c r="A1245" s="76" t="n"/>
      <c r="B1245" s="76" t="n"/>
      <c r="C1245" s="76" t="inlineStr">
        <is>
          <t>в т.ч. ЗПМ</t>
        </is>
      </c>
      <c r="D1245" s="77" t="n"/>
      <c r="E1245" s="58" t="n"/>
      <c r="F1245" s="78" t="n">
        <v>0</v>
      </c>
      <c r="G1245" s="79" t="n"/>
      <c r="H1245" s="58" t="n">
        <v>1</v>
      </c>
      <c r="I1245" s="80" t="n">
        <v>0</v>
      </c>
      <c r="J1245" s="58" t="n">
        <v>10.18</v>
      </c>
      <c r="K1245" s="80" t="n">
        <v>0</v>
      </c>
    </row>
    <row r="1246" ht="14.25" customHeight="1" s="54">
      <c r="A1246" s="76" t="n"/>
      <c r="B1246" s="76" t="n"/>
      <c r="C1246" s="76" t="inlineStr">
        <is>
          <t>НР от ЗП</t>
        </is>
      </c>
      <c r="D1246" s="77" t="inlineStr">
        <is>
          <t>%</t>
        </is>
      </c>
      <c r="E1246" s="58" t="n">
        <v>112</v>
      </c>
      <c r="F1246" s="78" t="n"/>
      <c r="G1246" s="79" t="n"/>
      <c r="H1246" s="58" t="n"/>
      <c r="I1246" s="78" t="n">
        <v>677.6900000000001</v>
      </c>
      <c r="J1246" s="58" t="n">
        <v>112</v>
      </c>
      <c r="K1246" s="78" t="n">
        <v>6898.79</v>
      </c>
    </row>
    <row r="1247" ht="14.25" customHeight="1" s="54">
      <c r="A1247" s="76" t="n"/>
      <c r="B1247" s="76" t="n"/>
      <c r="C1247" s="76" t="inlineStr">
        <is>
          <t>СП от ЗП</t>
        </is>
      </c>
      <c r="D1247" s="77" t="inlineStr">
        <is>
          <t>%</t>
        </is>
      </c>
      <c r="E1247" s="58" t="n">
        <v>80</v>
      </c>
      <c r="F1247" s="78" t="n"/>
      <c r="G1247" s="79" t="n"/>
      <c r="H1247" s="58" t="n"/>
      <c r="I1247" s="78" t="n">
        <v>521.3</v>
      </c>
      <c r="J1247" s="58" t="n">
        <v>80</v>
      </c>
      <c r="K1247" s="78" t="n">
        <v>5306.77</v>
      </c>
    </row>
    <row r="1248" ht="28.5" customHeight="1" s="54">
      <c r="A1248" s="81" t="n"/>
      <c r="B1248" s="81" t="n"/>
      <c r="C1248" s="81" t="inlineStr">
        <is>
          <t>ЗТР</t>
        </is>
      </c>
      <c r="D1248" s="82" t="inlineStr">
        <is>
          <t>чел-ч</t>
        </is>
      </c>
      <c r="E1248" s="83" t="n">
        <v>23</v>
      </c>
      <c r="F1248" s="84" t="n"/>
      <c r="G1248" s="85" t="n"/>
      <c r="H1248" s="83" t="n">
        <v>1</v>
      </c>
      <c r="I1248" s="84" t="n">
        <v>23</v>
      </c>
      <c r="J1248" s="83" t="n"/>
      <c r="K1248" s="84" t="n"/>
    </row>
    <row r="1249" ht="15" customHeight="1" s="54">
      <c r="C1249" s="70" t="inlineStr">
        <is>
          <t>ВСЕГО работ по позиции:</t>
        </is>
      </c>
      <c r="H1249" s="86" t="n">
        <v>3723.54</v>
      </c>
      <c r="I1249" s="62" t="n"/>
      <c r="J1249" s="86" t="n">
        <v>37905.47</v>
      </c>
      <c r="K1249" s="62" t="n"/>
    </row>
    <row r="1250" ht="15" customHeight="1" s="54">
      <c r="C1250" s="70" t="inlineStr">
        <is>
          <t>ВСЕГО оборудование по позиции:</t>
        </is>
      </c>
      <c r="H1250" s="87" t="n">
        <v>0</v>
      </c>
      <c r="J1250" s="87" t="n">
        <v>0</v>
      </c>
    </row>
    <row r="1251" ht="15" customHeight="1" s="54">
      <c r="C1251" s="70" t="inlineStr">
        <is>
          <t>ВСЕГО по позиции:</t>
        </is>
      </c>
      <c r="H1251" s="87" t="n">
        <v>3723.54</v>
      </c>
      <c r="J1251" s="87" t="n">
        <v>37905.47</v>
      </c>
    </row>
    <row r="1252" ht="141.75" customHeight="1" s="54">
      <c r="A1252" s="76" t="n">
        <v>123</v>
      </c>
      <c r="B1252" s="76" t="inlineStr">
        <is>
          <t>Калькуляция - 123</t>
        </is>
      </c>
      <c r="C1252" s="76" t="inlineStr">
        <is>
          <t>Полки, штанги, крепеж и внутреннее наполнение</t>
        </is>
      </c>
      <c r="D1252" s="77" t="inlineStr">
        <is>
          <t>компл.</t>
        </is>
      </c>
      <c r="E1252" s="58" t="n">
        <v>23</v>
      </c>
      <c r="F1252" s="78" t="n"/>
      <c r="G1252" s="79" t="n"/>
      <c r="H1252" s="58" t="n"/>
      <c r="I1252" s="78" t="n"/>
      <c r="J1252" s="58" t="n"/>
      <c r="K1252" s="78" t="n"/>
    </row>
    <row r="1253" ht="14.25" customHeight="1" s="54">
      <c r="A1253" s="76" t="n"/>
      <c r="B1253" s="76" t="n"/>
      <c r="C1253" s="76" t="inlineStr">
        <is>
          <t>ЗП</t>
        </is>
      </c>
      <c r="D1253" s="77" t="n"/>
      <c r="E1253" s="58" t="n"/>
      <c r="F1253" s="78" t="n">
        <v>20.81</v>
      </c>
      <c r="G1253" s="79" t="n"/>
      <c r="H1253" s="58" t="n">
        <v>1</v>
      </c>
      <c r="I1253" s="78" t="n">
        <v>478.74</v>
      </c>
      <c r="J1253" s="58" t="n">
        <v>10.18</v>
      </c>
      <c r="K1253" s="78" t="n">
        <v>4873.56</v>
      </c>
    </row>
    <row r="1254" ht="14.25" customHeight="1" s="54">
      <c r="A1254" s="76" t="n"/>
      <c r="B1254" s="76" t="n"/>
      <c r="C1254" s="76" t="inlineStr">
        <is>
          <t>ЭМ</t>
        </is>
      </c>
      <c r="D1254" s="77" t="n"/>
      <c r="E1254" s="58" t="n"/>
      <c r="F1254" s="78" t="n">
        <v>2.31</v>
      </c>
      <c r="G1254" s="79" t="n"/>
      <c r="H1254" s="58" t="n">
        <v>1</v>
      </c>
      <c r="I1254" s="78" t="n">
        <v>53.19</v>
      </c>
      <c r="J1254" s="58" t="n">
        <v>10.18</v>
      </c>
      <c r="K1254" s="78" t="n">
        <v>541.51</v>
      </c>
    </row>
    <row r="1255" ht="14.25" customHeight="1" s="54">
      <c r="A1255" s="76" t="n"/>
      <c r="B1255" s="76" t="n"/>
      <c r="C1255" s="76" t="inlineStr">
        <is>
          <t>в т.ч. ЗПМ</t>
        </is>
      </c>
      <c r="D1255" s="77" t="n"/>
      <c r="E1255" s="58" t="n"/>
      <c r="F1255" s="78" t="n">
        <v>0</v>
      </c>
      <c r="G1255" s="79" t="n"/>
      <c r="H1255" s="58" t="n">
        <v>1</v>
      </c>
      <c r="I1255" s="80" t="n">
        <v>0</v>
      </c>
      <c r="J1255" s="58" t="n">
        <v>10.18</v>
      </c>
      <c r="K1255" s="80" t="n">
        <v>0</v>
      </c>
    </row>
    <row r="1256" ht="14.25" customHeight="1" s="54">
      <c r="A1256" s="76" t="n"/>
      <c r="B1256" s="76" t="n"/>
      <c r="C1256" s="76" t="inlineStr">
        <is>
          <t>НР от ЗП</t>
        </is>
      </c>
      <c r="D1256" s="77" t="inlineStr">
        <is>
          <t>%</t>
        </is>
      </c>
      <c r="E1256" s="58" t="n">
        <v>112</v>
      </c>
      <c r="F1256" s="78" t="n"/>
      <c r="G1256" s="79" t="n"/>
      <c r="H1256" s="58" t="n"/>
      <c r="I1256" s="78" t="n">
        <v>484.06</v>
      </c>
      <c r="J1256" s="58" t="n">
        <v>112</v>
      </c>
      <c r="K1256" s="78" t="n">
        <v>4927.71</v>
      </c>
    </row>
    <row r="1257" ht="14.25" customHeight="1" s="54">
      <c r="A1257" s="76" t="n"/>
      <c r="B1257" s="76" t="n"/>
      <c r="C1257" s="76" t="inlineStr">
        <is>
          <t>СП от ЗП</t>
        </is>
      </c>
      <c r="D1257" s="77" t="inlineStr">
        <is>
          <t>%</t>
        </is>
      </c>
      <c r="E1257" s="58" t="n">
        <v>80</v>
      </c>
      <c r="F1257" s="78" t="n"/>
      <c r="G1257" s="79" t="n"/>
      <c r="H1257" s="58" t="n"/>
      <c r="I1257" s="78" t="n">
        <v>372.35</v>
      </c>
      <c r="J1257" s="58" t="n">
        <v>80</v>
      </c>
      <c r="K1257" s="78" t="n">
        <v>3790.55</v>
      </c>
    </row>
    <row r="1258" ht="28.5" customHeight="1" s="54">
      <c r="A1258" s="81" t="n"/>
      <c r="B1258" s="81" t="n"/>
      <c r="C1258" s="81" t="inlineStr">
        <is>
          <t>ЗТР</t>
        </is>
      </c>
      <c r="D1258" s="82" t="inlineStr">
        <is>
          <t>чел-ч</t>
        </is>
      </c>
      <c r="E1258" s="83" t="n">
        <v>23</v>
      </c>
      <c r="F1258" s="84" t="n"/>
      <c r="G1258" s="85" t="n"/>
      <c r="H1258" s="83" t="n">
        <v>1</v>
      </c>
      <c r="I1258" s="84" t="n">
        <v>23</v>
      </c>
      <c r="J1258" s="83" t="n"/>
      <c r="K1258" s="84" t="n"/>
    </row>
    <row r="1259" ht="15" customHeight="1" s="54">
      <c r="C1259" s="70" t="inlineStr">
        <is>
          <t>ВСЕГО работ по позиции:</t>
        </is>
      </c>
      <c r="H1259" s="86" t="n">
        <v>2659.66</v>
      </c>
      <c r="I1259" s="62" t="n"/>
      <c r="J1259" s="86" t="n">
        <v>27075.34</v>
      </c>
      <c r="K1259" s="62" t="n"/>
    </row>
    <row r="1260" ht="15" customHeight="1" s="54">
      <c r="C1260" s="70" t="inlineStr">
        <is>
          <t>ВСЕГО оборудование по позиции:</t>
        </is>
      </c>
      <c r="H1260" s="87" t="n">
        <v>0</v>
      </c>
      <c r="J1260" s="87" t="n">
        <v>0</v>
      </c>
    </row>
    <row r="1261" ht="15" customHeight="1" s="54">
      <c r="C1261" s="70" t="inlineStr">
        <is>
          <t>ВСЕГО по позиции:</t>
        </is>
      </c>
      <c r="H1261" s="87" t="n">
        <v>2659.66</v>
      </c>
      <c r="J1261" s="87" t="n">
        <v>27075.34</v>
      </c>
    </row>
    <row r="1262" ht="141.75" customHeight="1" s="54">
      <c r="A1262" s="76" t="n">
        <v>124</v>
      </c>
      <c r="B1262" s="76" t="inlineStr">
        <is>
          <t>4.8-245-1</t>
        </is>
      </c>
      <c r="C1262" s="76" t="inlineStr">
        <is>
          <t>Подсветка встроенных шкафов</t>
        </is>
      </c>
      <c r="D1262" s="77" t="inlineStr">
        <is>
          <t>компл.</t>
        </is>
      </c>
      <c r="E1262" s="58" t="n">
        <v>23</v>
      </c>
      <c r="F1262" s="78" t="n"/>
      <c r="G1262" s="79" t="n"/>
      <c r="H1262" s="58" t="n"/>
      <c r="I1262" s="78" t="n"/>
      <c r="J1262" s="58" t="n"/>
      <c r="K1262" s="78" t="n"/>
    </row>
    <row r="1263" ht="14.25" customHeight="1" s="54">
      <c r="A1263" s="76" t="n"/>
      <c r="B1263" s="76" t="n"/>
      <c r="C1263" s="76" t="inlineStr">
        <is>
          <t>ЗП</t>
        </is>
      </c>
      <c r="D1263" s="77" t="n"/>
      <c r="E1263" s="58" t="n"/>
      <c r="F1263" s="78" t="n">
        <v>12.49</v>
      </c>
      <c r="G1263" s="79" t="n"/>
      <c r="H1263" s="58" t="n">
        <v>1</v>
      </c>
      <c r="I1263" s="78" t="n">
        <v>287.25</v>
      </c>
      <c r="J1263" s="58" t="n">
        <v>10.18</v>
      </c>
      <c r="K1263" s="78" t="n">
        <v>2924.14</v>
      </c>
    </row>
    <row r="1264" ht="14.25" customHeight="1" s="54">
      <c r="A1264" s="76" t="n"/>
      <c r="B1264" s="76" t="n"/>
      <c r="C1264" s="76" t="inlineStr">
        <is>
          <t>ЭМ</t>
        </is>
      </c>
      <c r="D1264" s="77" t="n"/>
      <c r="E1264" s="58" t="n"/>
      <c r="F1264" s="78" t="n">
        <v>1.39</v>
      </c>
      <c r="G1264" s="79" t="n"/>
      <c r="H1264" s="58" t="n">
        <v>1</v>
      </c>
      <c r="I1264" s="78" t="n">
        <v>31.93</v>
      </c>
      <c r="J1264" s="58" t="n">
        <v>10.18</v>
      </c>
      <c r="K1264" s="78" t="n">
        <v>324.9</v>
      </c>
    </row>
    <row r="1265" ht="14.25" customHeight="1" s="54">
      <c r="A1265" s="76" t="n"/>
      <c r="B1265" s="76" t="n"/>
      <c r="C1265" s="76" t="inlineStr">
        <is>
          <t>в т.ч. ЗПМ</t>
        </is>
      </c>
      <c r="D1265" s="77" t="n"/>
      <c r="E1265" s="58" t="n"/>
      <c r="F1265" s="78" t="n">
        <v>0</v>
      </c>
      <c r="G1265" s="79" t="n"/>
      <c r="H1265" s="58" t="n">
        <v>1</v>
      </c>
      <c r="I1265" s="80" t="n">
        <v>0</v>
      </c>
      <c r="J1265" s="58" t="n">
        <v>10.18</v>
      </c>
      <c r="K1265" s="80" t="n">
        <v>0</v>
      </c>
    </row>
    <row r="1266" ht="14.25" customHeight="1" s="54">
      <c r="A1266" s="76" t="n"/>
      <c r="B1266" s="76" t="n"/>
      <c r="C1266" s="76" t="inlineStr">
        <is>
          <t>НР от ЗП</t>
        </is>
      </c>
      <c r="D1266" s="77" t="inlineStr">
        <is>
          <t>%</t>
        </is>
      </c>
      <c r="E1266" s="58" t="n">
        <v>112</v>
      </c>
      <c r="F1266" s="78" t="n"/>
      <c r="G1266" s="79" t="n"/>
      <c r="H1266" s="58" t="n"/>
      <c r="I1266" s="78" t="n">
        <v>290.44</v>
      </c>
      <c r="J1266" s="58" t="n">
        <v>112</v>
      </c>
      <c r="K1266" s="78" t="n">
        <v>2956.63</v>
      </c>
    </row>
    <row r="1267" ht="14.25" customHeight="1" s="54">
      <c r="A1267" s="76" t="n"/>
      <c r="B1267" s="76" t="n"/>
      <c r="C1267" s="76" t="inlineStr">
        <is>
          <t>СП от ЗП</t>
        </is>
      </c>
      <c r="D1267" s="77" t="inlineStr">
        <is>
          <t>%</t>
        </is>
      </c>
      <c r="E1267" s="58" t="n">
        <v>80</v>
      </c>
      <c r="F1267" s="78" t="n"/>
      <c r="G1267" s="79" t="n"/>
      <c r="H1267" s="58" t="n"/>
      <c r="I1267" s="78" t="n">
        <v>223.42</v>
      </c>
      <c r="J1267" s="58" t="n">
        <v>80</v>
      </c>
      <c r="K1267" s="78" t="n">
        <v>2274.33</v>
      </c>
    </row>
    <row r="1268" ht="28.5" customHeight="1" s="54">
      <c r="A1268" s="81" t="n"/>
      <c r="B1268" s="81" t="n"/>
      <c r="C1268" s="81" t="inlineStr">
        <is>
          <t>ЗТР</t>
        </is>
      </c>
      <c r="D1268" s="82" t="inlineStr">
        <is>
          <t>чел-ч</t>
        </is>
      </c>
      <c r="E1268" s="83" t="n">
        <v>23</v>
      </c>
      <c r="F1268" s="84" t="n"/>
      <c r="G1268" s="85" t="n"/>
      <c r="H1268" s="83" t="n">
        <v>1</v>
      </c>
      <c r="I1268" s="84" t="n">
        <v>23</v>
      </c>
      <c r="J1268" s="83" t="n"/>
      <c r="K1268" s="84" t="n"/>
    </row>
    <row r="1269" ht="15" customHeight="1" s="54">
      <c r="C1269" s="70" t="inlineStr">
        <is>
          <t>ВСЕГО работ по позиции:</t>
        </is>
      </c>
      <c r="H1269" s="86" t="n">
        <v>1595.8</v>
      </c>
      <c r="I1269" s="62" t="n"/>
      <c r="J1269" s="86" t="n">
        <v>16245.2</v>
      </c>
      <c r="K1269" s="62" t="n"/>
    </row>
    <row r="1270" ht="15" customHeight="1" s="54">
      <c r="C1270" s="70" t="inlineStr">
        <is>
          <t>ВСЕГО оборудование по позиции:</t>
        </is>
      </c>
      <c r="H1270" s="87" t="n">
        <v>0</v>
      </c>
      <c r="J1270" s="87" t="n">
        <v>0</v>
      </c>
    </row>
    <row r="1271" ht="15" customHeight="1" s="54">
      <c r="C1271" s="70" t="inlineStr">
        <is>
          <t>ВСЕГО по позиции:</t>
        </is>
      </c>
      <c r="H1271" s="87" t="n">
        <v>1595.8</v>
      </c>
      <c r="J1271" s="87" t="n">
        <v>16245.2</v>
      </c>
    </row>
    <row r="1272" ht="141.75" customHeight="1" s="54">
      <c r="A1272" s="76" t="n">
        <v>125</v>
      </c>
      <c r="B1272" s="76" t="inlineStr">
        <is>
          <t>3.11-32-1</t>
        </is>
      </c>
      <c r="C1272" s="76" t="inlineStr">
        <is>
          <t>Гидроизоляция пола с заводом на стены</t>
        </is>
      </c>
      <c r="D1272" s="77" t="inlineStr">
        <is>
          <t>м2</t>
        </is>
      </c>
      <c r="E1272" s="58" t="n">
        <v>141.6</v>
      </c>
      <c r="F1272" s="78" t="n"/>
      <c r="G1272" s="79" t="n"/>
      <c r="H1272" s="58" t="n"/>
      <c r="I1272" s="78" t="n"/>
      <c r="J1272" s="58" t="n"/>
      <c r="K1272" s="78" t="n"/>
    </row>
    <row r="1273" ht="14.25" customHeight="1" s="54">
      <c r="A1273" s="76" t="n"/>
      <c r="B1273" s="76" t="n"/>
      <c r="C1273" s="76" t="inlineStr">
        <is>
          <t>ЗП</t>
        </is>
      </c>
      <c r="D1273" s="77" t="n"/>
      <c r="E1273" s="58" t="n"/>
      <c r="F1273" s="78" t="n">
        <v>14.46</v>
      </c>
      <c r="G1273" s="79" t="n"/>
      <c r="H1273" s="58" t="n">
        <v>1</v>
      </c>
      <c r="I1273" s="78" t="n">
        <v>2047.32</v>
      </c>
      <c r="J1273" s="58" t="n">
        <v>10.18</v>
      </c>
      <c r="K1273" s="78" t="n">
        <v>20841.72</v>
      </c>
    </row>
    <row r="1274" ht="14.25" customHeight="1" s="54">
      <c r="A1274" s="76" t="n"/>
      <c r="B1274" s="76" t="n"/>
      <c r="C1274" s="76" t="inlineStr">
        <is>
          <t>ЭМ</t>
        </is>
      </c>
      <c r="D1274" s="77" t="n"/>
      <c r="E1274" s="58" t="n"/>
      <c r="F1274" s="78" t="n">
        <v>1.61</v>
      </c>
      <c r="G1274" s="79" t="n"/>
      <c r="H1274" s="58" t="n">
        <v>1</v>
      </c>
      <c r="I1274" s="78" t="n">
        <v>227.48</v>
      </c>
      <c r="J1274" s="58" t="n">
        <v>10.18</v>
      </c>
      <c r="K1274" s="78" t="n">
        <v>2315.74</v>
      </c>
    </row>
    <row r="1275" ht="14.25" customHeight="1" s="54">
      <c r="A1275" s="76" t="n"/>
      <c r="B1275" s="76" t="n"/>
      <c r="C1275" s="76" t="inlineStr">
        <is>
          <t>в т.ч. ЗПМ</t>
        </is>
      </c>
      <c r="D1275" s="77" t="n"/>
      <c r="E1275" s="58" t="n"/>
      <c r="F1275" s="78" t="n">
        <v>0</v>
      </c>
      <c r="G1275" s="79" t="n"/>
      <c r="H1275" s="58" t="n">
        <v>1</v>
      </c>
      <c r="I1275" s="80" t="n">
        <v>0</v>
      </c>
      <c r="J1275" s="58" t="n">
        <v>10.18</v>
      </c>
      <c r="K1275" s="80" t="n">
        <v>0</v>
      </c>
    </row>
    <row r="1276" ht="14.25" customHeight="1" s="54">
      <c r="A1276" s="76" t="n"/>
      <c r="B1276" s="76" t="n"/>
      <c r="C1276" s="76" t="inlineStr">
        <is>
          <t>НР от ЗП</t>
        </is>
      </c>
      <c r="D1276" s="77" t="inlineStr">
        <is>
          <t>%</t>
        </is>
      </c>
      <c r="E1276" s="58" t="n">
        <v>112</v>
      </c>
      <c r="F1276" s="78" t="n"/>
      <c r="G1276" s="79" t="n"/>
      <c r="H1276" s="58" t="n"/>
      <c r="I1276" s="78" t="n">
        <v>2365.79</v>
      </c>
      <c r="J1276" s="58" t="n">
        <v>112</v>
      </c>
      <c r="K1276" s="78" t="n">
        <v>24083.76</v>
      </c>
    </row>
    <row r="1277" ht="14.25" customHeight="1" s="54">
      <c r="A1277" s="76" t="n"/>
      <c r="B1277" s="76" t="n"/>
      <c r="C1277" s="76" t="inlineStr">
        <is>
          <t>СП от ЗП</t>
        </is>
      </c>
      <c r="D1277" s="77" t="inlineStr">
        <is>
          <t>%</t>
        </is>
      </c>
      <c r="E1277" s="58" t="n">
        <v>80</v>
      </c>
      <c r="F1277" s="78" t="n"/>
      <c r="G1277" s="79" t="n"/>
      <c r="H1277" s="58" t="n"/>
      <c r="I1277" s="78" t="n">
        <v>1592.36</v>
      </c>
      <c r="J1277" s="58" t="n">
        <v>80</v>
      </c>
      <c r="K1277" s="78" t="n">
        <v>16210.22</v>
      </c>
    </row>
    <row r="1278" ht="28.5" customHeight="1" s="54">
      <c r="A1278" s="81" t="n"/>
      <c r="B1278" s="81" t="n"/>
      <c r="C1278" s="81" t="inlineStr">
        <is>
          <t>ЗТР</t>
        </is>
      </c>
      <c r="D1278" s="82" t="inlineStr">
        <is>
          <t>чел-ч</t>
        </is>
      </c>
      <c r="E1278" s="83" t="n">
        <v>141.6</v>
      </c>
      <c r="F1278" s="84" t="n"/>
      <c r="G1278" s="85" t="n"/>
      <c r="H1278" s="83" t="n">
        <v>1</v>
      </c>
      <c r="I1278" s="84" t="n">
        <v>141.6</v>
      </c>
      <c r="J1278" s="83" t="n"/>
      <c r="K1278" s="84" t="n"/>
    </row>
    <row r="1279" ht="15" customHeight="1" s="54">
      <c r="C1279" s="70" t="inlineStr">
        <is>
          <t>ВСЕГО работ по позиции:</t>
        </is>
      </c>
      <c r="H1279" s="86" t="n">
        <v>11374</v>
      </c>
      <c r="I1279" s="62" t="n"/>
      <c r="J1279" s="86" t="n">
        <v>115787.35</v>
      </c>
      <c r="K1279" s="62" t="n"/>
    </row>
    <row r="1280" ht="15" customHeight="1" s="54">
      <c r="C1280" s="70" t="inlineStr">
        <is>
          <t>ВСЕГО оборудование по позиции:</t>
        </is>
      </c>
      <c r="H1280" s="87" t="n">
        <v>0</v>
      </c>
      <c r="J1280" s="87" t="n">
        <v>0</v>
      </c>
    </row>
    <row r="1281" ht="15" customHeight="1" s="54">
      <c r="C1281" s="70" t="inlineStr">
        <is>
          <t>ВСЕГО по позиции:</t>
        </is>
      </c>
      <c r="H1281" s="87" t="n">
        <v>11374</v>
      </c>
      <c r="J1281" s="87" t="n">
        <v>115787.35</v>
      </c>
    </row>
    <row r="1282" ht="141.75" customHeight="1" s="54">
      <c r="A1282" s="76" t="n">
        <v>126</v>
      </c>
      <c r="B1282" s="76" t="inlineStr">
        <is>
          <t>3.11-36-1</t>
        </is>
      </c>
      <c r="C1282" s="76" t="inlineStr">
        <is>
          <t>Укладка плитки/керамогранита пола</t>
        </is>
      </c>
      <c r="D1282" s="77" t="inlineStr">
        <is>
          <t>м2</t>
        </is>
      </c>
      <c r="E1282" s="58" t="n">
        <v>204.6</v>
      </c>
      <c r="F1282" s="78" t="n"/>
      <c r="G1282" s="79" t="n"/>
      <c r="H1282" s="58" t="n"/>
      <c r="I1282" s="78" t="n"/>
      <c r="J1282" s="58" t="n"/>
      <c r="K1282" s="78" t="n"/>
    </row>
    <row r="1283" ht="14.25" customHeight="1" s="54">
      <c r="A1283" s="76" t="n"/>
      <c r="B1283" s="76" t="n"/>
      <c r="C1283" s="76" t="inlineStr">
        <is>
          <t>ЗП</t>
        </is>
      </c>
      <c r="D1283" s="77" t="n"/>
      <c r="E1283" s="58" t="n"/>
      <c r="F1283" s="78" t="n">
        <v>42.57</v>
      </c>
      <c r="G1283" s="79" t="n"/>
      <c r="H1283" s="58" t="n">
        <v>1</v>
      </c>
      <c r="I1283" s="78" t="n">
        <v>8710.049999999999</v>
      </c>
      <c r="J1283" s="58" t="n">
        <v>10.18</v>
      </c>
      <c r="K1283" s="78" t="n">
        <v>88668.28999999999</v>
      </c>
    </row>
    <row r="1284" ht="14.25" customHeight="1" s="54">
      <c r="A1284" s="76" t="n"/>
      <c r="B1284" s="76" t="n"/>
      <c r="C1284" s="76" t="inlineStr">
        <is>
          <t>ЭМ</t>
        </is>
      </c>
      <c r="D1284" s="77" t="n"/>
      <c r="E1284" s="58" t="n"/>
      <c r="F1284" s="78" t="n">
        <v>4.73</v>
      </c>
      <c r="G1284" s="79" t="n"/>
      <c r="H1284" s="58" t="n">
        <v>1</v>
      </c>
      <c r="I1284" s="78" t="n">
        <v>967.79</v>
      </c>
      <c r="J1284" s="58" t="n">
        <v>10.18</v>
      </c>
      <c r="K1284" s="78" t="n">
        <v>9852.030000000001</v>
      </c>
    </row>
    <row r="1285" ht="14.25" customHeight="1" s="54">
      <c r="A1285" s="76" t="n"/>
      <c r="B1285" s="76" t="n"/>
      <c r="C1285" s="76" t="inlineStr">
        <is>
          <t>в т.ч. ЗПМ</t>
        </is>
      </c>
      <c r="D1285" s="77" t="n"/>
      <c r="E1285" s="58" t="n"/>
      <c r="F1285" s="78" t="n">
        <v>0</v>
      </c>
      <c r="G1285" s="79" t="n"/>
      <c r="H1285" s="58" t="n">
        <v>1</v>
      </c>
      <c r="I1285" s="80" t="n">
        <v>0</v>
      </c>
      <c r="J1285" s="58" t="n">
        <v>10.18</v>
      </c>
      <c r="K1285" s="80" t="n">
        <v>0</v>
      </c>
    </row>
    <row r="1286" ht="14.25" customHeight="1" s="54">
      <c r="A1286" s="76" t="n"/>
      <c r="B1286" s="76" t="n"/>
      <c r="C1286" s="76" t="inlineStr">
        <is>
          <t>НР от ЗП</t>
        </is>
      </c>
      <c r="D1286" s="77" t="inlineStr">
        <is>
          <t>%</t>
        </is>
      </c>
      <c r="E1286" s="58" t="n">
        <v>112</v>
      </c>
      <c r="F1286" s="78" t="n"/>
      <c r="G1286" s="79" t="n"/>
      <c r="H1286" s="58" t="n"/>
      <c r="I1286" s="78" t="n">
        <v>10064.95</v>
      </c>
      <c r="J1286" s="58" t="n">
        <v>112</v>
      </c>
      <c r="K1286" s="78" t="n">
        <v>102461.13</v>
      </c>
    </row>
    <row r="1287" ht="14.25" customHeight="1" s="54">
      <c r="A1287" s="76" t="n"/>
      <c r="B1287" s="76" t="n"/>
      <c r="C1287" s="76" t="inlineStr">
        <is>
          <t>СП от ЗП</t>
        </is>
      </c>
      <c r="D1287" s="77" t="inlineStr">
        <is>
          <t>%</t>
        </is>
      </c>
      <c r="E1287" s="58" t="n">
        <v>80</v>
      </c>
      <c r="F1287" s="78" t="n"/>
      <c r="G1287" s="79" t="n"/>
      <c r="H1287" s="58" t="n"/>
      <c r="I1287" s="78" t="n">
        <v>6774.48</v>
      </c>
      <c r="J1287" s="58" t="n">
        <v>80</v>
      </c>
      <c r="K1287" s="78" t="n">
        <v>68964.23</v>
      </c>
    </row>
    <row r="1288" ht="28.5" customHeight="1" s="54">
      <c r="A1288" s="81" t="n"/>
      <c r="B1288" s="81" t="n"/>
      <c r="C1288" s="81" t="inlineStr">
        <is>
          <t>ЗТР</t>
        </is>
      </c>
      <c r="D1288" s="82" t="inlineStr">
        <is>
          <t>чел-ч</t>
        </is>
      </c>
      <c r="E1288" s="83" t="n">
        <v>204.6</v>
      </c>
      <c r="F1288" s="84" t="n"/>
      <c r="G1288" s="85" t="n"/>
      <c r="H1288" s="83" t="n">
        <v>1</v>
      </c>
      <c r="I1288" s="84" t="n">
        <v>204.6</v>
      </c>
      <c r="J1288" s="83" t="n"/>
      <c r="K1288" s="84" t="n"/>
    </row>
    <row r="1289" ht="15" customHeight="1" s="54">
      <c r="C1289" s="70" t="inlineStr">
        <is>
          <t>ВСЕГО работ по позиции:</t>
        </is>
      </c>
      <c r="H1289" s="86" t="n">
        <v>48389.16</v>
      </c>
      <c r="I1289" s="62" t="n"/>
      <c r="J1289" s="86" t="n">
        <v>492601.62</v>
      </c>
      <c r="K1289" s="62" t="n"/>
    </row>
    <row r="1290" ht="15" customHeight="1" s="54">
      <c r="C1290" s="70" t="inlineStr">
        <is>
          <t>ВСЕГО оборудование по позиции:</t>
        </is>
      </c>
      <c r="H1290" s="87" t="n">
        <v>0</v>
      </c>
      <c r="J1290" s="87" t="n">
        <v>0</v>
      </c>
    </row>
    <row r="1291" ht="15" customHeight="1" s="54">
      <c r="C1291" s="70" t="inlineStr">
        <is>
          <t>ВСЕГО по позиции:</t>
        </is>
      </c>
      <c r="H1291" s="87" t="n">
        <v>48389.16</v>
      </c>
      <c r="J1291" s="87" t="n">
        <v>492601.62</v>
      </c>
    </row>
    <row r="1292" ht="141.75" customHeight="1" s="54">
      <c r="A1292" s="76" t="n">
        <v>127</v>
      </c>
      <c r="B1292" s="76" t="inlineStr">
        <is>
          <t>6.52-18-1</t>
        </is>
      </c>
      <c r="C1292" s="76" t="inlineStr">
        <is>
          <t>Обмазочная гидроизоляция стен мокрых зон</t>
        </is>
      </c>
      <c r="D1292" s="77" t="inlineStr">
        <is>
          <t>м2</t>
        </is>
      </c>
      <c r="E1292" s="58" t="n">
        <v>274.35</v>
      </c>
      <c r="F1292" s="78" t="n"/>
      <c r="G1292" s="79" t="n"/>
      <c r="H1292" s="58" t="n"/>
      <c r="I1292" s="78" t="n"/>
      <c r="J1292" s="58" t="n"/>
      <c r="K1292" s="78" t="n"/>
    </row>
    <row r="1293" ht="14.25" customHeight="1" s="54">
      <c r="A1293" s="76" t="n"/>
      <c r="B1293" s="76" t="n"/>
      <c r="C1293" s="76" t="inlineStr">
        <is>
          <t>ЗП</t>
        </is>
      </c>
      <c r="D1293" s="77" t="n"/>
      <c r="E1293" s="58" t="n"/>
      <c r="F1293" s="78" t="n">
        <v>5.45</v>
      </c>
      <c r="G1293" s="79" t="n"/>
      <c r="H1293" s="58" t="n">
        <v>1</v>
      </c>
      <c r="I1293" s="78" t="n">
        <v>1494.27</v>
      </c>
      <c r="J1293" s="58" t="n">
        <v>10.18</v>
      </c>
      <c r="K1293" s="78" t="n">
        <v>15211.7</v>
      </c>
    </row>
    <row r="1294" ht="14.25" customHeight="1" s="54">
      <c r="A1294" s="76" t="n"/>
      <c r="B1294" s="76" t="n"/>
      <c r="C1294" s="76" t="inlineStr">
        <is>
          <t>ЭМ</t>
        </is>
      </c>
      <c r="D1294" s="77" t="n"/>
      <c r="E1294" s="58" t="n"/>
      <c r="F1294" s="78" t="n">
        <v>0.61</v>
      </c>
      <c r="G1294" s="79" t="n"/>
      <c r="H1294" s="58" t="n">
        <v>1</v>
      </c>
      <c r="I1294" s="78" t="n">
        <v>166.03</v>
      </c>
      <c r="J1294" s="58" t="n">
        <v>10.18</v>
      </c>
      <c r="K1294" s="78" t="n">
        <v>1690.19</v>
      </c>
    </row>
    <row r="1295" ht="14.25" customHeight="1" s="54">
      <c r="A1295" s="76" t="n"/>
      <c r="B1295" s="76" t="n"/>
      <c r="C1295" s="76" t="inlineStr">
        <is>
          <t>в т.ч. ЗПМ</t>
        </is>
      </c>
      <c r="D1295" s="77" t="n"/>
      <c r="E1295" s="58" t="n"/>
      <c r="F1295" s="78" t="n">
        <v>0</v>
      </c>
      <c r="G1295" s="79" t="n"/>
      <c r="H1295" s="58" t="n">
        <v>1</v>
      </c>
      <c r="I1295" s="80" t="n">
        <v>0</v>
      </c>
      <c r="J1295" s="58" t="n">
        <v>10.18</v>
      </c>
      <c r="K1295" s="80" t="n">
        <v>0</v>
      </c>
    </row>
    <row r="1296" ht="14.25" customHeight="1" s="54">
      <c r="A1296" s="76" t="n"/>
      <c r="B1296" s="76" t="n"/>
      <c r="C1296" s="76" t="inlineStr">
        <is>
          <t>НР от ЗП</t>
        </is>
      </c>
      <c r="D1296" s="77" t="inlineStr">
        <is>
          <t>%</t>
        </is>
      </c>
      <c r="E1296" s="58" t="n">
        <v>112</v>
      </c>
      <c r="F1296" s="78" t="n"/>
      <c r="G1296" s="79" t="n"/>
      <c r="H1296" s="58" t="n"/>
      <c r="I1296" s="78" t="n">
        <v>1660.3</v>
      </c>
      <c r="J1296" s="58" t="n">
        <v>112</v>
      </c>
      <c r="K1296" s="78" t="n">
        <v>16901.89</v>
      </c>
    </row>
    <row r="1297" ht="14.25" customHeight="1" s="54">
      <c r="A1297" s="76" t="n"/>
      <c r="B1297" s="76" t="n"/>
      <c r="C1297" s="76" t="inlineStr">
        <is>
          <t>СП от ЗП</t>
        </is>
      </c>
      <c r="D1297" s="77" t="inlineStr">
        <is>
          <t>%</t>
        </is>
      </c>
      <c r="E1297" s="58" t="n">
        <v>80</v>
      </c>
      <c r="F1297" s="78" t="n"/>
      <c r="G1297" s="79" t="n"/>
      <c r="H1297" s="58" t="n"/>
      <c r="I1297" s="78" t="n">
        <v>1062.59</v>
      </c>
      <c r="J1297" s="58" t="n">
        <v>80</v>
      </c>
      <c r="K1297" s="78" t="n">
        <v>10817.21</v>
      </c>
    </row>
    <row r="1298" ht="28.5" customHeight="1" s="54">
      <c r="A1298" s="81" t="n"/>
      <c r="B1298" s="81" t="n"/>
      <c r="C1298" s="81" t="inlineStr">
        <is>
          <t>ЗТР</t>
        </is>
      </c>
      <c r="D1298" s="82" t="inlineStr">
        <is>
          <t>чел-ч</t>
        </is>
      </c>
      <c r="E1298" s="83" t="n">
        <v>274.35</v>
      </c>
      <c r="F1298" s="84" t="n"/>
      <c r="G1298" s="85" t="n"/>
      <c r="H1298" s="83" t="n">
        <v>1</v>
      </c>
      <c r="I1298" s="84" t="n">
        <v>274.35</v>
      </c>
      <c r="J1298" s="83" t="n"/>
      <c r="K1298" s="84" t="n"/>
    </row>
    <row r="1299" ht="15" customHeight="1" s="54">
      <c r="C1299" s="70" t="inlineStr">
        <is>
          <t>ВСЕГО работ по позиции:</t>
        </is>
      </c>
      <c r="H1299" s="86" t="n">
        <v>8301.51</v>
      </c>
      <c r="I1299" s="62" t="n"/>
      <c r="J1299" s="86" t="n">
        <v>84509.44</v>
      </c>
      <c r="K1299" s="62" t="n"/>
    </row>
    <row r="1300" ht="15" customHeight="1" s="54">
      <c r="C1300" s="70" t="inlineStr">
        <is>
          <t>ВСЕГО оборудование по позиции:</t>
        </is>
      </c>
      <c r="H1300" s="87" t="n">
        <v>0</v>
      </c>
      <c r="J1300" s="87" t="n">
        <v>0</v>
      </c>
    </row>
    <row r="1301" ht="15" customHeight="1" s="54">
      <c r="C1301" s="70" t="inlineStr">
        <is>
          <t>ВСЕГО по позиции:</t>
        </is>
      </c>
      <c r="H1301" s="87" t="n">
        <v>8301.51</v>
      </c>
      <c r="J1301" s="87" t="n">
        <v>84509.44</v>
      </c>
    </row>
    <row r="1302" ht="141.75" customHeight="1" s="54">
      <c r="A1302" s="76" t="n">
        <v>128</v>
      </c>
      <c r="B1302" s="76" t="inlineStr">
        <is>
          <t>3.11-32-1</t>
        </is>
      </c>
      <c r="C1302" s="76" t="inlineStr">
        <is>
          <t>Гидроизоляционные ленты/примыкания мокрых зон</t>
        </is>
      </c>
      <c r="D1302" s="77" t="inlineStr">
        <is>
          <t>м2</t>
        </is>
      </c>
      <c r="E1302" s="58" t="n">
        <v>68.58750000000001</v>
      </c>
      <c r="F1302" s="78" t="n"/>
      <c r="G1302" s="79" t="n"/>
      <c r="H1302" s="58" t="n"/>
      <c r="I1302" s="78" t="n"/>
      <c r="J1302" s="58" t="n"/>
      <c r="K1302" s="78" t="n"/>
    </row>
    <row r="1303" ht="14.25" customHeight="1" s="54">
      <c r="A1303" s="76" t="n"/>
      <c r="B1303" s="76" t="n"/>
      <c r="C1303" s="76" t="inlineStr">
        <is>
          <t>ЗП</t>
        </is>
      </c>
      <c r="D1303" s="77" t="n"/>
      <c r="E1303" s="58" t="n"/>
      <c r="F1303" s="78" t="n">
        <v>12.1</v>
      </c>
      <c r="G1303" s="79" t="n"/>
      <c r="H1303" s="58" t="n">
        <v>1</v>
      </c>
      <c r="I1303" s="78" t="n">
        <v>830.16</v>
      </c>
      <c r="J1303" s="58" t="n">
        <v>10.18</v>
      </c>
      <c r="K1303" s="78" t="n">
        <v>8450.950000000001</v>
      </c>
    </row>
    <row r="1304" ht="14.25" customHeight="1" s="54">
      <c r="A1304" s="76" t="n"/>
      <c r="B1304" s="76" t="n"/>
      <c r="C1304" s="76" t="inlineStr">
        <is>
          <t>ЭМ</t>
        </is>
      </c>
      <c r="D1304" s="77" t="n"/>
      <c r="E1304" s="58" t="n"/>
      <c r="F1304" s="78" t="n">
        <v>1.34</v>
      </c>
      <c r="G1304" s="79" t="n"/>
      <c r="H1304" s="58" t="n">
        <v>1</v>
      </c>
      <c r="I1304" s="78" t="n">
        <v>92.23999999999999</v>
      </c>
      <c r="J1304" s="58" t="n">
        <v>10.18</v>
      </c>
      <c r="K1304" s="78" t="n">
        <v>938.99</v>
      </c>
    </row>
    <row r="1305" ht="14.25" customHeight="1" s="54">
      <c r="A1305" s="76" t="n"/>
      <c r="B1305" s="76" t="n"/>
      <c r="C1305" s="76" t="inlineStr">
        <is>
          <t>в т.ч. ЗПМ</t>
        </is>
      </c>
      <c r="D1305" s="77" t="n"/>
      <c r="E1305" s="58" t="n"/>
      <c r="F1305" s="78" t="n">
        <v>0</v>
      </c>
      <c r="G1305" s="79" t="n"/>
      <c r="H1305" s="58" t="n">
        <v>1</v>
      </c>
      <c r="I1305" s="80" t="n">
        <v>0</v>
      </c>
      <c r="J1305" s="58" t="n">
        <v>10.18</v>
      </c>
      <c r="K1305" s="80" t="n">
        <v>0</v>
      </c>
    </row>
    <row r="1306" ht="14.25" customHeight="1" s="54">
      <c r="A1306" s="76" t="n"/>
      <c r="B1306" s="76" t="n"/>
      <c r="C1306" s="76" t="inlineStr">
        <is>
          <t>НР от ЗП</t>
        </is>
      </c>
      <c r="D1306" s="77" t="inlineStr">
        <is>
          <t>%</t>
        </is>
      </c>
      <c r="E1306" s="58" t="n">
        <v>112</v>
      </c>
      <c r="F1306" s="78" t="n"/>
      <c r="G1306" s="79" t="n"/>
      <c r="H1306" s="58" t="n"/>
      <c r="I1306" s="78" t="n">
        <v>922.4</v>
      </c>
      <c r="J1306" s="58" t="n">
        <v>112</v>
      </c>
      <c r="K1306" s="78" t="n">
        <v>9389.950000000001</v>
      </c>
    </row>
    <row r="1307" ht="14.25" customHeight="1" s="54">
      <c r="A1307" s="76" t="n"/>
      <c r="B1307" s="76" t="n"/>
      <c r="C1307" s="76" t="inlineStr">
        <is>
          <t>СП от ЗП</t>
        </is>
      </c>
      <c r="D1307" s="77" t="inlineStr">
        <is>
          <t>%</t>
        </is>
      </c>
      <c r="E1307" s="58" t="n">
        <v>80</v>
      </c>
      <c r="F1307" s="78" t="n"/>
      <c r="G1307" s="79" t="n"/>
      <c r="H1307" s="58" t="n"/>
      <c r="I1307" s="78" t="n">
        <v>590.34</v>
      </c>
      <c r="J1307" s="58" t="n">
        <v>80</v>
      </c>
      <c r="K1307" s="78" t="n">
        <v>6009.56</v>
      </c>
    </row>
    <row r="1308" ht="28.5" customHeight="1" s="54">
      <c r="A1308" s="81" t="n"/>
      <c r="B1308" s="81" t="n"/>
      <c r="C1308" s="81" t="inlineStr">
        <is>
          <t>ЗТР</t>
        </is>
      </c>
      <c r="D1308" s="82" t="inlineStr">
        <is>
          <t>чел-ч</t>
        </is>
      </c>
      <c r="E1308" s="83" t="n">
        <v>68.59</v>
      </c>
      <c r="F1308" s="84" t="n"/>
      <c r="G1308" s="85" t="n"/>
      <c r="H1308" s="83" t="n">
        <v>1</v>
      </c>
      <c r="I1308" s="84" t="n">
        <v>68.59</v>
      </c>
      <c r="J1308" s="83" t="n"/>
      <c r="K1308" s="84" t="n"/>
    </row>
    <row r="1309" ht="15" customHeight="1" s="54">
      <c r="C1309" s="70" t="inlineStr">
        <is>
          <t>ВСЕГО работ по позиции:</t>
        </is>
      </c>
      <c r="H1309" s="86" t="n">
        <v>4611.97</v>
      </c>
      <c r="I1309" s="62" t="n"/>
      <c r="J1309" s="86" t="n">
        <v>46949.69</v>
      </c>
      <c r="K1309" s="62" t="n"/>
    </row>
    <row r="1310" ht="15" customHeight="1" s="54">
      <c r="C1310" s="70" t="inlineStr">
        <is>
          <t>ВСЕГО оборудование по позиции:</t>
        </is>
      </c>
      <c r="H1310" s="87" t="n">
        <v>0</v>
      </c>
      <c r="J1310" s="87" t="n">
        <v>0</v>
      </c>
    </row>
    <row r="1311" ht="15" customHeight="1" s="54">
      <c r="C1311" s="70" t="inlineStr">
        <is>
          <t>ВСЕГО по позиции:</t>
        </is>
      </c>
      <c r="H1311" s="87" t="n">
        <v>4611.97</v>
      </c>
      <c r="J1311" s="87" t="n">
        <v>46949.69</v>
      </c>
    </row>
    <row r="1312" ht="141.75" customHeight="1" s="54">
      <c r="A1312" s="76" t="n">
        <v>129</v>
      </c>
      <c r="B1312" s="76" t="inlineStr">
        <is>
          <t>3.15-165-1</t>
        </is>
      </c>
      <c r="C1312" s="76" t="inlineStr">
        <is>
          <t>Грунтование стен перед гидроизоляцией</t>
        </is>
      </c>
      <c r="D1312" s="77" t="inlineStr">
        <is>
          <t>м2</t>
        </is>
      </c>
      <c r="E1312" s="58" t="n">
        <v>274.35</v>
      </c>
      <c r="F1312" s="78" t="n"/>
      <c r="G1312" s="79" t="n"/>
      <c r="H1312" s="58" t="n"/>
      <c r="I1312" s="78" t="n"/>
      <c r="J1312" s="58" t="n"/>
      <c r="K1312" s="78" t="n"/>
    </row>
    <row r="1313" ht="14.25" customHeight="1" s="54">
      <c r="A1313" s="76" t="n"/>
      <c r="B1313" s="76" t="n"/>
      <c r="C1313" s="76" t="inlineStr">
        <is>
          <t>ЗП</t>
        </is>
      </c>
      <c r="D1313" s="77" t="n"/>
      <c r="E1313" s="58" t="n"/>
      <c r="F1313" s="78" t="n">
        <v>1.21</v>
      </c>
      <c r="G1313" s="79" t="n"/>
      <c r="H1313" s="58" t="n">
        <v>1</v>
      </c>
      <c r="I1313" s="78" t="n">
        <v>332.06</v>
      </c>
      <c r="J1313" s="58" t="n">
        <v>10.18</v>
      </c>
      <c r="K1313" s="78" t="n">
        <v>3380.38</v>
      </c>
    </row>
    <row r="1314" ht="14.25" customHeight="1" s="54">
      <c r="A1314" s="76" t="n"/>
      <c r="B1314" s="76" t="n"/>
      <c r="C1314" s="76" t="inlineStr">
        <is>
          <t>ЭМ</t>
        </is>
      </c>
      <c r="D1314" s="77" t="n"/>
      <c r="E1314" s="58" t="n"/>
      <c r="F1314" s="78" t="n">
        <v>0.13</v>
      </c>
      <c r="G1314" s="79" t="n"/>
      <c r="H1314" s="58" t="n">
        <v>1</v>
      </c>
      <c r="I1314" s="78" t="n">
        <v>36.9</v>
      </c>
      <c r="J1314" s="58" t="n">
        <v>10.18</v>
      </c>
      <c r="K1314" s="78" t="n">
        <v>375.6</v>
      </c>
    </row>
    <row r="1315" ht="14.25" customHeight="1" s="54">
      <c r="A1315" s="76" t="n"/>
      <c r="B1315" s="76" t="n"/>
      <c r="C1315" s="76" t="inlineStr">
        <is>
          <t>в т.ч. ЗПМ</t>
        </is>
      </c>
      <c r="D1315" s="77" t="n"/>
      <c r="E1315" s="58" t="n"/>
      <c r="F1315" s="78" t="n">
        <v>0</v>
      </c>
      <c r="G1315" s="79" t="n"/>
      <c r="H1315" s="58" t="n">
        <v>1</v>
      </c>
      <c r="I1315" s="80" t="n">
        <v>0</v>
      </c>
      <c r="J1315" s="58" t="n">
        <v>10.18</v>
      </c>
      <c r="K1315" s="80" t="n">
        <v>0</v>
      </c>
    </row>
    <row r="1316" ht="14.25" customHeight="1" s="54">
      <c r="A1316" s="76" t="n"/>
      <c r="B1316" s="76" t="n"/>
      <c r="C1316" s="76" t="inlineStr">
        <is>
          <t>НР от ЗП</t>
        </is>
      </c>
      <c r="D1316" s="77" t="inlineStr">
        <is>
          <t>%</t>
        </is>
      </c>
      <c r="E1316" s="58" t="n">
        <v>112</v>
      </c>
      <c r="F1316" s="78" t="n"/>
      <c r="G1316" s="79" t="n"/>
      <c r="H1316" s="58" t="n"/>
      <c r="I1316" s="78" t="n">
        <v>368.96</v>
      </c>
      <c r="J1316" s="58" t="n">
        <v>112</v>
      </c>
      <c r="K1316" s="78" t="n">
        <v>3755.98</v>
      </c>
    </row>
    <row r="1317" ht="14.25" customHeight="1" s="54">
      <c r="A1317" s="76" t="n"/>
      <c r="B1317" s="76" t="n"/>
      <c r="C1317" s="76" t="inlineStr">
        <is>
          <t>СП от ЗП</t>
        </is>
      </c>
      <c r="D1317" s="77" t="inlineStr">
        <is>
          <t>%</t>
        </is>
      </c>
      <c r="E1317" s="58" t="n">
        <v>80</v>
      </c>
      <c r="F1317" s="78" t="n"/>
      <c r="G1317" s="79" t="n"/>
      <c r="H1317" s="58" t="n"/>
      <c r="I1317" s="78" t="n">
        <v>236.13</v>
      </c>
      <c r="J1317" s="58" t="n">
        <v>80</v>
      </c>
      <c r="K1317" s="78" t="n">
        <v>2403.83</v>
      </c>
    </row>
    <row r="1318" ht="28.5" customHeight="1" s="54">
      <c r="A1318" s="81" t="n"/>
      <c r="B1318" s="81" t="n"/>
      <c r="C1318" s="81" t="inlineStr">
        <is>
          <t>ЗТР</t>
        </is>
      </c>
      <c r="D1318" s="82" t="inlineStr">
        <is>
          <t>чел-ч</t>
        </is>
      </c>
      <c r="E1318" s="83" t="n">
        <v>274.35</v>
      </c>
      <c r="F1318" s="84" t="n"/>
      <c r="G1318" s="85" t="n"/>
      <c r="H1318" s="83" t="n">
        <v>1</v>
      </c>
      <c r="I1318" s="84" t="n">
        <v>274.35</v>
      </c>
      <c r="J1318" s="83" t="n"/>
      <c r="K1318" s="84" t="n"/>
    </row>
    <row r="1319" ht="15" customHeight="1" s="54">
      <c r="C1319" s="70" t="inlineStr">
        <is>
          <t>ВСЕГО работ по позиции:</t>
        </is>
      </c>
      <c r="H1319" s="86" t="n">
        <v>1844.78</v>
      </c>
      <c r="I1319" s="62" t="n"/>
      <c r="J1319" s="86" t="n">
        <v>18779.88</v>
      </c>
      <c r="K1319" s="62" t="n"/>
    </row>
    <row r="1320" ht="15" customHeight="1" s="54">
      <c r="C1320" s="70" t="inlineStr">
        <is>
          <t>ВСЕГО оборудование по позиции:</t>
        </is>
      </c>
      <c r="H1320" s="87" t="n">
        <v>0</v>
      </c>
      <c r="J1320" s="87" t="n">
        <v>0</v>
      </c>
    </row>
    <row r="1321" ht="15" customHeight="1" s="54">
      <c r="C1321" s="70" t="inlineStr">
        <is>
          <t>ВСЕГО по позиции:</t>
        </is>
      </c>
      <c r="H1321" s="87" t="n">
        <v>1844.78</v>
      </c>
      <c r="J1321" s="87" t="n">
        <v>18779.88</v>
      </c>
    </row>
    <row r="1322" ht="141.75" customHeight="1" s="54">
      <c r="A1322" s="76" t="n">
        <v>130</v>
      </c>
      <c r="B1322" s="76" t="inlineStr">
        <is>
          <t>3.15-139-1</t>
        </is>
      </c>
      <c r="C1322" s="76" t="inlineStr">
        <is>
          <t>Герметизация и затирка примыканий мокрых зон</t>
        </is>
      </c>
      <c r="D1322" s="77" t="inlineStr">
        <is>
          <t>м2</t>
        </is>
      </c>
      <c r="E1322" s="58" t="n">
        <v>54.87</v>
      </c>
      <c r="F1322" s="78" t="n"/>
      <c r="G1322" s="79" t="n"/>
      <c r="H1322" s="58" t="n"/>
      <c r="I1322" s="78" t="n"/>
      <c r="J1322" s="58" t="n"/>
      <c r="K1322" s="78" t="n"/>
    </row>
    <row r="1323" ht="14.25" customHeight="1" s="54">
      <c r="A1323" s="76" t="n"/>
      <c r="B1323" s="76" t="n"/>
      <c r="C1323" s="76" t="inlineStr">
        <is>
          <t>ЗП</t>
        </is>
      </c>
      <c r="D1323" s="77" t="n"/>
      <c r="E1323" s="58" t="n"/>
      <c r="F1323" s="78" t="n">
        <v>12.1</v>
      </c>
      <c r="G1323" s="79" t="n"/>
      <c r="H1323" s="58" t="n">
        <v>1</v>
      </c>
      <c r="I1323" s="78" t="n">
        <v>664.12</v>
      </c>
      <c r="J1323" s="58" t="n">
        <v>10.18</v>
      </c>
      <c r="K1323" s="78" t="n">
        <v>6760.75</v>
      </c>
    </row>
    <row r="1324" ht="14.25" customHeight="1" s="54">
      <c r="A1324" s="76" t="n"/>
      <c r="B1324" s="76" t="n"/>
      <c r="C1324" s="76" t="inlineStr">
        <is>
          <t>ЭМ</t>
        </is>
      </c>
      <c r="D1324" s="77" t="n"/>
      <c r="E1324" s="58" t="n"/>
      <c r="F1324" s="78" t="n">
        <v>1.34</v>
      </c>
      <c r="G1324" s="79" t="n"/>
      <c r="H1324" s="58" t="n">
        <v>1</v>
      </c>
      <c r="I1324" s="78" t="n">
        <v>73.78</v>
      </c>
      <c r="J1324" s="58" t="n">
        <v>10.18</v>
      </c>
      <c r="K1324" s="78" t="n">
        <v>751.2</v>
      </c>
    </row>
    <row r="1325" ht="14.25" customHeight="1" s="54">
      <c r="A1325" s="76" t="n"/>
      <c r="B1325" s="76" t="n"/>
      <c r="C1325" s="76" t="inlineStr">
        <is>
          <t>в т.ч. ЗПМ</t>
        </is>
      </c>
      <c r="D1325" s="77" t="n"/>
      <c r="E1325" s="58" t="n"/>
      <c r="F1325" s="78" t="n">
        <v>0</v>
      </c>
      <c r="G1325" s="79" t="n"/>
      <c r="H1325" s="58" t="n">
        <v>1</v>
      </c>
      <c r="I1325" s="80" t="n">
        <v>0</v>
      </c>
      <c r="J1325" s="58" t="n">
        <v>10.18</v>
      </c>
      <c r="K1325" s="80" t="n">
        <v>0</v>
      </c>
    </row>
    <row r="1326" ht="14.25" customHeight="1" s="54">
      <c r="A1326" s="76" t="n"/>
      <c r="B1326" s="76" t="n"/>
      <c r="C1326" s="76" t="inlineStr">
        <is>
          <t>НР от ЗП</t>
        </is>
      </c>
      <c r="D1326" s="77" t="inlineStr">
        <is>
          <t>%</t>
        </is>
      </c>
      <c r="E1326" s="58" t="n">
        <v>112</v>
      </c>
      <c r="F1326" s="78" t="n"/>
      <c r="G1326" s="79" t="n"/>
      <c r="H1326" s="58" t="n"/>
      <c r="I1326" s="78" t="n">
        <v>737.91</v>
      </c>
      <c r="J1326" s="58" t="n">
        <v>112</v>
      </c>
      <c r="K1326" s="78" t="n">
        <v>7511.94</v>
      </c>
    </row>
    <row r="1327" ht="14.25" customHeight="1" s="54">
      <c r="A1327" s="76" t="n"/>
      <c r="B1327" s="76" t="n"/>
      <c r="C1327" s="76" t="inlineStr">
        <is>
          <t>СП от ЗП</t>
        </is>
      </c>
      <c r="D1327" s="77" t="inlineStr">
        <is>
          <t>%</t>
        </is>
      </c>
      <c r="E1327" s="58" t="n">
        <v>80</v>
      </c>
      <c r="F1327" s="78" t="n"/>
      <c r="G1327" s="79" t="n"/>
      <c r="H1327" s="58" t="n"/>
      <c r="I1327" s="78" t="n">
        <v>472.26</v>
      </c>
      <c r="J1327" s="58" t="n">
        <v>80</v>
      </c>
      <c r="K1327" s="78" t="n">
        <v>4807.65</v>
      </c>
    </row>
    <row r="1328" ht="28.5" customHeight="1" s="54">
      <c r="A1328" s="81" t="n"/>
      <c r="B1328" s="81" t="n"/>
      <c r="C1328" s="81" t="inlineStr">
        <is>
          <t>ЗТР</t>
        </is>
      </c>
      <c r="D1328" s="82" t="inlineStr">
        <is>
          <t>чел-ч</t>
        </is>
      </c>
      <c r="E1328" s="83" t="n">
        <v>54.87</v>
      </c>
      <c r="F1328" s="84" t="n"/>
      <c r="G1328" s="85" t="n"/>
      <c r="H1328" s="83" t="n">
        <v>1</v>
      </c>
      <c r="I1328" s="84" t="n">
        <v>54.87</v>
      </c>
      <c r="J1328" s="83" t="n"/>
      <c r="K1328" s="84" t="n"/>
    </row>
    <row r="1329" ht="15" customHeight="1" s="54">
      <c r="C1329" s="70" t="inlineStr">
        <is>
          <t>ВСЕГО работ по позиции:</t>
        </is>
      </c>
      <c r="H1329" s="86" t="n">
        <v>3689.56</v>
      </c>
      <c r="I1329" s="62" t="n"/>
      <c r="J1329" s="86" t="n">
        <v>37559.75</v>
      </c>
      <c r="K1329" s="62" t="n"/>
    </row>
    <row r="1330" ht="15" customHeight="1" s="54">
      <c r="C1330" s="70" t="inlineStr">
        <is>
          <t>ВСЕГО оборудование по позиции:</t>
        </is>
      </c>
      <c r="H1330" s="87" t="n">
        <v>0</v>
      </c>
      <c r="J1330" s="87" t="n">
        <v>0</v>
      </c>
    </row>
    <row r="1331" ht="15" customHeight="1" s="54">
      <c r="C1331" s="70" t="inlineStr">
        <is>
          <t>ВСЕГО по позиции:</t>
        </is>
      </c>
      <c r="H1331" s="87" t="n">
        <v>3689.56</v>
      </c>
      <c r="J1331" s="87" t="n">
        <v>37559.75</v>
      </c>
    </row>
    <row r="1332" ht="141.75" customHeight="1" s="54">
      <c r="A1332" s="76" t="n">
        <v>131</v>
      </c>
      <c r="B1332" s="76" t="inlineStr">
        <is>
          <t>3.15-149-1</t>
        </is>
      </c>
      <c r="C1332" s="76" t="inlineStr">
        <is>
          <t>Облицовка стен плиткой/керамогранитом</t>
        </is>
      </c>
      <c r="D1332" s="77" t="inlineStr">
        <is>
          <t>м2</t>
        </is>
      </c>
      <c r="E1332" s="58" t="n">
        <v>274.35</v>
      </c>
      <c r="F1332" s="78" t="n"/>
      <c r="G1332" s="79" t="n"/>
      <c r="H1332" s="58" t="n"/>
      <c r="I1332" s="78" t="n"/>
      <c r="J1332" s="58" t="n"/>
      <c r="K1332" s="78" t="n"/>
    </row>
    <row r="1333" ht="14.25" customHeight="1" s="54">
      <c r="A1333" s="76" t="n"/>
      <c r="B1333" s="76" t="n"/>
      <c r="C1333" s="76" t="inlineStr">
        <is>
          <t>ЗП</t>
        </is>
      </c>
      <c r="D1333" s="77" t="n"/>
      <c r="E1333" s="58" t="n"/>
      <c r="F1333" s="78" t="n">
        <v>47.55</v>
      </c>
      <c r="G1333" s="79" t="n"/>
      <c r="H1333" s="58" t="n">
        <v>1</v>
      </c>
      <c r="I1333" s="78" t="n">
        <v>13044.16</v>
      </c>
      <c r="J1333" s="58" t="n">
        <v>10.18</v>
      </c>
      <c r="K1333" s="78" t="n">
        <v>132789.57</v>
      </c>
    </row>
    <row r="1334" ht="14.25" customHeight="1" s="54">
      <c r="A1334" s="76" t="n"/>
      <c r="B1334" s="76" t="n"/>
      <c r="C1334" s="76" t="inlineStr">
        <is>
          <t>ЭМ</t>
        </is>
      </c>
      <c r="D1334" s="77" t="n"/>
      <c r="E1334" s="58" t="n"/>
      <c r="F1334" s="78" t="n">
        <v>5.28</v>
      </c>
      <c r="G1334" s="79" t="n"/>
      <c r="H1334" s="58" t="n">
        <v>1</v>
      </c>
      <c r="I1334" s="78" t="n">
        <v>1449.36</v>
      </c>
      <c r="J1334" s="58" t="n">
        <v>10.18</v>
      </c>
      <c r="K1334" s="78" t="n">
        <v>14754.4</v>
      </c>
    </row>
    <row r="1335" ht="14.25" customHeight="1" s="54">
      <c r="A1335" s="76" t="n"/>
      <c r="B1335" s="76" t="n"/>
      <c r="C1335" s="76" t="inlineStr">
        <is>
          <t>в т.ч. ЗПМ</t>
        </is>
      </c>
      <c r="D1335" s="77" t="n"/>
      <c r="E1335" s="58" t="n"/>
      <c r="F1335" s="78" t="n">
        <v>0</v>
      </c>
      <c r="G1335" s="79" t="n"/>
      <c r="H1335" s="58" t="n">
        <v>1</v>
      </c>
      <c r="I1335" s="80" t="n">
        <v>0</v>
      </c>
      <c r="J1335" s="58" t="n">
        <v>10.18</v>
      </c>
      <c r="K1335" s="80" t="n">
        <v>0</v>
      </c>
    </row>
    <row r="1336" ht="14.25" customHeight="1" s="54">
      <c r="A1336" s="76" t="n"/>
      <c r="B1336" s="76" t="n"/>
      <c r="C1336" s="76" t="inlineStr">
        <is>
          <t>НР от ЗП</t>
        </is>
      </c>
      <c r="D1336" s="77" t="inlineStr">
        <is>
          <t>%</t>
        </is>
      </c>
      <c r="E1336" s="58" t="n">
        <v>112</v>
      </c>
      <c r="F1336" s="78" t="n"/>
      <c r="G1336" s="79" t="n"/>
      <c r="H1336" s="58" t="n"/>
      <c r="I1336" s="78" t="n">
        <v>14493.51</v>
      </c>
      <c r="J1336" s="58" t="n">
        <v>112</v>
      </c>
      <c r="K1336" s="78" t="n">
        <v>147543.97</v>
      </c>
    </row>
    <row r="1337" ht="14.25" customHeight="1" s="54">
      <c r="A1337" s="76" t="n"/>
      <c r="B1337" s="76" t="n"/>
      <c r="C1337" s="76" t="inlineStr">
        <is>
          <t>СП от ЗП</t>
        </is>
      </c>
      <c r="D1337" s="77" t="inlineStr">
        <is>
          <t>%</t>
        </is>
      </c>
      <c r="E1337" s="58" t="n">
        <v>80</v>
      </c>
      <c r="F1337" s="78" t="n"/>
      <c r="G1337" s="79" t="n"/>
      <c r="H1337" s="58" t="n"/>
      <c r="I1337" s="78" t="n">
        <v>9275.85</v>
      </c>
      <c r="J1337" s="58" t="n">
        <v>80</v>
      </c>
      <c r="K1337" s="78" t="n">
        <v>94428.13</v>
      </c>
    </row>
    <row r="1338" ht="28.5" customHeight="1" s="54">
      <c r="A1338" s="81" t="n"/>
      <c r="B1338" s="81" t="n"/>
      <c r="C1338" s="81" t="inlineStr">
        <is>
          <t>ЗТР</t>
        </is>
      </c>
      <c r="D1338" s="82" t="inlineStr">
        <is>
          <t>чел-ч</t>
        </is>
      </c>
      <c r="E1338" s="83" t="n">
        <v>274.35</v>
      </c>
      <c r="F1338" s="84" t="n"/>
      <c r="G1338" s="85" t="n"/>
      <c r="H1338" s="83" t="n">
        <v>1</v>
      </c>
      <c r="I1338" s="84" t="n">
        <v>274.35</v>
      </c>
      <c r="J1338" s="83" t="n"/>
      <c r="K1338" s="84" t="n"/>
    </row>
    <row r="1339" ht="15" customHeight="1" s="54">
      <c r="C1339" s="70" t="inlineStr">
        <is>
          <t>ВСЕГО работ по позиции:</t>
        </is>
      </c>
      <c r="H1339" s="86" t="n">
        <v>72467.56</v>
      </c>
      <c r="I1339" s="62" t="n"/>
      <c r="J1339" s="86" t="n">
        <v>737719.83</v>
      </c>
      <c r="K1339" s="62" t="n"/>
    </row>
    <row r="1340" ht="15" customHeight="1" s="54">
      <c r="C1340" s="70" t="inlineStr">
        <is>
          <t>ВСЕГО оборудование по позиции:</t>
        </is>
      </c>
      <c r="H1340" s="87" t="n">
        <v>0</v>
      </c>
      <c r="J1340" s="87" t="n">
        <v>0</v>
      </c>
    </row>
    <row r="1341" ht="15" customHeight="1" s="54">
      <c r="C1341" s="70" t="inlineStr">
        <is>
          <t>ВСЕГО по позиции:</t>
        </is>
      </c>
      <c r="H1341" s="87" t="n">
        <v>72467.56</v>
      </c>
      <c r="J1341" s="87" t="n">
        <v>737719.83</v>
      </c>
    </row>
    <row r="1342" ht="141.75" customHeight="1" s="54">
      <c r="A1342" s="76" t="n">
        <v>132</v>
      </c>
      <c r="B1342" s="76" t="inlineStr">
        <is>
          <t>3.15-139-1</t>
        </is>
      </c>
      <c r="C1342" s="76" t="inlineStr">
        <is>
          <t>Затирка и санитарная герметизация</t>
        </is>
      </c>
      <c r="D1342" s="77" t="inlineStr">
        <is>
          <t>м2</t>
        </is>
      </c>
      <c r="E1342" s="58" t="n">
        <v>274.35</v>
      </c>
      <c r="F1342" s="78" t="n"/>
      <c r="G1342" s="79" t="n"/>
      <c r="H1342" s="58" t="n"/>
      <c r="I1342" s="78" t="n"/>
      <c r="J1342" s="58" t="n"/>
      <c r="K1342" s="78" t="n"/>
    </row>
    <row r="1343" ht="14.25" customHeight="1" s="54">
      <c r="A1343" s="76" t="n"/>
      <c r="B1343" s="76" t="n"/>
      <c r="C1343" s="76" t="inlineStr">
        <is>
          <t>ЗП</t>
        </is>
      </c>
      <c r="D1343" s="77" t="n"/>
      <c r="E1343" s="58" t="n"/>
      <c r="F1343" s="78" t="n">
        <v>6.63</v>
      </c>
      <c r="G1343" s="79" t="n"/>
      <c r="H1343" s="58" t="n">
        <v>1</v>
      </c>
      <c r="I1343" s="78" t="n">
        <v>1818.31</v>
      </c>
      <c r="J1343" s="58" t="n">
        <v>10.18</v>
      </c>
      <c r="K1343" s="78" t="n">
        <v>18510.37</v>
      </c>
    </row>
    <row r="1344" ht="14.25" customHeight="1" s="54">
      <c r="A1344" s="76" t="n"/>
      <c r="B1344" s="76" t="n"/>
      <c r="C1344" s="76" t="inlineStr">
        <is>
          <t>ЭМ</t>
        </is>
      </c>
      <c r="D1344" s="77" t="n"/>
      <c r="E1344" s="58" t="n"/>
      <c r="F1344" s="78" t="n">
        <v>0.74</v>
      </c>
      <c r="G1344" s="79" t="n"/>
      <c r="H1344" s="58" t="n">
        <v>1</v>
      </c>
      <c r="I1344" s="78" t="n">
        <v>202.04</v>
      </c>
      <c r="J1344" s="58" t="n">
        <v>10.18</v>
      </c>
      <c r="K1344" s="78" t="n">
        <v>2056.71</v>
      </c>
    </row>
    <row r="1345" ht="14.25" customHeight="1" s="54">
      <c r="A1345" s="76" t="n"/>
      <c r="B1345" s="76" t="n"/>
      <c r="C1345" s="76" t="inlineStr">
        <is>
          <t>в т.ч. ЗПМ</t>
        </is>
      </c>
      <c r="D1345" s="77" t="n"/>
      <c r="E1345" s="58" t="n"/>
      <c r="F1345" s="78" t="n">
        <v>0</v>
      </c>
      <c r="G1345" s="79" t="n"/>
      <c r="H1345" s="58" t="n">
        <v>1</v>
      </c>
      <c r="I1345" s="80" t="n">
        <v>0</v>
      </c>
      <c r="J1345" s="58" t="n">
        <v>10.18</v>
      </c>
      <c r="K1345" s="80" t="n">
        <v>0</v>
      </c>
    </row>
    <row r="1346" ht="14.25" customHeight="1" s="54">
      <c r="A1346" s="76" t="n"/>
      <c r="B1346" s="76" t="n"/>
      <c r="C1346" s="76" t="inlineStr">
        <is>
          <t>НР от ЗП</t>
        </is>
      </c>
      <c r="D1346" s="77" t="inlineStr">
        <is>
          <t>%</t>
        </is>
      </c>
      <c r="E1346" s="58" t="n">
        <v>112</v>
      </c>
      <c r="F1346" s="78" t="n"/>
      <c r="G1346" s="79" t="n"/>
      <c r="H1346" s="58" t="n"/>
      <c r="I1346" s="78" t="n">
        <v>2020.35</v>
      </c>
      <c r="J1346" s="58" t="n">
        <v>112</v>
      </c>
      <c r="K1346" s="78" t="n">
        <v>20567.09</v>
      </c>
    </row>
    <row r="1347" ht="14.25" customHeight="1" s="54">
      <c r="A1347" s="76" t="n"/>
      <c r="B1347" s="76" t="n"/>
      <c r="C1347" s="76" t="inlineStr">
        <is>
          <t>СП от ЗП</t>
        </is>
      </c>
      <c r="D1347" s="77" t="inlineStr">
        <is>
          <t>%</t>
        </is>
      </c>
      <c r="E1347" s="58" t="n">
        <v>80</v>
      </c>
      <c r="F1347" s="78" t="n"/>
      <c r="G1347" s="79" t="n"/>
      <c r="H1347" s="58" t="n"/>
      <c r="I1347" s="78" t="n">
        <v>1293.02</v>
      </c>
      <c r="J1347" s="58" t="n">
        <v>80</v>
      </c>
      <c r="K1347" s="78" t="n">
        <v>13162.94</v>
      </c>
    </row>
    <row r="1348" ht="28.5" customHeight="1" s="54">
      <c r="A1348" s="81" t="n"/>
      <c r="B1348" s="81" t="n"/>
      <c r="C1348" s="81" t="inlineStr">
        <is>
          <t>ЗТР</t>
        </is>
      </c>
      <c r="D1348" s="82" t="inlineStr">
        <is>
          <t>чел-ч</t>
        </is>
      </c>
      <c r="E1348" s="83" t="n">
        <v>274.35</v>
      </c>
      <c r="F1348" s="84" t="n"/>
      <c r="G1348" s="85" t="n"/>
      <c r="H1348" s="83" t="n">
        <v>1</v>
      </c>
      <c r="I1348" s="84" t="n">
        <v>274.35</v>
      </c>
      <c r="J1348" s="83" t="n"/>
      <c r="K1348" s="84" t="n"/>
    </row>
    <row r="1349" ht="15" customHeight="1" s="54">
      <c r="C1349" s="70" t="inlineStr">
        <is>
          <t>ВСЕГО работ по позиции:</t>
        </is>
      </c>
      <c r="H1349" s="86" t="n">
        <v>10101.72</v>
      </c>
      <c r="I1349" s="62" t="n"/>
      <c r="J1349" s="86" t="n">
        <v>102835.39</v>
      </c>
      <c r="K1349" s="62" t="n"/>
    </row>
    <row r="1350" ht="15" customHeight="1" s="54">
      <c r="C1350" s="70" t="inlineStr">
        <is>
          <t>ВСЕГО оборудование по позиции:</t>
        </is>
      </c>
      <c r="H1350" s="87" t="n">
        <v>0</v>
      </c>
      <c r="J1350" s="87" t="n">
        <v>0</v>
      </c>
    </row>
    <row r="1351" ht="15" customHeight="1" s="54">
      <c r="C1351" s="70" t="inlineStr">
        <is>
          <t>ВСЕГО по позиции:</t>
        </is>
      </c>
      <c r="H1351" s="87" t="n">
        <v>10101.72</v>
      </c>
      <c r="J1351" s="87" t="n">
        <v>102835.39</v>
      </c>
    </row>
    <row r="1352" ht="141.75" customHeight="1" s="54">
      <c r="A1352" s="76" t="n">
        <v>133</v>
      </c>
      <c r="B1352" s="76" t="inlineStr">
        <is>
          <t>3.15-71-1</t>
        </is>
      </c>
      <c r="C1352" s="76" t="inlineStr">
        <is>
          <t>Влагостойкая облицовка потолка ГКЛ/ГВЛ</t>
        </is>
      </c>
      <c r="D1352" s="77" t="inlineStr">
        <is>
          <t>м2</t>
        </is>
      </c>
      <c r="E1352" s="58" t="n">
        <v>204.6</v>
      </c>
      <c r="F1352" s="78" t="n"/>
      <c r="G1352" s="79" t="n"/>
      <c r="H1352" s="58" t="n"/>
      <c r="I1352" s="78" t="n"/>
      <c r="J1352" s="58" t="n"/>
      <c r="K1352" s="78" t="n"/>
    </row>
    <row r="1353" ht="14.25" customHeight="1" s="54">
      <c r="A1353" s="76" t="n"/>
      <c r="B1353" s="76" t="n"/>
      <c r="C1353" s="76" t="inlineStr">
        <is>
          <t>ЗП</t>
        </is>
      </c>
      <c r="D1353" s="77" t="n"/>
      <c r="E1353" s="58" t="n"/>
      <c r="F1353" s="78" t="n">
        <v>13.43</v>
      </c>
      <c r="G1353" s="79" t="n"/>
      <c r="H1353" s="58" t="n">
        <v>1</v>
      </c>
      <c r="I1353" s="78" t="n">
        <v>2748.17</v>
      </c>
      <c r="J1353" s="58" t="n">
        <v>10.18</v>
      </c>
      <c r="K1353" s="78" t="n">
        <v>27976.42</v>
      </c>
    </row>
    <row r="1354" ht="14.25" customHeight="1" s="54">
      <c r="A1354" s="76" t="n"/>
      <c r="B1354" s="76" t="n"/>
      <c r="C1354" s="76" t="inlineStr">
        <is>
          <t>ЭМ</t>
        </is>
      </c>
      <c r="D1354" s="77" t="n"/>
      <c r="E1354" s="58" t="n"/>
      <c r="F1354" s="78" t="n">
        <v>1.49</v>
      </c>
      <c r="G1354" s="79" t="n"/>
      <c r="H1354" s="58" t="n">
        <v>1</v>
      </c>
      <c r="I1354" s="78" t="n">
        <v>305.36</v>
      </c>
      <c r="J1354" s="58" t="n">
        <v>10.18</v>
      </c>
      <c r="K1354" s="78" t="n">
        <v>3108.49</v>
      </c>
    </row>
    <row r="1355" ht="14.25" customHeight="1" s="54">
      <c r="A1355" s="76" t="n"/>
      <c r="B1355" s="76" t="n"/>
      <c r="C1355" s="76" t="inlineStr">
        <is>
          <t>в т.ч. ЗПМ</t>
        </is>
      </c>
      <c r="D1355" s="77" t="n"/>
      <c r="E1355" s="58" t="n"/>
      <c r="F1355" s="78" t="n">
        <v>0</v>
      </c>
      <c r="G1355" s="79" t="n"/>
      <c r="H1355" s="58" t="n">
        <v>1</v>
      </c>
      <c r="I1355" s="80" t="n">
        <v>0</v>
      </c>
      <c r="J1355" s="58" t="n">
        <v>10.18</v>
      </c>
      <c r="K1355" s="80" t="n">
        <v>0</v>
      </c>
    </row>
    <row r="1356" ht="14.25" customHeight="1" s="54">
      <c r="A1356" s="76" t="n"/>
      <c r="B1356" s="76" t="n"/>
      <c r="C1356" s="76" t="inlineStr">
        <is>
          <t>НР от ЗП</t>
        </is>
      </c>
      <c r="D1356" s="77" t="inlineStr">
        <is>
          <t>%</t>
        </is>
      </c>
      <c r="E1356" s="58" t="n">
        <v>112</v>
      </c>
      <c r="F1356" s="78" t="n"/>
      <c r="G1356" s="79" t="n"/>
      <c r="H1356" s="58" t="n"/>
      <c r="I1356" s="78" t="n">
        <v>3053.52</v>
      </c>
      <c r="J1356" s="58" t="n">
        <v>112</v>
      </c>
      <c r="K1356" s="78" t="n">
        <v>31084.91</v>
      </c>
    </row>
    <row r="1357" ht="14.25" customHeight="1" s="54">
      <c r="A1357" s="76" t="n"/>
      <c r="B1357" s="76" t="n"/>
      <c r="C1357" s="76" t="inlineStr">
        <is>
          <t>СП от ЗП</t>
        </is>
      </c>
      <c r="D1357" s="77" t="inlineStr">
        <is>
          <t>%</t>
        </is>
      </c>
      <c r="E1357" s="58" t="n">
        <v>80</v>
      </c>
      <c r="F1357" s="78" t="n"/>
      <c r="G1357" s="79" t="n"/>
      <c r="H1357" s="58" t="n"/>
      <c r="I1357" s="78" t="n">
        <v>1954.25</v>
      </c>
      <c r="J1357" s="58" t="n">
        <v>80</v>
      </c>
      <c r="K1357" s="78" t="n">
        <v>19894.34</v>
      </c>
    </row>
    <row r="1358" ht="28.5" customHeight="1" s="54">
      <c r="A1358" s="81" t="n"/>
      <c r="B1358" s="81" t="n"/>
      <c r="C1358" s="81" t="inlineStr">
        <is>
          <t>ЗТР</t>
        </is>
      </c>
      <c r="D1358" s="82" t="inlineStr">
        <is>
          <t>чел-ч</t>
        </is>
      </c>
      <c r="E1358" s="83" t="n">
        <v>204.6</v>
      </c>
      <c r="F1358" s="84" t="n"/>
      <c r="G1358" s="85" t="n"/>
      <c r="H1358" s="83" t="n">
        <v>1</v>
      </c>
      <c r="I1358" s="84" t="n">
        <v>204.6</v>
      </c>
      <c r="J1358" s="83" t="n"/>
      <c r="K1358" s="84" t="n"/>
    </row>
    <row r="1359" ht="15" customHeight="1" s="54">
      <c r="C1359" s="70" t="inlineStr">
        <is>
          <t>ВСЕГО работ по позиции:</t>
        </is>
      </c>
      <c r="H1359" s="86" t="n">
        <v>15267.62</v>
      </c>
      <c r="I1359" s="62" t="n"/>
      <c r="J1359" s="86" t="n">
        <v>155424.53</v>
      </c>
      <c r="K1359" s="62" t="n"/>
    </row>
    <row r="1360" ht="15" customHeight="1" s="54">
      <c r="C1360" s="70" t="inlineStr">
        <is>
          <t>ВСЕГО оборудование по позиции:</t>
        </is>
      </c>
      <c r="H1360" s="87" t="n">
        <v>0</v>
      </c>
      <c r="J1360" s="87" t="n">
        <v>0</v>
      </c>
    </row>
    <row r="1361" ht="15" customHeight="1" s="54">
      <c r="C1361" s="70" t="inlineStr">
        <is>
          <t>ВСЕГО по позиции:</t>
        </is>
      </c>
      <c r="H1361" s="87" t="n">
        <v>15267.62</v>
      </c>
      <c r="J1361" s="87" t="n">
        <v>155424.53</v>
      </c>
    </row>
    <row r="1362" ht="141.75" customHeight="1" s="54">
      <c r="A1362" s="76" t="n">
        <v>134</v>
      </c>
      <c r="B1362" s="76" t="inlineStr">
        <is>
          <t>3.15-103-1</t>
        </is>
      </c>
      <c r="C1362" s="76" t="inlineStr">
        <is>
          <t>Шпаклевка влагостойкого потолка</t>
        </is>
      </c>
      <c r="D1362" s="77" t="inlineStr">
        <is>
          <t>м2</t>
        </is>
      </c>
      <c r="E1362" s="58" t="n">
        <v>204.6</v>
      </c>
      <c r="F1362" s="78" t="n"/>
      <c r="G1362" s="79" t="n"/>
      <c r="H1362" s="58" t="n"/>
      <c r="I1362" s="78" t="n"/>
      <c r="J1362" s="58" t="n"/>
      <c r="K1362" s="78" t="n"/>
    </row>
    <row r="1363" ht="14.25" customHeight="1" s="54">
      <c r="A1363" s="76" t="n"/>
      <c r="B1363" s="76" t="n"/>
      <c r="C1363" s="76" t="inlineStr">
        <is>
          <t>ЗП</t>
        </is>
      </c>
      <c r="D1363" s="77" t="n"/>
      <c r="E1363" s="58" t="n"/>
      <c r="F1363" s="78" t="n">
        <v>7.68</v>
      </c>
      <c r="G1363" s="79" t="n"/>
      <c r="H1363" s="58" t="n">
        <v>1</v>
      </c>
      <c r="I1363" s="78" t="n">
        <v>1570.38</v>
      </c>
      <c r="J1363" s="58" t="n">
        <v>10.18</v>
      </c>
      <c r="K1363" s="78" t="n">
        <v>15986.53</v>
      </c>
    </row>
    <row r="1364" ht="14.25" customHeight="1" s="54">
      <c r="A1364" s="76" t="n"/>
      <c r="B1364" s="76" t="n"/>
      <c r="C1364" s="76" t="inlineStr">
        <is>
          <t>ЭМ</t>
        </is>
      </c>
      <c r="D1364" s="77" t="n"/>
      <c r="E1364" s="58" t="n"/>
      <c r="F1364" s="78" t="n">
        <v>0.85</v>
      </c>
      <c r="G1364" s="79" t="n"/>
      <c r="H1364" s="58" t="n">
        <v>1</v>
      </c>
      <c r="I1364" s="78" t="n">
        <v>174.48</v>
      </c>
      <c r="J1364" s="58" t="n">
        <v>10.18</v>
      </c>
      <c r="K1364" s="78" t="n">
        <v>1776.28</v>
      </c>
    </row>
    <row r="1365" ht="14.25" customHeight="1" s="54">
      <c r="A1365" s="76" t="n"/>
      <c r="B1365" s="76" t="n"/>
      <c r="C1365" s="76" t="inlineStr">
        <is>
          <t>в т.ч. ЗПМ</t>
        </is>
      </c>
      <c r="D1365" s="77" t="n"/>
      <c r="E1365" s="58" t="n"/>
      <c r="F1365" s="78" t="n">
        <v>0</v>
      </c>
      <c r="G1365" s="79" t="n"/>
      <c r="H1365" s="58" t="n">
        <v>1</v>
      </c>
      <c r="I1365" s="80" t="n">
        <v>0</v>
      </c>
      <c r="J1365" s="58" t="n">
        <v>10.18</v>
      </c>
      <c r="K1365" s="80" t="n">
        <v>0</v>
      </c>
    </row>
    <row r="1366" ht="14.25" customHeight="1" s="54">
      <c r="A1366" s="76" t="n"/>
      <c r="B1366" s="76" t="n"/>
      <c r="C1366" s="76" t="inlineStr">
        <is>
          <t>НР от ЗП</t>
        </is>
      </c>
      <c r="D1366" s="77" t="inlineStr">
        <is>
          <t>%</t>
        </is>
      </c>
      <c r="E1366" s="58" t="n">
        <v>112</v>
      </c>
      <c r="F1366" s="78" t="n"/>
      <c r="G1366" s="79" t="n"/>
      <c r="H1366" s="58" t="n"/>
      <c r="I1366" s="78" t="n">
        <v>1744.87</v>
      </c>
      <c r="J1366" s="58" t="n">
        <v>112</v>
      </c>
      <c r="K1366" s="78" t="n">
        <v>17762.8</v>
      </c>
    </row>
    <row r="1367" ht="14.25" customHeight="1" s="54">
      <c r="A1367" s="76" t="n"/>
      <c r="B1367" s="76" t="n"/>
      <c r="C1367" s="76" t="inlineStr">
        <is>
          <t>СП от ЗП</t>
        </is>
      </c>
      <c r="D1367" s="77" t="inlineStr">
        <is>
          <t>%</t>
        </is>
      </c>
      <c r="E1367" s="58" t="n">
        <v>80</v>
      </c>
      <c r="F1367" s="78" t="n"/>
      <c r="G1367" s="79" t="n"/>
      <c r="H1367" s="58" t="n"/>
      <c r="I1367" s="78" t="n">
        <v>1116.71</v>
      </c>
      <c r="J1367" s="58" t="n">
        <v>80</v>
      </c>
      <c r="K1367" s="78" t="n">
        <v>11368.2</v>
      </c>
    </row>
    <row r="1368" ht="28.5" customHeight="1" s="54">
      <c r="A1368" s="81" t="n"/>
      <c r="B1368" s="81" t="n"/>
      <c r="C1368" s="81" t="inlineStr">
        <is>
          <t>ЗТР</t>
        </is>
      </c>
      <c r="D1368" s="82" t="inlineStr">
        <is>
          <t>чел-ч</t>
        </is>
      </c>
      <c r="E1368" s="83" t="n">
        <v>204.6</v>
      </c>
      <c r="F1368" s="84" t="n"/>
      <c r="G1368" s="85" t="n"/>
      <c r="H1368" s="83" t="n">
        <v>1</v>
      </c>
      <c r="I1368" s="84" t="n">
        <v>204.6</v>
      </c>
      <c r="J1368" s="83" t="n"/>
      <c r="K1368" s="84" t="n"/>
    </row>
    <row r="1369" ht="15" customHeight="1" s="54">
      <c r="C1369" s="70" t="inlineStr">
        <is>
          <t>ВСЕГО работ по позиции:</t>
        </is>
      </c>
      <c r="H1369" s="86" t="n">
        <v>8724.35</v>
      </c>
      <c r="I1369" s="62" t="n"/>
      <c r="J1369" s="86" t="n">
        <v>88814.02</v>
      </c>
      <c r="K1369" s="62" t="n"/>
    </row>
    <row r="1370" ht="15" customHeight="1" s="54">
      <c r="C1370" s="70" t="inlineStr">
        <is>
          <t>ВСЕГО оборудование по позиции:</t>
        </is>
      </c>
      <c r="H1370" s="87" t="n">
        <v>0</v>
      </c>
      <c r="J1370" s="87" t="n">
        <v>0</v>
      </c>
    </row>
    <row r="1371" ht="15" customHeight="1" s="54">
      <c r="C1371" s="70" t="inlineStr">
        <is>
          <t>ВСЕГО по позиции:</t>
        </is>
      </c>
      <c r="H1371" s="87" t="n">
        <v>8724.35</v>
      </c>
      <c r="J1371" s="87" t="n">
        <v>88814.02</v>
      </c>
    </row>
    <row r="1372" ht="141.75" customHeight="1" s="54">
      <c r="A1372" s="76" t="n">
        <v>135</v>
      </c>
      <c r="B1372" s="76" t="inlineStr">
        <is>
          <t>3.15-96-4</t>
        </is>
      </c>
      <c r="C1372" s="76" t="inlineStr">
        <is>
          <t>Окраска потолка влагостойким составом</t>
        </is>
      </c>
      <c r="D1372" s="77" t="inlineStr">
        <is>
          <t>м2</t>
        </is>
      </c>
      <c r="E1372" s="58" t="n">
        <v>204.6</v>
      </c>
      <c r="F1372" s="78" t="n"/>
      <c r="G1372" s="79" t="n"/>
      <c r="H1372" s="58" t="n"/>
      <c r="I1372" s="78" t="n"/>
      <c r="J1372" s="58" t="n"/>
      <c r="K1372" s="78" t="n"/>
    </row>
    <row r="1373" ht="14.25" customHeight="1" s="54">
      <c r="A1373" s="76" t="n"/>
      <c r="B1373" s="76" t="n"/>
      <c r="C1373" s="76" t="inlineStr">
        <is>
          <t>ЗП</t>
        </is>
      </c>
      <c r="D1373" s="77" t="n"/>
      <c r="E1373" s="58" t="n"/>
      <c r="F1373" s="78" t="n">
        <v>7.68</v>
      </c>
      <c r="G1373" s="79" t="n"/>
      <c r="H1373" s="58" t="n">
        <v>1</v>
      </c>
      <c r="I1373" s="78" t="n">
        <v>1570.38</v>
      </c>
      <c r="J1373" s="58" t="n">
        <v>10.18</v>
      </c>
      <c r="K1373" s="78" t="n">
        <v>15986.53</v>
      </c>
    </row>
    <row r="1374" ht="14.25" customHeight="1" s="54">
      <c r="A1374" s="76" t="n"/>
      <c r="B1374" s="76" t="n"/>
      <c r="C1374" s="76" t="inlineStr">
        <is>
          <t>ЭМ</t>
        </is>
      </c>
      <c r="D1374" s="77" t="n"/>
      <c r="E1374" s="58" t="n"/>
      <c r="F1374" s="78" t="n">
        <v>0.85</v>
      </c>
      <c r="G1374" s="79" t="n"/>
      <c r="H1374" s="58" t="n">
        <v>1</v>
      </c>
      <c r="I1374" s="78" t="n">
        <v>174.48</v>
      </c>
      <c r="J1374" s="58" t="n">
        <v>10.18</v>
      </c>
      <c r="K1374" s="78" t="n">
        <v>1776.28</v>
      </c>
    </row>
    <row r="1375" ht="14.25" customHeight="1" s="54">
      <c r="A1375" s="76" t="n"/>
      <c r="B1375" s="76" t="n"/>
      <c r="C1375" s="76" t="inlineStr">
        <is>
          <t>в т.ч. ЗПМ</t>
        </is>
      </c>
      <c r="D1375" s="77" t="n"/>
      <c r="E1375" s="58" t="n"/>
      <c r="F1375" s="78" t="n">
        <v>0</v>
      </c>
      <c r="G1375" s="79" t="n"/>
      <c r="H1375" s="58" t="n">
        <v>1</v>
      </c>
      <c r="I1375" s="80" t="n">
        <v>0</v>
      </c>
      <c r="J1375" s="58" t="n">
        <v>10.18</v>
      </c>
      <c r="K1375" s="80" t="n">
        <v>0</v>
      </c>
    </row>
    <row r="1376" ht="14.25" customHeight="1" s="54">
      <c r="A1376" s="76" t="n"/>
      <c r="B1376" s="76" t="n"/>
      <c r="C1376" s="76" t="inlineStr">
        <is>
          <t>НР от ЗП</t>
        </is>
      </c>
      <c r="D1376" s="77" t="inlineStr">
        <is>
          <t>%</t>
        </is>
      </c>
      <c r="E1376" s="58" t="n">
        <v>112</v>
      </c>
      <c r="F1376" s="78" t="n"/>
      <c r="G1376" s="79" t="n"/>
      <c r="H1376" s="58" t="n"/>
      <c r="I1376" s="78" t="n">
        <v>1744.87</v>
      </c>
      <c r="J1376" s="58" t="n">
        <v>112</v>
      </c>
      <c r="K1376" s="78" t="n">
        <v>17762.8</v>
      </c>
    </row>
    <row r="1377" ht="14.25" customHeight="1" s="54">
      <c r="A1377" s="76" t="n"/>
      <c r="B1377" s="76" t="n"/>
      <c r="C1377" s="76" t="inlineStr">
        <is>
          <t>СП от ЗП</t>
        </is>
      </c>
      <c r="D1377" s="77" t="inlineStr">
        <is>
          <t>%</t>
        </is>
      </c>
      <c r="E1377" s="58" t="n">
        <v>80</v>
      </c>
      <c r="F1377" s="78" t="n"/>
      <c r="G1377" s="79" t="n"/>
      <c r="H1377" s="58" t="n"/>
      <c r="I1377" s="78" t="n">
        <v>1116.71</v>
      </c>
      <c r="J1377" s="58" t="n">
        <v>80</v>
      </c>
      <c r="K1377" s="78" t="n">
        <v>11368.2</v>
      </c>
    </row>
    <row r="1378" ht="28.5" customHeight="1" s="54">
      <c r="A1378" s="81" t="n"/>
      <c r="B1378" s="81" t="n"/>
      <c r="C1378" s="81" t="inlineStr">
        <is>
          <t>ЗТР</t>
        </is>
      </c>
      <c r="D1378" s="82" t="inlineStr">
        <is>
          <t>чел-ч</t>
        </is>
      </c>
      <c r="E1378" s="83" t="n">
        <v>204.6</v>
      </c>
      <c r="F1378" s="84" t="n"/>
      <c r="G1378" s="85" t="n"/>
      <c r="H1378" s="83" t="n">
        <v>1</v>
      </c>
      <c r="I1378" s="84" t="n">
        <v>204.6</v>
      </c>
      <c r="J1378" s="83" t="n"/>
      <c r="K1378" s="84" t="n"/>
    </row>
    <row r="1379" ht="15" customHeight="1" s="54">
      <c r="C1379" s="70" t="inlineStr">
        <is>
          <t>ВСЕГО работ по позиции:</t>
        </is>
      </c>
      <c r="H1379" s="86" t="n">
        <v>8724.35</v>
      </c>
      <c r="I1379" s="62" t="n"/>
      <c r="J1379" s="86" t="n">
        <v>88814.02</v>
      </c>
      <c r="K1379" s="62" t="n"/>
    </row>
    <row r="1380" ht="15" customHeight="1" s="54">
      <c r="C1380" s="70" t="inlineStr">
        <is>
          <t>ВСЕГО оборудование по позиции:</t>
        </is>
      </c>
      <c r="H1380" s="87" t="n">
        <v>0</v>
      </c>
      <c r="J1380" s="87" t="n">
        <v>0</v>
      </c>
    </row>
    <row r="1381" ht="15" customHeight="1" s="54">
      <c r="C1381" s="70" t="inlineStr">
        <is>
          <t>ВСЕГО по позиции:</t>
        </is>
      </c>
      <c r="H1381" s="87" t="n">
        <v>8724.35</v>
      </c>
      <c r="J1381" s="87" t="n">
        <v>88814.02</v>
      </c>
    </row>
    <row r="1382" ht="141.75" customHeight="1" s="54">
      <c r="A1382" s="76" t="n">
        <v>136</v>
      </c>
      <c r="B1382" s="76" t="inlineStr">
        <is>
          <t>Калькуляция - 136</t>
        </is>
      </c>
      <c r="C1382" s="76" t="inlineStr">
        <is>
          <t>Ревизионные люки и закладные мокрой зоны</t>
        </is>
      </c>
      <c r="D1382" s="77" t="inlineStr">
        <is>
          <t>шт.</t>
        </is>
      </c>
      <c r="E1382" s="58" t="n">
        <v>12.276</v>
      </c>
      <c r="F1382" s="78" t="n"/>
      <c r="G1382" s="79" t="n"/>
      <c r="H1382" s="58" t="n"/>
      <c r="I1382" s="78" t="n"/>
      <c r="J1382" s="58" t="n"/>
      <c r="K1382" s="78" t="n"/>
    </row>
    <row r="1383" ht="14.25" customHeight="1" s="54">
      <c r="A1383" s="76" t="n"/>
      <c r="B1383" s="76" t="n"/>
      <c r="C1383" s="76" t="inlineStr">
        <is>
          <t>ЗП</t>
        </is>
      </c>
      <c r="D1383" s="77" t="n"/>
      <c r="E1383" s="58" t="n"/>
      <c r="F1383" s="78" t="n">
        <v>95.94</v>
      </c>
      <c r="G1383" s="79" t="n"/>
      <c r="H1383" s="58" t="n">
        <v>1</v>
      </c>
      <c r="I1383" s="78" t="n">
        <v>1177.79</v>
      </c>
      <c r="J1383" s="58" t="n">
        <v>10.18</v>
      </c>
      <c r="K1383" s="78" t="n">
        <v>11989.89</v>
      </c>
    </row>
    <row r="1384" ht="14.25" customHeight="1" s="54">
      <c r="A1384" s="76" t="n"/>
      <c r="B1384" s="76" t="n"/>
      <c r="C1384" s="76" t="inlineStr">
        <is>
          <t>ЭМ</t>
        </is>
      </c>
      <c r="D1384" s="77" t="n"/>
      <c r="E1384" s="58" t="n"/>
      <c r="F1384" s="78" t="n">
        <v>10.66</v>
      </c>
      <c r="G1384" s="79" t="n"/>
      <c r="H1384" s="58" t="n">
        <v>1</v>
      </c>
      <c r="I1384" s="78" t="n">
        <v>130.86</v>
      </c>
      <c r="J1384" s="58" t="n">
        <v>10.18</v>
      </c>
      <c r="K1384" s="78" t="n">
        <v>1332.21</v>
      </c>
    </row>
    <row r="1385" ht="14.25" customHeight="1" s="54">
      <c r="A1385" s="76" t="n"/>
      <c r="B1385" s="76" t="n"/>
      <c r="C1385" s="76" t="inlineStr">
        <is>
          <t>в т.ч. ЗПМ</t>
        </is>
      </c>
      <c r="D1385" s="77" t="n"/>
      <c r="E1385" s="58" t="n"/>
      <c r="F1385" s="78" t="n">
        <v>0</v>
      </c>
      <c r="G1385" s="79" t="n"/>
      <c r="H1385" s="58" t="n">
        <v>1</v>
      </c>
      <c r="I1385" s="80" t="n">
        <v>0</v>
      </c>
      <c r="J1385" s="58" t="n">
        <v>10.18</v>
      </c>
      <c r="K1385" s="80" t="n">
        <v>0</v>
      </c>
    </row>
    <row r="1386" ht="14.25" customHeight="1" s="54">
      <c r="A1386" s="76" t="n"/>
      <c r="B1386" s="76" t="n"/>
      <c r="C1386" s="76" t="inlineStr">
        <is>
          <t>НР от ЗП</t>
        </is>
      </c>
      <c r="D1386" s="77" t="inlineStr">
        <is>
          <t>%</t>
        </is>
      </c>
      <c r="E1386" s="58" t="n">
        <v>112</v>
      </c>
      <c r="F1386" s="78" t="n"/>
      <c r="G1386" s="79" t="n"/>
      <c r="H1386" s="58" t="n"/>
      <c r="I1386" s="78" t="n">
        <v>1308.66</v>
      </c>
      <c r="J1386" s="58" t="n">
        <v>112</v>
      </c>
      <c r="K1386" s="78" t="n">
        <v>13322.1</v>
      </c>
    </row>
    <row r="1387" ht="14.25" customHeight="1" s="54">
      <c r="A1387" s="76" t="n"/>
      <c r="B1387" s="76" t="n"/>
      <c r="C1387" s="76" t="inlineStr">
        <is>
          <t>СП от ЗП</t>
        </is>
      </c>
      <c r="D1387" s="77" t="inlineStr">
        <is>
          <t>%</t>
        </is>
      </c>
      <c r="E1387" s="58" t="n">
        <v>80</v>
      </c>
      <c r="F1387" s="78" t="n"/>
      <c r="G1387" s="79" t="n"/>
      <c r="H1387" s="58" t="n"/>
      <c r="I1387" s="78" t="n">
        <v>837.54</v>
      </c>
      <c r="J1387" s="58" t="n">
        <v>80</v>
      </c>
      <c r="K1387" s="78" t="n">
        <v>8526.139999999999</v>
      </c>
    </row>
    <row r="1388" ht="28.5" customHeight="1" s="54">
      <c r="A1388" s="81" t="n"/>
      <c r="B1388" s="81" t="n"/>
      <c r="C1388" s="81" t="inlineStr">
        <is>
          <t>ЗТР</t>
        </is>
      </c>
      <c r="D1388" s="82" t="inlineStr">
        <is>
          <t>чел-ч</t>
        </is>
      </c>
      <c r="E1388" s="83" t="n">
        <v>12.28</v>
      </c>
      <c r="F1388" s="84" t="n"/>
      <c r="G1388" s="85" t="n"/>
      <c r="H1388" s="83" t="n">
        <v>1</v>
      </c>
      <c r="I1388" s="84" t="n">
        <v>12.28</v>
      </c>
      <c r="J1388" s="83" t="n"/>
      <c r="K1388" s="84" t="n"/>
    </row>
    <row r="1389" ht="15" customHeight="1" s="54">
      <c r="C1389" s="70" t="inlineStr">
        <is>
          <t>ВСЕГО работ по позиции:</t>
        </is>
      </c>
      <c r="H1389" s="86" t="n">
        <v>6543.28</v>
      </c>
      <c r="I1389" s="62" t="n"/>
      <c r="J1389" s="86" t="n">
        <v>66610.50999999999</v>
      </c>
      <c r="K1389" s="62" t="n"/>
    </row>
    <row r="1390" ht="15" customHeight="1" s="54">
      <c r="C1390" s="70" t="inlineStr">
        <is>
          <t>ВСЕГО оборудование по позиции:</t>
        </is>
      </c>
      <c r="H1390" s="87" t="n">
        <v>0</v>
      </c>
      <c r="J1390" s="87" t="n">
        <v>0</v>
      </c>
    </row>
    <row r="1391" ht="15" customHeight="1" s="54">
      <c r="C1391" s="70" t="inlineStr">
        <is>
          <t>ВСЕГО по позиции:</t>
        </is>
      </c>
      <c r="H1391" s="87" t="n">
        <v>6543.28</v>
      </c>
      <c r="J1391" s="87" t="n">
        <v>66610.50999999999</v>
      </c>
    </row>
    <row r="1392" ht="141.75" customHeight="1" s="54">
      <c r="A1392" s="76" t="n">
        <v>137</v>
      </c>
      <c r="B1392" s="76" t="inlineStr">
        <is>
          <t>4.8-245-1</t>
        </is>
      </c>
      <c r="C1392" s="76" t="inlineStr">
        <is>
          <t>Влагозащищенные светильники потолка</t>
        </is>
      </c>
      <c r="D1392" s="77" t="inlineStr">
        <is>
          <t>шт.</t>
        </is>
      </c>
      <c r="E1392" s="58" t="n">
        <v>16.368</v>
      </c>
      <c r="F1392" s="78" t="n"/>
      <c r="G1392" s="79" t="n"/>
      <c r="H1392" s="58" t="n"/>
      <c r="I1392" s="78" t="n"/>
      <c r="J1392" s="58" t="n"/>
      <c r="K1392" s="78" t="n"/>
    </row>
    <row r="1393" ht="14.25" customHeight="1" s="54">
      <c r="A1393" s="76" t="n"/>
      <c r="B1393" s="76" t="n"/>
      <c r="C1393" s="76" t="inlineStr">
        <is>
          <t>ЗП</t>
        </is>
      </c>
      <c r="D1393" s="77" t="n"/>
      <c r="E1393" s="58" t="n"/>
      <c r="F1393" s="78" t="n">
        <v>47.97</v>
      </c>
      <c r="G1393" s="79" t="n"/>
      <c r="H1393" s="58" t="n">
        <v>1</v>
      </c>
      <c r="I1393" s="78" t="n">
        <v>785.21</v>
      </c>
      <c r="J1393" s="58" t="n">
        <v>10.18</v>
      </c>
      <c r="K1393" s="78" t="n">
        <v>7993.26</v>
      </c>
    </row>
    <row r="1394" ht="14.25" customHeight="1" s="54">
      <c r="A1394" s="76" t="n"/>
      <c r="B1394" s="76" t="n"/>
      <c r="C1394" s="76" t="inlineStr">
        <is>
          <t>ЭМ</t>
        </is>
      </c>
      <c r="D1394" s="77" t="n"/>
      <c r="E1394" s="58" t="n"/>
      <c r="F1394" s="78" t="n">
        <v>5.33</v>
      </c>
      <c r="G1394" s="79" t="n"/>
      <c r="H1394" s="58" t="n">
        <v>1</v>
      </c>
      <c r="I1394" s="78" t="n">
        <v>87.25</v>
      </c>
      <c r="J1394" s="58" t="n">
        <v>10.18</v>
      </c>
      <c r="K1394" s="78" t="n">
        <v>888.14</v>
      </c>
    </row>
    <row r="1395" ht="14.25" customHeight="1" s="54">
      <c r="A1395" s="76" t="n"/>
      <c r="B1395" s="76" t="n"/>
      <c r="C1395" s="76" t="inlineStr">
        <is>
          <t>в т.ч. ЗПМ</t>
        </is>
      </c>
      <c r="D1395" s="77" t="n"/>
      <c r="E1395" s="58" t="n"/>
      <c r="F1395" s="78" t="n">
        <v>0</v>
      </c>
      <c r="G1395" s="79" t="n"/>
      <c r="H1395" s="58" t="n">
        <v>1</v>
      </c>
      <c r="I1395" s="80" t="n">
        <v>0</v>
      </c>
      <c r="J1395" s="58" t="n">
        <v>10.18</v>
      </c>
      <c r="K1395" s="80" t="n">
        <v>0</v>
      </c>
    </row>
    <row r="1396" ht="14.25" customHeight="1" s="54">
      <c r="A1396" s="76" t="n"/>
      <c r="B1396" s="76" t="n"/>
      <c r="C1396" s="76" t="inlineStr">
        <is>
          <t>НР от ЗП</t>
        </is>
      </c>
      <c r="D1396" s="77" t="inlineStr">
        <is>
          <t>%</t>
        </is>
      </c>
      <c r="E1396" s="58" t="n">
        <v>112</v>
      </c>
      <c r="F1396" s="78" t="n"/>
      <c r="G1396" s="79" t="n"/>
      <c r="H1396" s="58" t="n"/>
      <c r="I1396" s="78" t="n">
        <v>872.46</v>
      </c>
      <c r="J1396" s="58" t="n">
        <v>112</v>
      </c>
      <c r="K1396" s="78" t="n">
        <v>8881.4</v>
      </c>
    </row>
    <row r="1397" ht="14.25" customHeight="1" s="54">
      <c r="A1397" s="76" t="n"/>
      <c r="B1397" s="76" t="n"/>
      <c r="C1397" s="76" t="inlineStr">
        <is>
          <t>СП от ЗП</t>
        </is>
      </c>
      <c r="D1397" s="77" t="inlineStr">
        <is>
          <t>%</t>
        </is>
      </c>
      <c r="E1397" s="58" t="n">
        <v>80</v>
      </c>
      <c r="F1397" s="78" t="n"/>
      <c r="G1397" s="79" t="n"/>
      <c r="H1397" s="58" t="n"/>
      <c r="I1397" s="78" t="n">
        <v>558.37</v>
      </c>
      <c r="J1397" s="58" t="n">
        <v>80</v>
      </c>
      <c r="K1397" s="78" t="n">
        <v>5684.09</v>
      </c>
    </row>
    <row r="1398" ht="28.5" customHeight="1" s="54">
      <c r="A1398" s="81" t="n"/>
      <c r="B1398" s="81" t="n"/>
      <c r="C1398" s="81" t="inlineStr">
        <is>
          <t>ЗТР</t>
        </is>
      </c>
      <c r="D1398" s="82" t="inlineStr">
        <is>
          <t>чел-ч</t>
        </is>
      </c>
      <c r="E1398" s="83" t="n">
        <v>16.37</v>
      </c>
      <c r="F1398" s="84" t="n"/>
      <c r="G1398" s="85" t="n"/>
      <c r="H1398" s="83" t="n">
        <v>1</v>
      </c>
      <c r="I1398" s="84" t="n">
        <v>16.37</v>
      </c>
      <c r="J1398" s="83" t="n"/>
      <c r="K1398" s="84" t="n"/>
    </row>
    <row r="1399" ht="15" customHeight="1" s="54">
      <c r="C1399" s="70" t="inlineStr">
        <is>
          <t>ВСЕГО работ по позиции:</t>
        </is>
      </c>
      <c r="H1399" s="86" t="n">
        <v>4362.23</v>
      </c>
      <c r="I1399" s="62" t="n"/>
      <c r="J1399" s="86" t="n">
        <v>44407.01</v>
      </c>
      <c r="K1399" s="62" t="n"/>
    </row>
    <row r="1400" ht="15" customHeight="1" s="54">
      <c r="C1400" s="70" t="inlineStr">
        <is>
          <t>ВСЕГО оборудование по позиции:</t>
        </is>
      </c>
      <c r="H1400" s="87" t="n">
        <v>0</v>
      </c>
      <c r="J1400" s="87" t="n">
        <v>0</v>
      </c>
    </row>
    <row r="1401" ht="15" customHeight="1" s="54">
      <c r="C1401" s="70" t="inlineStr">
        <is>
          <t>ВСЕГО по позиции:</t>
        </is>
      </c>
      <c r="H1401" s="87" t="n">
        <v>4362.23</v>
      </c>
      <c r="J1401" s="87" t="n">
        <v>44407.01</v>
      </c>
    </row>
    <row r="1402" ht="141.75" customHeight="1" s="54">
      <c r="A1402" s="76" t="n">
        <v>138</v>
      </c>
      <c r="B1402" s="76" t="inlineStr">
        <is>
          <t>3.15-71-1</t>
        </is>
      </c>
      <c r="C1402" s="76" t="inlineStr">
        <is>
          <t>Облицовка потолка листовыми материалами</t>
        </is>
      </c>
      <c r="D1402" s="77" t="inlineStr">
        <is>
          <t>м2</t>
        </is>
      </c>
      <c r="E1402" s="58" t="n">
        <v>709.2</v>
      </c>
      <c r="F1402" s="78" t="n"/>
      <c r="G1402" s="79" t="n"/>
      <c r="H1402" s="58" t="n"/>
      <c r="I1402" s="78" t="n"/>
      <c r="J1402" s="58" t="n"/>
      <c r="K1402" s="78" t="n"/>
    </row>
    <row r="1403" ht="14.25" customHeight="1" s="54">
      <c r="A1403" s="76" t="n"/>
      <c r="B1403" s="76" t="n"/>
      <c r="C1403" s="76" t="inlineStr">
        <is>
          <t>ЗП</t>
        </is>
      </c>
      <c r="D1403" s="77" t="n"/>
      <c r="E1403" s="58" t="n"/>
      <c r="F1403" s="78" t="n">
        <v>13.22</v>
      </c>
      <c r="G1403" s="79" t="n"/>
      <c r="H1403" s="58" t="n">
        <v>1</v>
      </c>
      <c r="I1403" s="78" t="n">
        <v>9373.93</v>
      </c>
      <c r="J1403" s="58" t="n">
        <v>10.18</v>
      </c>
      <c r="K1403" s="78" t="n">
        <v>95426.60000000001</v>
      </c>
    </row>
    <row r="1404" ht="14.25" customHeight="1" s="54">
      <c r="A1404" s="76" t="n"/>
      <c r="B1404" s="76" t="n"/>
      <c r="C1404" s="76" t="inlineStr">
        <is>
          <t>ЭМ</t>
        </is>
      </c>
      <c r="D1404" s="77" t="n"/>
      <c r="E1404" s="58" t="n"/>
      <c r="F1404" s="78" t="n">
        <v>1.47</v>
      </c>
      <c r="G1404" s="79" t="n"/>
      <c r="H1404" s="58" t="n">
        <v>1</v>
      </c>
      <c r="I1404" s="78" t="n">
        <v>1041.54</v>
      </c>
      <c r="J1404" s="58" t="n">
        <v>10.18</v>
      </c>
      <c r="K1404" s="78" t="n">
        <v>10602.95</v>
      </c>
    </row>
    <row r="1405" ht="14.25" customHeight="1" s="54">
      <c r="A1405" s="76" t="n"/>
      <c r="B1405" s="76" t="n"/>
      <c r="C1405" s="76" t="inlineStr">
        <is>
          <t>в т.ч. ЗПМ</t>
        </is>
      </c>
      <c r="D1405" s="77" t="n"/>
      <c r="E1405" s="58" t="n"/>
      <c r="F1405" s="78" t="n">
        <v>0</v>
      </c>
      <c r="G1405" s="79" t="n"/>
      <c r="H1405" s="58" t="n">
        <v>1</v>
      </c>
      <c r="I1405" s="80" t="n">
        <v>0</v>
      </c>
      <c r="J1405" s="58" t="n">
        <v>10.18</v>
      </c>
      <c r="K1405" s="80" t="n">
        <v>0</v>
      </c>
    </row>
    <row r="1406" ht="14.25" customHeight="1" s="54">
      <c r="A1406" s="76" t="n"/>
      <c r="B1406" s="76" t="n"/>
      <c r="C1406" s="76" t="inlineStr">
        <is>
          <t>НР от ЗП</t>
        </is>
      </c>
      <c r="D1406" s="77" t="inlineStr">
        <is>
          <t>%</t>
        </is>
      </c>
      <c r="E1406" s="58" t="n">
        <v>112</v>
      </c>
      <c r="F1406" s="78" t="n"/>
      <c r="G1406" s="79" t="n"/>
      <c r="H1406" s="58" t="n"/>
      <c r="I1406" s="78" t="n">
        <v>10415.48</v>
      </c>
      <c r="J1406" s="58" t="n">
        <v>112</v>
      </c>
      <c r="K1406" s="78" t="n">
        <v>106029.55</v>
      </c>
    </row>
    <row r="1407" ht="14.25" customHeight="1" s="54">
      <c r="A1407" s="76" t="n"/>
      <c r="B1407" s="76" t="n"/>
      <c r="C1407" s="76" t="inlineStr">
        <is>
          <t>СП от ЗП</t>
        </is>
      </c>
      <c r="D1407" s="77" t="inlineStr">
        <is>
          <t>%</t>
        </is>
      </c>
      <c r="E1407" s="58" t="n">
        <v>80</v>
      </c>
      <c r="F1407" s="78" t="n"/>
      <c r="G1407" s="79" t="n"/>
      <c r="H1407" s="58" t="n"/>
      <c r="I1407" s="78" t="n">
        <v>6665.91</v>
      </c>
      <c r="J1407" s="58" t="n">
        <v>80</v>
      </c>
      <c r="K1407" s="78" t="n">
        <v>67858.91</v>
      </c>
    </row>
    <row r="1408" ht="28.5" customHeight="1" s="54">
      <c r="A1408" s="81" t="n"/>
      <c r="B1408" s="81" t="n"/>
      <c r="C1408" s="81" t="inlineStr">
        <is>
          <t>ЗТР</t>
        </is>
      </c>
      <c r="D1408" s="82" t="inlineStr">
        <is>
          <t>чел-ч</t>
        </is>
      </c>
      <c r="E1408" s="83" t="n">
        <v>709.2</v>
      </c>
      <c r="F1408" s="84" t="n"/>
      <c r="G1408" s="85" t="n"/>
      <c r="H1408" s="83" t="n">
        <v>1</v>
      </c>
      <c r="I1408" s="84" t="n">
        <v>709.2</v>
      </c>
      <c r="J1408" s="83" t="n"/>
      <c r="K1408" s="84" t="n"/>
    </row>
    <row r="1409" ht="15" customHeight="1" s="54">
      <c r="C1409" s="70" t="inlineStr">
        <is>
          <t>ВСЕГО работ по позиции:</t>
        </is>
      </c>
      <c r="H1409" s="86" t="n">
        <v>52077.39</v>
      </c>
      <c r="I1409" s="62" t="n"/>
      <c r="J1409" s="86" t="n">
        <v>530147.74</v>
      </c>
      <c r="K1409" s="62" t="n"/>
    </row>
    <row r="1410" ht="15" customHeight="1" s="54">
      <c r="C1410" s="70" t="inlineStr">
        <is>
          <t>ВСЕГО оборудование по позиции:</t>
        </is>
      </c>
      <c r="H1410" s="87" t="n">
        <v>0</v>
      </c>
      <c r="J1410" s="87" t="n">
        <v>0</v>
      </c>
    </row>
    <row r="1411" ht="15" customHeight="1" s="54">
      <c r="C1411" s="70" t="inlineStr">
        <is>
          <t>ВСЕГО по позиции:</t>
        </is>
      </c>
      <c r="H1411" s="87" t="n">
        <v>52077.39</v>
      </c>
      <c r="J1411" s="87" t="n">
        <v>530147.74</v>
      </c>
    </row>
    <row r="1412" ht="141.75" customHeight="1" s="54">
      <c r="A1412" s="76" t="n">
        <v>139</v>
      </c>
      <c r="B1412" s="76" t="inlineStr">
        <is>
          <t>Калькуляция - 139</t>
        </is>
      </c>
      <c r="C1412" s="76" t="inlineStr">
        <is>
          <t>Каркас потолка, подвесы, закладные и усиления</t>
        </is>
      </c>
      <c r="D1412" s="77" t="inlineStr">
        <is>
          <t>м2</t>
        </is>
      </c>
      <c r="E1412" s="58" t="n">
        <v>709.2</v>
      </c>
      <c r="F1412" s="78" t="n"/>
      <c r="G1412" s="79" t="n"/>
      <c r="H1412" s="58" t="n"/>
      <c r="I1412" s="78" t="n"/>
      <c r="J1412" s="58" t="n"/>
      <c r="K1412" s="78" t="n"/>
    </row>
    <row r="1413" ht="14.25" customHeight="1" s="54">
      <c r="A1413" s="76" t="n"/>
      <c r="B1413" s="76" t="n"/>
      <c r="C1413" s="76" t="inlineStr">
        <is>
          <t>ЗП</t>
        </is>
      </c>
      <c r="D1413" s="77" t="n"/>
      <c r="E1413" s="58" t="n"/>
      <c r="F1413" s="78" t="n">
        <v>11.33</v>
      </c>
      <c r="G1413" s="79" t="n"/>
      <c r="H1413" s="58" t="n">
        <v>1</v>
      </c>
      <c r="I1413" s="78" t="n">
        <v>8034.8</v>
      </c>
      <c r="J1413" s="58" t="n">
        <v>10.18</v>
      </c>
      <c r="K1413" s="78" t="n">
        <v>81794.22</v>
      </c>
    </row>
    <row r="1414" ht="14.25" customHeight="1" s="54">
      <c r="A1414" s="76" t="n"/>
      <c r="B1414" s="76" t="n"/>
      <c r="C1414" s="76" t="inlineStr">
        <is>
          <t>ЭМ</t>
        </is>
      </c>
      <c r="D1414" s="77" t="n"/>
      <c r="E1414" s="58" t="n"/>
      <c r="F1414" s="78" t="n">
        <v>1.26</v>
      </c>
      <c r="G1414" s="79" t="n"/>
      <c r="H1414" s="58" t="n">
        <v>1</v>
      </c>
      <c r="I1414" s="78" t="n">
        <v>892.75</v>
      </c>
      <c r="J1414" s="58" t="n">
        <v>10.18</v>
      </c>
      <c r="K1414" s="78" t="n">
        <v>9088.25</v>
      </c>
    </row>
    <row r="1415" ht="14.25" customHeight="1" s="54">
      <c r="A1415" s="76" t="n"/>
      <c r="B1415" s="76" t="n"/>
      <c r="C1415" s="76" t="inlineStr">
        <is>
          <t>в т.ч. ЗПМ</t>
        </is>
      </c>
      <c r="D1415" s="77" t="n"/>
      <c r="E1415" s="58" t="n"/>
      <c r="F1415" s="78" t="n">
        <v>0</v>
      </c>
      <c r="G1415" s="79" t="n"/>
      <c r="H1415" s="58" t="n">
        <v>1</v>
      </c>
      <c r="I1415" s="80" t="n">
        <v>0</v>
      </c>
      <c r="J1415" s="58" t="n">
        <v>10.18</v>
      </c>
      <c r="K1415" s="80" t="n">
        <v>0</v>
      </c>
    </row>
    <row r="1416" ht="14.25" customHeight="1" s="54">
      <c r="A1416" s="76" t="n"/>
      <c r="B1416" s="76" t="n"/>
      <c r="C1416" s="76" t="inlineStr">
        <is>
          <t>НР от ЗП</t>
        </is>
      </c>
      <c r="D1416" s="77" t="inlineStr">
        <is>
          <t>%</t>
        </is>
      </c>
      <c r="E1416" s="58" t="n">
        <v>112</v>
      </c>
      <c r="F1416" s="78" t="n"/>
      <c r="G1416" s="79" t="n"/>
      <c r="H1416" s="58" t="n"/>
      <c r="I1416" s="78" t="n">
        <v>8927.559999999999</v>
      </c>
      <c r="J1416" s="58" t="n">
        <v>112</v>
      </c>
      <c r="K1416" s="78" t="n">
        <v>90882.47</v>
      </c>
    </row>
    <row r="1417" ht="14.25" customHeight="1" s="54">
      <c r="A1417" s="76" t="n"/>
      <c r="B1417" s="76" t="n"/>
      <c r="C1417" s="76" t="inlineStr">
        <is>
          <t>СП от ЗП</t>
        </is>
      </c>
      <c r="D1417" s="77" t="inlineStr">
        <is>
          <t>%</t>
        </is>
      </c>
      <c r="E1417" s="58" t="n">
        <v>80</v>
      </c>
      <c r="F1417" s="78" t="n"/>
      <c r="G1417" s="79" t="n"/>
      <c r="H1417" s="58" t="n"/>
      <c r="I1417" s="78" t="n">
        <v>5713.64</v>
      </c>
      <c r="J1417" s="58" t="n">
        <v>80</v>
      </c>
      <c r="K1417" s="78" t="n">
        <v>58164.78</v>
      </c>
    </row>
    <row r="1418" ht="28.5" customHeight="1" s="54">
      <c r="A1418" s="81" t="n"/>
      <c r="B1418" s="81" t="n"/>
      <c r="C1418" s="81" t="inlineStr">
        <is>
          <t>ЗТР</t>
        </is>
      </c>
      <c r="D1418" s="82" t="inlineStr">
        <is>
          <t>чел-ч</t>
        </is>
      </c>
      <c r="E1418" s="83" t="n">
        <v>709.2</v>
      </c>
      <c r="F1418" s="84" t="n"/>
      <c r="G1418" s="85" t="n"/>
      <c r="H1418" s="83" t="n">
        <v>1</v>
      </c>
      <c r="I1418" s="84" t="n">
        <v>709.2</v>
      </c>
      <c r="J1418" s="83" t="n"/>
      <c r="K1418" s="84" t="n"/>
    </row>
    <row r="1419" ht="15" customHeight="1" s="54">
      <c r="C1419" s="70" t="inlineStr">
        <is>
          <t>ВСЕГО работ по позиции:</t>
        </is>
      </c>
      <c r="H1419" s="86" t="n">
        <v>44637.77</v>
      </c>
      <c r="I1419" s="62" t="n"/>
      <c r="J1419" s="86" t="n">
        <v>454412.35</v>
      </c>
      <c r="K1419" s="62" t="n"/>
    </row>
    <row r="1420" ht="15" customHeight="1" s="54">
      <c r="C1420" s="70" t="inlineStr">
        <is>
          <t>ВСЕГО оборудование по позиции:</t>
        </is>
      </c>
      <c r="H1420" s="87" t="n">
        <v>0</v>
      </c>
      <c r="J1420" s="87" t="n">
        <v>0</v>
      </c>
    </row>
    <row r="1421" ht="15" customHeight="1" s="54">
      <c r="C1421" s="70" t="inlineStr">
        <is>
          <t>ВСЕГО по позиции:</t>
        </is>
      </c>
      <c r="H1421" s="87" t="n">
        <v>44637.77</v>
      </c>
      <c r="J1421" s="87" t="n">
        <v>454412.35</v>
      </c>
    </row>
    <row r="1422" ht="141.75" customHeight="1" s="54">
      <c r="A1422" s="76" t="n">
        <v>140</v>
      </c>
      <c r="B1422" s="76" t="inlineStr">
        <is>
          <t>3.15-103-1</t>
        </is>
      </c>
      <c r="C1422" s="76" t="inlineStr">
        <is>
          <t>Финишная шпаклевка потолка</t>
        </is>
      </c>
      <c r="D1422" s="77" t="inlineStr">
        <is>
          <t>м2</t>
        </is>
      </c>
      <c r="E1422" s="58" t="n">
        <v>709.2</v>
      </c>
      <c r="F1422" s="78" t="n"/>
      <c r="G1422" s="79" t="n"/>
      <c r="H1422" s="58" t="n"/>
      <c r="I1422" s="78" t="n"/>
      <c r="J1422" s="58" t="n"/>
      <c r="K1422" s="78" t="n"/>
    </row>
    <row r="1423" ht="14.25" customHeight="1" s="54">
      <c r="A1423" s="76" t="n"/>
      <c r="B1423" s="76" t="n"/>
      <c r="C1423" s="76" t="inlineStr">
        <is>
          <t>ЗП</t>
        </is>
      </c>
      <c r="D1423" s="77" t="n"/>
      <c r="E1423" s="58" t="n"/>
      <c r="F1423" s="78" t="n">
        <v>5.66</v>
      </c>
      <c r="G1423" s="79" t="n"/>
      <c r="H1423" s="58" t="n">
        <v>1</v>
      </c>
      <c r="I1423" s="78" t="n">
        <v>4017.4</v>
      </c>
      <c r="J1423" s="58" t="n">
        <v>10.18</v>
      </c>
      <c r="K1423" s="78" t="n">
        <v>40897.12</v>
      </c>
    </row>
    <row r="1424" ht="14.25" customHeight="1" s="54">
      <c r="A1424" s="76" t="n"/>
      <c r="B1424" s="76" t="n"/>
      <c r="C1424" s="76" t="inlineStr">
        <is>
          <t>ЭМ</t>
        </is>
      </c>
      <c r="D1424" s="77" t="n"/>
      <c r="E1424" s="58" t="n"/>
      <c r="F1424" s="78" t="n">
        <v>0.63</v>
      </c>
      <c r="G1424" s="79" t="n"/>
      <c r="H1424" s="58" t="n">
        <v>1</v>
      </c>
      <c r="I1424" s="78" t="n">
        <v>446.38</v>
      </c>
      <c r="J1424" s="58" t="n">
        <v>10.18</v>
      </c>
      <c r="K1424" s="78" t="n">
        <v>4544.12</v>
      </c>
    </row>
    <row r="1425" ht="14.25" customHeight="1" s="54">
      <c r="A1425" s="76" t="n"/>
      <c r="B1425" s="76" t="n"/>
      <c r="C1425" s="76" t="inlineStr">
        <is>
          <t>в т.ч. ЗПМ</t>
        </is>
      </c>
      <c r="D1425" s="77" t="n"/>
      <c r="E1425" s="58" t="n"/>
      <c r="F1425" s="78" t="n">
        <v>0</v>
      </c>
      <c r="G1425" s="79" t="n"/>
      <c r="H1425" s="58" t="n">
        <v>1</v>
      </c>
      <c r="I1425" s="80" t="n">
        <v>0</v>
      </c>
      <c r="J1425" s="58" t="n">
        <v>10.18</v>
      </c>
      <c r="K1425" s="80" t="n">
        <v>0</v>
      </c>
    </row>
    <row r="1426" ht="14.25" customHeight="1" s="54">
      <c r="A1426" s="76" t="n"/>
      <c r="B1426" s="76" t="n"/>
      <c r="C1426" s="76" t="inlineStr">
        <is>
          <t>НР от ЗП</t>
        </is>
      </c>
      <c r="D1426" s="77" t="inlineStr">
        <is>
          <t>%</t>
        </is>
      </c>
      <c r="E1426" s="58" t="n">
        <v>112</v>
      </c>
      <c r="F1426" s="78" t="n"/>
      <c r="G1426" s="79" t="n"/>
      <c r="H1426" s="58" t="n"/>
      <c r="I1426" s="78" t="n">
        <v>4463.78</v>
      </c>
      <c r="J1426" s="58" t="n">
        <v>112</v>
      </c>
      <c r="K1426" s="78" t="n">
        <v>45441.23</v>
      </c>
    </row>
    <row r="1427" ht="14.25" customHeight="1" s="54">
      <c r="A1427" s="76" t="n"/>
      <c r="B1427" s="76" t="n"/>
      <c r="C1427" s="76" t="inlineStr">
        <is>
          <t>СП от ЗП</t>
        </is>
      </c>
      <c r="D1427" s="77" t="inlineStr">
        <is>
          <t>%</t>
        </is>
      </c>
      <c r="E1427" s="58" t="n">
        <v>80</v>
      </c>
      <c r="F1427" s="78" t="n"/>
      <c r="G1427" s="79" t="n"/>
      <c r="H1427" s="58" t="n"/>
      <c r="I1427" s="78" t="n">
        <v>2856.82</v>
      </c>
      <c r="J1427" s="58" t="n">
        <v>80</v>
      </c>
      <c r="K1427" s="78" t="n">
        <v>29082.39</v>
      </c>
    </row>
    <row r="1428" ht="28.5" customHeight="1" s="54">
      <c r="A1428" s="81" t="n"/>
      <c r="B1428" s="81" t="n"/>
      <c r="C1428" s="81" t="inlineStr">
        <is>
          <t>ЗТР</t>
        </is>
      </c>
      <c r="D1428" s="82" t="inlineStr">
        <is>
          <t>чел-ч</t>
        </is>
      </c>
      <c r="E1428" s="83" t="n">
        <v>709.2</v>
      </c>
      <c r="F1428" s="84" t="n"/>
      <c r="G1428" s="85" t="n"/>
      <c r="H1428" s="83" t="n">
        <v>1</v>
      </c>
      <c r="I1428" s="84" t="n">
        <v>709.2</v>
      </c>
      <c r="J1428" s="83" t="n"/>
      <c r="K1428" s="84" t="n"/>
    </row>
    <row r="1429" ht="15" customHeight="1" s="54">
      <c r="C1429" s="70" t="inlineStr">
        <is>
          <t>ВСЕГО работ по позиции:</t>
        </is>
      </c>
      <c r="H1429" s="86" t="n">
        <v>22318.89</v>
      </c>
      <c r="I1429" s="62" t="n"/>
      <c r="J1429" s="86" t="n">
        <v>227206.17</v>
      </c>
      <c r="K1429" s="62" t="n"/>
    </row>
    <row r="1430" ht="15" customHeight="1" s="54">
      <c r="C1430" s="70" t="inlineStr">
        <is>
          <t>ВСЕГО оборудование по позиции:</t>
        </is>
      </c>
      <c r="H1430" s="87" t="n">
        <v>0</v>
      </c>
      <c r="J1430" s="87" t="n">
        <v>0</v>
      </c>
    </row>
    <row r="1431" ht="15" customHeight="1" s="54">
      <c r="C1431" s="70" t="inlineStr">
        <is>
          <t>ВСЕГО по позиции:</t>
        </is>
      </c>
      <c r="H1431" s="87" t="n">
        <v>22318.89</v>
      </c>
      <c r="J1431" s="87" t="n">
        <v>227206.17</v>
      </c>
    </row>
    <row r="1432" ht="141.75" customHeight="1" s="54">
      <c r="A1432" s="76" t="n">
        <v>141</v>
      </c>
      <c r="B1432" s="76" t="inlineStr">
        <is>
          <t>3.15-96-4</t>
        </is>
      </c>
      <c r="C1432" s="76" t="inlineStr">
        <is>
          <t>Окраска потолка</t>
        </is>
      </c>
      <c r="D1432" s="77" t="inlineStr">
        <is>
          <t>м2</t>
        </is>
      </c>
      <c r="E1432" s="58" t="n">
        <v>709.2</v>
      </c>
      <c r="F1432" s="78" t="n"/>
      <c r="G1432" s="79" t="n"/>
      <c r="H1432" s="58" t="n"/>
      <c r="I1432" s="78" t="n"/>
      <c r="J1432" s="58" t="n"/>
      <c r="K1432" s="78" t="n"/>
    </row>
    <row r="1433" ht="14.25" customHeight="1" s="54">
      <c r="A1433" s="76" t="n"/>
      <c r="B1433" s="76" t="n"/>
      <c r="C1433" s="76" t="inlineStr">
        <is>
          <t>ЗП</t>
        </is>
      </c>
      <c r="D1433" s="77" t="n"/>
      <c r="E1433" s="58" t="n"/>
      <c r="F1433" s="78" t="n">
        <v>5.66</v>
      </c>
      <c r="G1433" s="79" t="n"/>
      <c r="H1433" s="58" t="n">
        <v>1</v>
      </c>
      <c r="I1433" s="78" t="n">
        <v>4017.4</v>
      </c>
      <c r="J1433" s="58" t="n">
        <v>10.18</v>
      </c>
      <c r="K1433" s="78" t="n">
        <v>40897.12</v>
      </c>
    </row>
    <row r="1434" ht="14.25" customHeight="1" s="54">
      <c r="A1434" s="76" t="n"/>
      <c r="B1434" s="76" t="n"/>
      <c r="C1434" s="76" t="inlineStr">
        <is>
          <t>ЭМ</t>
        </is>
      </c>
      <c r="D1434" s="77" t="n"/>
      <c r="E1434" s="58" t="n"/>
      <c r="F1434" s="78" t="n">
        <v>0.63</v>
      </c>
      <c r="G1434" s="79" t="n"/>
      <c r="H1434" s="58" t="n">
        <v>1</v>
      </c>
      <c r="I1434" s="78" t="n">
        <v>446.38</v>
      </c>
      <c r="J1434" s="58" t="n">
        <v>10.18</v>
      </c>
      <c r="K1434" s="78" t="n">
        <v>4544.12</v>
      </c>
    </row>
    <row r="1435" ht="14.25" customHeight="1" s="54">
      <c r="A1435" s="76" t="n"/>
      <c r="B1435" s="76" t="n"/>
      <c r="C1435" s="76" t="inlineStr">
        <is>
          <t>в т.ч. ЗПМ</t>
        </is>
      </c>
      <c r="D1435" s="77" t="n"/>
      <c r="E1435" s="58" t="n"/>
      <c r="F1435" s="78" t="n">
        <v>0</v>
      </c>
      <c r="G1435" s="79" t="n"/>
      <c r="H1435" s="58" t="n">
        <v>1</v>
      </c>
      <c r="I1435" s="80" t="n">
        <v>0</v>
      </c>
      <c r="J1435" s="58" t="n">
        <v>10.18</v>
      </c>
      <c r="K1435" s="80" t="n">
        <v>0</v>
      </c>
    </row>
    <row r="1436" ht="14.25" customHeight="1" s="54">
      <c r="A1436" s="76" t="n"/>
      <c r="B1436" s="76" t="n"/>
      <c r="C1436" s="76" t="inlineStr">
        <is>
          <t>НР от ЗП</t>
        </is>
      </c>
      <c r="D1436" s="77" t="inlineStr">
        <is>
          <t>%</t>
        </is>
      </c>
      <c r="E1436" s="58" t="n">
        <v>112</v>
      </c>
      <c r="F1436" s="78" t="n"/>
      <c r="G1436" s="79" t="n"/>
      <c r="H1436" s="58" t="n"/>
      <c r="I1436" s="78" t="n">
        <v>4463.78</v>
      </c>
      <c r="J1436" s="58" t="n">
        <v>112</v>
      </c>
      <c r="K1436" s="78" t="n">
        <v>45441.23</v>
      </c>
    </row>
    <row r="1437" ht="14.25" customHeight="1" s="54">
      <c r="A1437" s="76" t="n"/>
      <c r="B1437" s="76" t="n"/>
      <c r="C1437" s="76" t="inlineStr">
        <is>
          <t>СП от ЗП</t>
        </is>
      </c>
      <c r="D1437" s="77" t="inlineStr">
        <is>
          <t>%</t>
        </is>
      </c>
      <c r="E1437" s="58" t="n">
        <v>80</v>
      </c>
      <c r="F1437" s="78" t="n"/>
      <c r="G1437" s="79" t="n"/>
      <c r="H1437" s="58" t="n"/>
      <c r="I1437" s="78" t="n">
        <v>2856.82</v>
      </c>
      <c r="J1437" s="58" t="n">
        <v>80</v>
      </c>
      <c r="K1437" s="78" t="n">
        <v>29082.39</v>
      </c>
    </row>
    <row r="1438" ht="28.5" customHeight="1" s="54">
      <c r="A1438" s="81" t="n"/>
      <c r="B1438" s="81" t="n"/>
      <c r="C1438" s="81" t="inlineStr">
        <is>
          <t>ЗТР</t>
        </is>
      </c>
      <c r="D1438" s="82" t="inlineStr">
        <is>
          <t>чел-ч</t>
        </is>
      </c>
      <c r="E1438" s="83" t="n">
        <v>709.2</v>
      </c>
      <c r="F1438" s="84" t="n"/>
      <c r="G1438" s="85" t="n"/>
      <c r="H1438" s="83" t="n">
        <v>1</v>
      </c>
      <c r="I1438" s="84" t="n">
        <v>709.2</v>
      </c>
      <c r="J1438" s="83" t="n"/>
      <c r="K1438" s="84" t="n"/>
    </row>
    <row r="1439" ht="15" customHeight="1" s="54">
      <c r="C1439" s="70" t="inlineStr">
        <is>
          <t>ВСЕГО работ по позиции:</t>
        </is>
      </c>
      <c r="H1439" s="86" t="n">
        <v>22318.89</v>
      </c>
      <c r="I1439" s="62" t="n"/>
      <c r="J1439" s="86" t="n">
        <v>227206.17</v>
      </c>
      <c r="K1439" s="62" t="n"/>
    </row>
    <row r="1440" ht="15" customHeight="1" s="54">
      <c r="C1440" s="70" t="inlineStr">
        <is>
          <t>ВСЕГО оборудование по позиции:</t>
        </is>
      </c>
      <c r="H1440" s="87" t="n">
        <v>0</v>
      </c>
      <c r="J1440" s="87" t="n">
        <v>0</v>
      </c>
    </row>
    <row r="1441" ht="15" customHeight="1" s="54">
      <c r="C1441" s="70" t="inlineStr">
        <is>
          <t>ВСЕГО по позиции:</t>
        </is>
      </c>
      <c r="H1441" s="87" t="n">
        <v>22318.89</v>
      </c>
      <c r="J1441" s="87" t="n">
        <v>227206.17</v>
      </c>
    </row>
    <row r="1442" ht="141.75" customHeight="1" s="54">
      <c r="A1442" s="76" t="n">
        <v>142</v>
      </c>
      <c r="B1442" s="76" t="inlineStr">
        <is>
          <t>4.8-246-1</t>
        </is>
      </c>
      <c r="C1442" s="76" t="inlineStr">
        <is>
          <t>Закладные и монтаж светильников в потолке</t>
        </is>
      </c>
      <c r="D1442" s="77" t="inlineStr">
        <is>
          <t>шт.</t>
        </is>
      </c>
      <c r="E1442" s="58" t="n">
        <v>56.736</v>
      </c>
      <c r="F1442" s="78" t="n"/>
      <c r="G1442" s="79" t="n"/>
      <c r="H1442" s="58" t="n"/>
      <c r="I1442" s="78" t="n"/>
      <c r="J1442" s="58" t="n"/>
      <c r="K1442" s="78" t="n"/>
    </row>
    <row r="1443" ht="14.25" customHeight="1" s="54">
      <c r="A1443" s="76" t="n"/>
      <c r="B1443" s="76" t="n"/>
      <c r="C1443" s="76" t="inlineStr">
        <is>
          <t>ЗП</t>
        </is>
      </c>
      <c r="D1443" s="77" t="n"/>
      <c r="E1443" s="58" t="n"/>
      <c r="F1443" s="78" t="n">
        <v>23.6</v>
      </c>
      <c r="G1443" s="79" t="n"/>
      <c r="H1443" s="58" t="n">
        <v>1</v>
      </c>
      <c r="I1443" s="78" t="n">
        <v>1339.13</v>
      </c>
      <c r="J1443" s="58" t="n">
        <v>10.18</v>
      </c>
      <c r="K1443" s="78" t="n">
        <v>13632.35</v>
      </c>
    </row>
    <row r="1444" ht="14.25" customHeight="1" s="54">
      <c r="A1444" s="76" t="n"/>
      <c r="B1444" s="76" t="n"/>
      <c r="C1444" s="76" t="inlineStr">
        <is>
          <t>ЭМ</t>
        </is>
      </c>
      <c r="D1444" s="77" t="n"/>
      <c r="E1444" s="58" t="n"/>
      <c r="F1444" s="78" t="n">
        <v>2.62</v>
      </c>
      <c r="G1444" s="79" t="n"/>
      <c r="H1444" s="58" t="n">
        <v>1</v>
      </c>
      <c r="I1444" s="78" t="n">
        <v>148.8</v>
      </c>
      <c r="J1444" s="58" t="n">
        <v>10.18</v>
      </c>
      <c r="K1444" s="78" t="n">
        <v>1514.72</v>
      </c>
    </row>
    <row r="1445" ht="14.25" customHeight="1" s="54">
      <c r="A1445" s="76" t="n"/>
      <c r="B1445" s="76" t="n"/>
      <c r="C1445" s="76" t="inlineStr">
        <is>
          <t>в т.ч. ЗПМ</t>
        </is>
      </c>
      <c r="D1445" s="77" t="n"/>
      <c r="E1445" s="58" t="n"/>
      <c r="F1445" s="78" t="n">
        <v>0</v>
      </c>
      <c r="G1445" s="79" t="n"/>
      <c r="H1445" s="58" t="n">
        <v>1</v>
      </c>
      <c r="I1445" s="80" t="n">
        <v>0</v>
      </c>
      <c r="J1445" s="58" t="n">
        <v>10.18</v>
      </c>
      <c r="K1445" s="80" t="n">
        <v>0</v>
      </c>
    </row>
    <row r="1446" ht="14.25" customHeight="1" s="54">
      <c r="A1446" s="76" t="n"/>
      <c r="B1446" s="76" t="n"/>
      <c r="C1446" s="76" t="inlineStr">
        <is>
          <t>НР от ЗП</t>
        </is>
      </c>
      <c r="D1446" s="77" t="inlineStr">
        <is>
          <t>%</t>
        </is>
      </c>
      <c r="E1446" s="58" t="n">
        <v>112</v>
      </c>
      <c r="F1446" s="78" t="n"/>
      <c r="G1446" s="79" t="n"/>
      <c r="H1446" s="58" t="n"/>
      <c r="I1446" s="78" t="n">
        <v>1487.92</v>
      </c>
      <c r="J1446" s="58" t="n">
        <v>112</v>
      </c>
      <c r="K1446" s="78" t="n">
        <v>15147.08</v>
      </c>
    </row>
    <row r="1447" ht="14.25" customHeight="1" s="54">
      <c r="A1447" s="76" t="n"/>
      <c r="B1447" s="76" t="n"/>
      <c r="C1447" s="76" t="inlineStr">
        <is>
          <t>СП от ЗП</t>
        </is>
      </c>
      <c r="D1447" s="77" t="inlineStr">
        <is>
          <t>%</t>
        </is>
      </c>
      <c r="E1447" s="58" t="n">
        <v>80</v>
      </c>
      <c r="F1447" s="78" t="n"/>
      <c r="G1447" s="79" t="n"/>
      <c r="H1447" s="58" t="n"/>
      <c r="I1447" s="78" t="n">
        <v>952.27</v>
      </c>
      <c r="J1447" s="58" t="n">
        <v>80</v>
      </c>
      <c r="K1447" s="78" t="n">
        <v>9694.129999999999</v>
      </c>
    </row>
    <row r="1448" ht="28.5" customHeight="1" s="54">
      <c r="A1448" s="81" t="n"/>
      <c r="B1448" s="81" t="n"/>
      <c r="C1448" s="81" t="inlineStr">
        <is>
          <t>ЗТР</t>
        </is>
      </c>
      <c r="D1448" s="82" t="inlineStr">
        <is>
          <t>чел-ч</t>
        </is>
      </c>
      <c r="E1448" s="83" t="n">
        <v>56.74</v>
      </c>
      <c r="F1448" s="84" t="n"/>
      <c r="G1448" s="85" t="n"/>
      <c r="H1448" s="83" t="n">
        <v>1</v>
      </c>
      <c r="I1448" s="84" t="n">
        <v>56.74</v>
      </c>
      <c r="J1448" s="83" t="n"/>
      <c r="K1448" s="84" t="n"/>
    </row>
    <row r="1449" ht="15" customHeight="1" s="54">
      <c r="C1449" s="70" t="inlineStr">
        <is>
          <t>ВСЕГО работ по позиции:</t>
        </is>
      </c>
      <c r="H1449" s="86" t="n">
        <v>7439.62</v>
      </c>
      <c r="I1449" s="62" t="n"/>
      <c r="J1449" s="86" t="n">
        <v>75735.39</v>
      </c>
      <c r="K1449" s="62" t="n"/>
    </row>
    <row r="1450" ht="15" customHeight="1" s="54">
      <c r="C1450" s="70" t="inlineStr">
        <is>
          <t>ВСЕГО оборудование по позиции:</t>
        </is>
      </c>
      <c r="H1450" s="87" t="n">
        <v>0</v>
      </c>
      <c r="J1450" s="87" t="n">
        <v>0</v>
      </c>
    </row>
    <row r="1451" ht="15" customHeight="1" s="54">
      <c r="C1451" s="70" t="inlineStr">
        <is>
          <t>ВСЕГО по позиции:</t>
        </is>
      </c>
      <c r="H1451" s="87" t="n">
        <v>7439.62</v>
      </c>
      <c r="J1451" s="87" t="n">
        <v>75735.39</v>
      </c>
    </row>
    <row r="1452" ht="141.75" customHeight="1" s="54">
      <c r="A1452" s="76" t="n">
        <v>143</v>
      </c>
      <c r="B1452" s="76" t="inlineStr">
        <is>
          <t>3.16-31-1</t>
        </is>
      </c>
      <c r="C1452" s="76" t="inlineStr">
        <is>
          <t>Скрытая прокладка труб ХВС/ГВС</t>
        </is>
      </c>
      <c r="D1452" s="77" t="inlineStr">
        <is>
          <t>м.п.</t>
        </is>
      </c>
      <c r="E1452" s="58" t="n">
        <v>175.2</v>
      </c>
      <c r="F1452" s="78" t="n"/>
      <c r="G1452" s="79" t="n"/>
      <c r="H1452" s="58" t="n"/>
      <c r="I1452" s="78" t="n"/>
      <c r="J1452" s="58" t="n"/>
      <c r="K1452" s="78" t="n"/>
    </row>
    <row r="1453" ht="14.25" customHeight="1" s="54">
      <c r="A1453" s="76" t="n"/>
      <c r="B1453" s="76" t="n"/>
      <c r="C1453" s="76" t="inlineStr">
        <is>
          <t>ЗП</t>
        </is>
      </c>
      <c r="D1453" s="77" t="n"/>
      <c r="E1453" s="58" t="n"/>
      <c r="F1453" s="78" t="n">
        <v>17.08</v>
      </c>
      <c r="G1453" s="79" t="n"/>
      <c r="H1453" s="58" t="n">
        <v>1</v>
      </c>
      <c r="I1453" s="78" t="n">
        <v>2992.17</v>
      </c>
      <c r="J1453" s="58" t="n">
        <v>10.18</v>
      </c>
      <c r="K1453" s="78" t="n">
        <v>30460.36</v>
      </c>
    </row>
    <row r="1454" ht="14.25" customHeight="1" s="54">
      <c r="A1454" s="76" t="n"/>
      <c r="B1454" s="76" t="n"/>
      <c r="C1454" s="76" t="inlineStr">
        <is>
          <t>ЭМ</t>
        </is>
      </c>
      <c r="D1454" s="77" t="n"/>
      <c r="E1454" s="58" t="n"/>
      <c r="F1454" s="78" t="n">
        <v>1.9</v>
      </c>
      <c r="G1454" s="79" t="n"/>
      <c r="H1454" s="58" t="n">
        <v>1</v>
      </c>
      <c r="I1454" s="78" t="n">
        <v>332.46</v>
      </c>
      <c r="J1454" s="58" t="n">
        <v>10.18</v>
      </c>
      <c r="K1454" s="78" t="n">
        <v>3384.48</v>
      </c>
    </row>
    <row r="1455" ht="14.25" customHeight="1" s="54">
      <c r="A1455" s="76" t="n"/>
      <c r="B1455" s="76" t="n"/>
      <c r="C1455" s="76" t="inlineStr">
        <is>
          <t>в т.ч. ЗПМ</t>
        </is>
      </c>
      <c r="D1455" s="77" t="n"/>
      <c r="E1455" s="58" t="n"/>
      <c r="F1455" s="78" t="n">
        <v>0</v>
      </c>
      <c r="G1455" s="79" t="n"/>
      <c r="H1455" s="58" t="n">
        <v>1</v>
      </c>
      <c r="I1455" s="80" t="n">
        <v>0</v>
      </c>
      <c r="J1455" s="58" t="n">
        <v>10.18</v>
      </c>
      <c r="K1455" s="80" t="n">
        <v>0</v>
      </c>
    </row>
    <row r="1456" ht="14.25" customHeight="1" s="54">
      <c r="A1456" s="76" t="n"/>
      <c r="B1456" s="76" t="n"/>
      <c r="C1456" s="76" t="inlineStr">
        <is>
          <t>НР от ЗП</t>
        </is>
      </c>
      <c r="D1456" s="77" t="inlineStr">
        <is>
          <t>%</t>
        </is>
      </c>
      <c r="E1456" s="58" t="n">
        <v>85</v>
      </c>
      <c r="F1456" s="78" t="n"/>
      <c r="G1456" s="79" t="n"/>
      <c r="H1456" s="58" t="n"/>
      <c r="I1456" s="78" t="n">
        <v>3657.1</v>
      </c>
      <c r="J1456" s="58" t="n">
        <v>85</v>
      </c>
      <c r="K1456" s="78" t="n">
        <v>37229.32</v>
      </c>
    </row>
    <row r="1457" ht="14.25" customHeight="1" s="54">
      <c r="A1457" s="76" t="n"/>
      <c r="B1457" s="76" t="n"/>
      <c r="C1457" s="76" t="inlineStr">
        <is>
          <t>СП от ЗП</t>
        </is>
      </c>
      <c r="D1457" s="77" t="inlineStr">
        <is>
          <t>%</t>
        </is>
      </c>
      <c r="E1457" s="58" t="n">
        <v>65</v>
      </c>
      <c r="F1457" s="78" t="n"/>
      <c r="G1457" s="79" t="n"/>
      <c r="H1457" s="58" t="n"/>
      <c r="I1457" s="78" t="n">
        <v>2460.23</v>
      </c>
      <c r="J1457" s="58" t="n">
        <v>65</v>
      </c>
      <c r="K1457" s="78" t="n">
        <v>25045.18</v>
      </c>
    </row>
    <row r="1458" ht="28.5" customHeight="1" s="54">
      <c r="A1458" s="81" t="n"/>
      <c r="B1458" s="81" t="n"/>
      <c r="C1458" s="81" t="inlineStr">
        <is>
          <t>ЗТР</t>
        </is>
      </c>
      <c r="D1458" s="82" t="inlineStr">
        <is>
          <t>чел-ч</t>
        </is>
      </c>
      <c r="E1458" s="83" t="n">
        <v>175.2</v>
      </c>
      <c r="F1458" s="84" t="n"/>
      <c r="G1458" s="85" t="n"/>
      <c r="H1458" s="83" t="n">
        <v>1</v>
      </c>
      <c r="I1458" s="84" t="n">
        <v>175.2</v>
      </c>
      <c r="J1458" s="83" t="n"/>
      <c r="K1458" s="84" t="n"/>
    </row>
    <row r="1459" ht="15" customHeight="1" s="54">
      <c r="C1459" s="70" t="inlineStr">
        <is>
          <t>ВСЕГО работ по позиции:</t>
        </is>
      </c>
      <c r="H1459" s="86" t="n">
        <v>16623.2</v>
      </c>
      <c r="I1459" s="62" t="n"/>
      <c r="J1459" s="86" t="n">
        <v>169224.2</v>
      </c>
      <c r="K1459" s="62" t="n"/>
    </row>
    <row r="1460" ht="15" customHeight="1" s="54">
      <c r="C1460" s="70" t="inlineStr">
        <is>
          <t>ВСЕГО оборудование по позиции:</t>
        </is>
      </c>
      <c r="H1460" s="87" t="n">
        <v>0</v>
      </c>
      <c r="J1460" s="87" t="n">
        <v>0</v>
      </c>
    </row>
    <row r="1461" ht="15" customHeight="1" s="54">
      <c r="C1461" s="70" t="inlineStr">
        <is>
          <t>ВСЕГО по позиции:</t>
        </is>
      </c>
      <c r="H1461" s="87" t="n">
        <v>16623.2</v>
      </c>
      <c r="J1461" s="87" t="n">
        <v>169224.2</v>
      </c>
    </row>
    <row r="1462" ht="141.75" customHeight="1" s="54">
      <c r="A1462" s="76" t="n">
        <v>144</v>
      </c>
      <c r="B1462" s="76" t="inlineStr">
        <is>
          <t>3.16-13-1</t>
        </is>
      </c>
      <c r="C1462" s="76" t="inlineStr">
        <is>
          <t>Скрытая прокладка труб канализации ПВХ</t>
        </is>
      </c>
      <c r="D1462" s="77" t="inlineStr">
        <is>
          <t>м.п.</t>
        </is>
      </c>
      <c r="E1462" s="58" t="n">
        <v>87.59999999999999</v>
      </c>
      <c r="F1462" s="78" t="n"/>
      <c r="G1462" s="79" t="n"/>
      <c r="H1462" s="58" t="n"/>
      <c r="I1462" s="78" t="n"/>
      <c r="J1462" s="58" t="n"/>
      <c r="K1462" s="78" t="n"/>
    </row>
    <row r="1463" ht="14.25" customHeight="1" s="54">
      <c r="A1463" s="76" t="n"/>
      <c r="B1463" s="76" t="n"/>
      <c r="C1463" s="76" t="inlineStr">
        <is>
          <t>ЗП</t>
        </is>
      </c>
      <c r="D1463" s="77" t="n"/>
      <c r="E1463" s="58" t="n"/>
      <c r="F1463" s="78" t="n">
        <v>24.4</v>
      </c>
      <c r="G1463" s="79" t="n"/>
      <c r="H1463" s="58" t="n">
        <v>1</v>
      </c>
      <c r="I1463" s="78" t="n">
        <v>2137.27</v>
      </c>
      <c r="J1463" s="58" t="n">
        <v>10.18</v>
      </c>
      <c r="K1463" s="78" t="n">
        <v>21757.4</v>
      </c>
    </row>
    <row r="1464" ht="14.25" customHeight="1" s="54">
      <c r="A1464" s="76" t="n"/>
      <c r="B1464" s="76" t="n"/>
      <c r="C1464" s="76" t="inlineStr">
        <is>
          <t>ЭМ</t>
        </is>
      </c>
      <c r="D1464" s="77" t="n"/>
      <c r="E1464" s="58" t="n"/>
      <c r="F1464" s="78" t="n">
        <v>2.71</v>
      </c>
      <c r="G1464" s="79" t="n"/>
      <c r="H1464" s="58" t="n">
        <v>1</v>
      </c>
      <c r="I1464" s="78" t="n">
        <v>237.48</v>
      </c>
      <c r="J1464" s="58" t="n">
        <v>10.18</v>
      </c>
      <c r="K1464" s="78" t="n">
        <v>2417.49</v>
      </c>
    </row>
    <row r="1465" ht="14.25" customHeight="1" s="54">
      <c r="A1465" s="76" t="n"/>
      <c r="B1465" s="76" t="n"/>
      <c r="C1465" s="76" t="inlineStr">
        <is>
          <t>в т.ч. ЗПМ</t>
        </is>
      </c>
      <c r="D1465" s="77" t="n"/>
      <c r="E1465" s="58" t="n"/>
      <c r="F1465" s="78" t="n">
        <v>0</v>
      </c>
      <c r="G1465" s="79" t="n"/>
      <c r="H1465" s="58" t="n">
        <v>1</v>
      </c>
      <c r="I1465" s="80" t="n">
        <v>0</v>
      </c>
      <c r="J1465" s="58" t="n">
        <v>10.18</v>
      </c>
      <c r="K1465" s="80" t="n">
        <v>0</v>
      </c>
    </row>
    <row r="1466" ht="14.25" customHeight="1" s="54">
      <c r="A1466" s="76" t="n"/>
      <c r="B1466" s="76" t="n"/>
      <c r="C1466" s="76" t="inlineStr">
        <is>
          <t>НР от ЗП</t>
        </is>
      </c>
      <c r="D1466" s="77" t="inlineStr">
        <is>
          <t>%</t>
        </is>
      </c>
      <c r="E1466" s="58" t="n">
        <v>85</v>
      </c>
      <c r="F1466" s="78" t="n"/>
      <c r="G1466" s="79" t="n"/>
      <c r="H1466" s="58" t="n"/>
      <c r="I1466" s="78" t="n">
        <v>2612.22</v>
      </c>
      <c r="J1466" s="58" t="n">
        <v>85</v>
      </c>
      <c r="K1466" s="78" t="n">
        <v>26592.37</v>
      </c>
    </row>
    <row r="1467" ht="14.25" customHeight="1" s="54">
      <c r="A1467" s="76" t="n"/>
      <c r="B1467" s="76" t="n"/>
      <c r="C1467" s="76" t="inlineStr">
        <is>
          <t>СП от ЗП</t>
        </is>
      </c>
      <c r="D1467" s="77" t="inlineStr">
        <is>
          <t>%</t>
        </is>
      </c>
      <c r="E1467" s="58" t="n">
        <v>65</v>
      </c>
      <c r="F1467" s="78" t="n"/>
      <c r="G1467" s="79" t="n"/>
      <c r="H1467" s="58" t="n"/>
      <c r="I1467" s="78" t="n">
        <v>1757.31</v>
      </c>
      <c r="J1467" s="58" t="n">
        <v>65</v>
      </c>
      <c r="K1467" s="78" t="n">
        <v>17889.42</v>
      </c>
    </row>
    <row r="1468" ht="28.5" customHeight="1" s="54">
      <c r="A1468" s="81" t="n"/>
      <c r="B1468" s="81" t="n"/>
      <c r="C1468" s="81" t="inlineStr">
        <is>
          <t>ЗТР</t>
        </is>
      </c>
      <c r="D1468" s="82" t="inlineStr">
        <is>
          <t>чел-ч</t>
        </is>
      </c>
      <c r="E1468" s="83" t="n">
        <v>87.59999999999999</v>
      </c>
      <c r="F1468" s="84" t="n"/>
      <c r="G1468" s="85" t="n"/>
      <c r="H1468" s="83" t="n">
        <v>1</v>
      </c>
      <c r="I1468" s="84" t="n">
        <v>87.59999999999999</v>
      </c>
      <c r="J1468" s="83" t="n"/>
      <c r="K1468" s="84" t="n"/>
    </row>
    <row r="1469" ht="15" customHeight="1" s="54">
      <c r="C1469" s="70" t="inlineStr">
        <is>
          <t>ВСЕГО работ по позиции:</t>
        </is>
      </c>
      <c r="H1469" s="86" t="n">
        <v>11873.72</v>
      </c>
      <c r="I1469" s="62" t="n"/>
      <c r="J1469" s="86" t="n">
        <v>120874.43</v>
      </c>
      <c r="K1469" s="62" t="n"/>
    </row>
    <row r="1470" ht="15" customHeight="1" s="54">
      <c r="C1470" s="70" t="inlineStr">
        <is>
          <t>ВСЕГО оборудование по позиции:</t>
        </is>
      </c>
      <c r="H1470" s="87" t="n">
        <v>0</v>
      </c>
      <c r="J1470" s="87" t="n">
        <v>0</v>
      </c>
    </row>
    <row r="1471" ht="15" customHeight="1" s="54">
      <c r="C1471" s="70" t="inlineStr">
        <is>
          <t>ВСЕГО по позиции:</t>
        </is>
      </c>
      <c r="H1471" s="87" t="n">
        <v>11873.72</v>
      </c>
      <c r="J1471" s="87" t="n">
        <v>120874.43</v>
      </c>
    </row>
    <row r="1472" ht="141.75" customHeight="1" s="54">
      <c r="A1472" s="76" t="n">
        <v>145</v>
      </c>
      <c r="B1472" s="76" t="inlineStr">
        <is>
          <t>6.69-5-3</t>
        </is>
      </c>
      <c r="C1472" s="76" t="inlineStr">
        <is>
          <t>Штробы и борозды под трубопроводы</t>
        </is>
      </c>
      <c r="D1472" s="77" t="inlineStr">
        <is>
          <t>м.п.</t>
        </is>
      </c>
      <c r="E1472" s="58" t="n">
        <v>146</v>
      </c>
      <c r="F1472" s="78" t="n"/>
      <c r="G1472" s="79" t="n"/>
      <c r="H1472" s="58" t="n"/>
      <c r="I1472" s="78" t="n"/>
      <c r="J1472" s="58" t="n"/>
      <c r="K1472" s="78" t="n"/>
    </row>
    <row r="1473" ht="14.25" customHeight="1" s="54">
      <c r="A1473" s="76" t="n"/>
      <c r="B1473" s="76" t="n"/>
      <c r="C1473" s="76" t="inlineStr">
        <is>
          <t>ЗП</t>
        </is>
      </c>
      <c r="D1473" s="77" t="n"/>
      <c r="E1473" s="58" t="n"/>
      <c r="F1473" s="78" t="n">
        <v>8.779999999999999</v>
      </c>
      <c r="G1473" s="79" t="n"/>
      <c r="H1473" s="58" t="n">
        <v>1</v>
      </c>
      <c r="I1473" s="78" t="n">
        <v>1282.37</v>
      </c>
      <c r="J1473" s="58" t="n">
        <v>10.18</v>
      </c>
      <c r="K1473" s="78" t="n">
        <v>13054.44</v>
      </c>
    </row>
    <row r="1474" ht="14.25" customHeight="1" s="54">
      <c r="A1474" s="76" t="n"/>
      <c r="B1474" s="76" t="n"/>
      <c r="C1474" s="76" t="inlineStr">
        <is>
          <t>ЭМ</t>
        </is>
      </c>
      <c r="D1474" s="77" t="n"/>
      <c r="E1474" s="58" t="n"/>
      <c r="F1474" s="78" t="n">
        <v>0.98</v>
      </c>
      <c r="G1474" s="79" t="n"/>
      <c r="H1474" s="58" t="n">
        <v>1</v>
      </c>
      <c r="I1474" s="78" t="n">
        <v>142.48</v>
      </c>
      <c r="J1474" s="58" t="n">
        <v>10.18</v>
      </c>
      <c r="K1474" s="78" t="n">
        <v>1450.49</v>
      </c>
    </row>
    <row r="1475" ht="14.25" customHeight="1" s="54">
      <c r="A1475" s="76" t="n"/>
      <c r="B1475" s="76" t="n"/>
      <c r="C1475" s="76" t="inlineStr">
        <is>
          <t>в т.ч. ЗПМ</t>
        </is>
      </c>
      <c r="D1475" s="77" t="n"/>
      <c r="E1475" s="58" t="n"/>
      <c r="F1475" s="78" t="n">
        <v>0</v>
      </c>
      <c r="G1475" s="79" t="n"/>
      <c r="H1475" s="58" t="n">
        <v>1</v>
      </c>
      <c r="I1475" s="80" t="n">
        <v>0</v>
      </c>
      <c r="J1475" s="58" t="n">
        <v>10.18</v>
      </c>
      <c r="K1475" s="80" t="n">
        <v>0</v>
      </c>
    </row>
    <row r="1476" ht="14.25" customHeight="1" s="54">
      <c r="A1476" s="76" t="n"/>
      <c r="B1476" s="76" t="n"/>
      <c r="C1476" s="76" t="inlineStr">
        <is>
          <t>НР от ЗП</t>
        </is>
      </c>
      <c r="D1476" s="77" t="inlineStr">
        <is>
          <t>%</t>
        </is>
      </c>
      <c r="E1476" s="58" t="n">
        <v>85</v>
      </c>
      <c r="F1476" s="78" t="n"/>
      <c r="G1476" s="79" t="n"/>
      <c r="H1476" s="58" t="n"/>
      <c r="I1476" s="78" t="n">
        <v>1567.34</v>
      </c>
      <c r="J1476" s="58" t="n">
        <v>85</v>
      </c>
      <c r="K1476" s="78" t="n">
        <v>15955.42</v>
      </c>
    </row>
    <row r="1477" ht="14.25" customHeight="1" s="54">
      <c r="A1477" s="76" t="n"/>
      <c r="B1477" s="76" t="n"/>
      <c r="C1477" s="76" t="inlineStr">
        <is>
          <t>СП от ЗП</t>
        </is>
      </c>
      <c r="D1477" s="77" t="inlineStr">
        <is>
          <t>%</t>
        </is>
      </c>
      <c r="E1477" s="58" t="n">
        <v>65</v>
      </c>
      <c r="F1477" s="78" t="n"/>
      <c r="G1477" s="79" t="n"/>
      <c r="H1477" s="58" t="n"/>
      <c r="I1477" s="78" t="n">
        <v>1054.39</v>
      </c>
      <c r="J1477" s="58" t="n">
        <v>65</v>
      </c>
      <c r="K1477" s="78" t="n">
        <v>10733.65</v>
      </c>
    </row>
    <row r="1478" ht="28.5" customHeight="1" s="54">
      <c r="A1478" s="81" t="n"/>
      <c r="B1478" s="81" t="n"/>
      <c r="C1478" s="81" t="inlineStr">
        <is>
          <t>ЗТР</t>
        </is>
      </c>
      <c r="D1478" s="82" t="inlineStr">
        <is>
          <t>чел-ч</t>
        </is>
      </c>
      <c r="E1478" s="83" t="n">
        <v>146</v>
      </c>
      <c r="F1478" s="84" t="n"/>
      <c r="G1478" s="85" t="n"/>
      <c r="H1478" s="83" t="n">
        <v>1</v>
      </c>
      <c r="I1478" s="84" t="n">
        <v>146</v>
      </c>
      <c r="J1478" s="83" t="n"/>
      <c r="K1478" s="84" t="n"/>
    </row>
    <row r="1479" ht="15" customHeight="1" s="54">
      <c r="C1479" s="70" t="inlineStr">
        <is>
          <t>ВСЕГО работ по позиции:</t>
        </is>
      </c>
      <c r="H1479" s="86" t="n">
        <v>7124.24</v>
      </c>
      <c r="I1479" s="62" t="n"/>
      <c r="J1479" s="86" t="n">
        <v>72524.66</v>
      </c>
      <c r="K1479" s="62" t="n"/>
    </row>
    <row r="1480" ht="15" customHeight="1" s="54">
      <c r="C1480" s="70" t="inlineStr">
        <is>
          <t>ВСЕГО оборудование по позиции:</t>
        </is>
      </c>
      <c r="H1480" s="87" t="n">
        <v>0</v>
      </c>
      <c r="J1480" s="87" t="n">
        <v>0</v>
      </c>
    </row>
    <row r="1481" ht="15" customHeight="1" s="54">
      <c r="C1481" s="70" t="inlineStr">
        <is>
          <t>ВСЕГО по позиции:</t>
        </is>
      </c>
      <c r="H1481" s="87" t="n">
        <v>7124.24</v>
      </c>
      <c r="J1481" s="87" t="n">
        <v>72524.66</v>
      </c>
    </row>
    <row r="1482" ht="141.75" customHeight="1" s="54">
      <c r="A1482" s="76" t="n">
        <v>146</v>
      </c>
      <c r="B1482" s="76" t="inlineStr">
        <is>
          <t>6.69-42-1</t>
        </is>
      </c>
      <c r="C1482" s="76" t="inlineStr">
        <is>
          <t>Заделка проходок и отверстий после прокладки труб</t>
        </is>
      </c>
      <c r="D1482" s="77" t="inlineStr">
        <is>
          <t>шт.</t>
        </is>
      </c>
      <c r="E1482" s="58" t="n">
        <v>58.4</v>
      </c>
      <c r="F1482" s="78" t="n"/>
      <c r="G1482" s="79" t="n"/>
      <c r="H1482" s="58" t="n"/>
      <c r="I1482" s="78" t="n"/>
      <c r="J1482" s="58" t="n"/>
      <c r="K1482" s="78" t="n"/>
    </row>
    <row r="1483" ht="14.25" customHeight="1" s="54">
      <c r="A1483" s="76" t="n"/>
      <c r="B1483" s="76" t="n"/>
      <c r="C1483" s="76" t="inlineStr">
        <is>
          <t>ЗП</t>
        </is>
      </c>
      <c r="D1483" s="77" t="n"/>
      <c r="E1483" s="58" t="n"/>
      <c r="F1483" s="78" t="n">
        <v>21.96</v>
      </c>
      <c r="G1483" s="79" t="n"/>
      <c r="H1483" s="58" t="n">
        <v>1</v>
      </c>
      <c r="I1483" s="78" t="n">
        <v>1282.37</v>
      </c>
      <c r="J1483" s="58" t="n">
        <v>10.18</v>
      </c>
      <c r="K1483" s="78" t="n">
        <v>13054.44</v>
      </c>
    </row>
    <row r="1484" ht="14.25" customHeight="1" s="54">
      <c r="A1484" s="76" t="n"/>
      <c r="B1484" s="76" t="n"/>
      <c r="C1484" s="76" t="inlineStr">
        <is>
          <t>ЭМ</t>
        </is>
      </c>
      <c r="D1484" s="77" t="n"/>
      <c r="E1484" s="58" t="n"/>
      <c r="F1484" s="78" t="n">
        <v>2.44</v>
      </c>
      <c r="G1484" s="79" t="n"/>
      <c r="H1484" s="58" t="n">
        <v>1</v>
      </c>
      <c r="I1484" s="78" t="n">
        <v>142.48</v>
      </c>
      <c r="J1484" s="58" t="n">
        <v>10.18</v>
      </c>
      <c r="K1484" s="78" t="n">
        <v>1450.49</v>
      </c>
    </row>
    <row r="1485" ht="14.25" customHeight="1" s="54">
      <c r="A1485" s="76" t="n"/>
      <c r="B1485" s="76" t="n"/>
      <c r="C1485" s="76" t="inlineStr">
        <is>
          <t>в т.ч. ЗПМ</t>
        </is>
      </c>
      <c r="D1485" s="77" t="n"/>
      <c r="E1485" s="58" t="n"/>
      <c r="F1485" s="78" t="n">
        <v>0</v>
      </c>
      <c r="G1485" s="79" t="n"/>
      <c r="H1485" s="58" t="n">
        <v>1</v>
      </c>
      <c r="I1485" s="80" t="n">
        <v>0</v>
      </c>
      <c r="J1485" s="58" t="n">
        <v>10.18</v>
      </c>
      <c r="K1485" s="80" t="n">
        <v>0</v>
      </c>
    </row>
    <row r="1486" ht="14.25" customHeight="1" s="54">
      <c r="A1486" s="76" t="n"/>
      <c r="B1486" s="76" t="n"/>
      <c r="C1486" s="76" t="inlineStr">
        <is>
          <t>НР от ЗП</t>
        </is>
      </c>
      <c r="D1486" s="77" t="inlineStr">
        <is>
          <t>%</t>
        </is>
      </c>
      <c r="E1486" s="58" t="n">
        <v>85</v>
      </c>
      <c r="F1486" s="78" t="n"/>
      <c r="G1486" s="79" t="n"/>
      <c r="H1486" s="58" t="n"/>
      <c r="I1486" s="78" t="n">
        <v>1567.34</v>
      </c>
      <c r="J1486" s="58" t="n">
        <v>85</v>
      </c>
      <c r="K1486" s="78" t="n">
        <v>15955.42</v>
      </c>
    </row>
    <row r="1487" ht="14.25" customHeight="1" s="54">
      <c r="A1487" s="76" t="n"/>
      <c r="B1487" s="76" t="n"/>
      <c r="C1487" s="76" t="inlineStr">
        <is>
          <t>СП от ЗП</t>
        </is>
      </c>
      <c r="D1487" s="77" t="inlineStr">
        <is>
          <t>%</t>
        </is>
      </c>
      <c r="E1487" s="58" t="n">
        <v>65</v>
      </c>
      <c r="F1487" s="78" t="n"/>
      <c r="G1487" s="79" t="n"/>
      <c r="H1487" s="58" t="n"/>
      <c r="I1487" s="78" t="n">
        <v>1054.39</v>
      </c>
      <c r="J1487" s="58" t="n">
        <v>65</v>
      </c>
      <c r="K1487" s="78" t="n">
        <v>10733.65</v>
      </c>
    </row>
    <row r="1488" ht="28.5" customHeight="1" s="54">
      <c r="A1488" s="81" t="n"/>
      <c r="B1488" s="81" t="n"/>
      <c r="C1488" s="81" t="inlineStr">
        <is>
          <t>ЗТР</t>
        </is>
      </c>
      <c r="D1488" s="82" t="inlineStr">
        <is>
          <t>чел-ч</t>
        </is>
      </c>
      <c r="E1488" s="83" t="n">
        <v>58.4</v>
      </c>
      <c r="F1488" s="84" t="n"/>
      <c r="G1488" s="85" t="n"/>
      <c r="H1488" s="83" t="n">
        <v>1</v>
      </c>
      <c r="I1488" s="84" t="n">
        <v>58.4</v>
      </c>
      <c r="J1488" s="83" t="n"/>
      <c r="K1488" s="84" t="n"/>
    </row>
    <row r="1489" ht="15" customHeight="1" s="54">
      <c r="C1489" s="70" t="inlineStr">
        <is>
          <t>ВСЕГО работ по позиции:</t>
        </is>
      </c>
      <c r="H1489" s="86" t="n">
        <v>7124.24</v>
      </c>
      <c r="I1489" s="62" t="n"/>
      <c r="J1489" s="86" t="n">
        <v>72524.66</v>
      </c>
      <c r="K1489" s="62" t="n"/>
    </row>
    <row r="1490" ht="15" customHeight="1" s="54">
      <c r="C1490" s="70" t="inlineStr">
        <is>
          <t>ВСЕГО оборудование по позиции:</t>
        </is>
      </c>
      <c r="H1490" s="87" t="n">
        <v>0</v>
      </c>
      <c r="J1490" s="87" t="n">
        <v>0</v>
      </c>
    </row>
    <row r="1491" ht="15" customHeight="1" s="54">
      <c r="C1491" s="70" t="inlineStr">
        <is>
          <t>ВСЕГО по позиции:</t>
        </is>
      </c>
      <c r="H1491" s="87" t="n">
        <v>7124.24</v>
      </c>
      <c r="J1491" s="87" t="n">
        <v>72524.66</v>
      </c>
    </row>
    <row r="1492" ht="141.75" customHeight="1" s="54">
      <c r="A1492" s="76" t="n">
        <v>147</v>
      </c>
      <c r="B1492" s="76" t="inlineStr">
        <is>
          <t>3.16-29-1</t>
        </is>
      </c>
      <c r="C1492" s="76" t="inlineStr">
        <is>
          <t>Гидравлическое испытание скрытых трубопроводов</t>
        </is>
      </c>
      <c r="D1492" s="77" t="inlineStr">
        <is>
          <t>м.п.</t>
        </is>
      </c>
      <c r="E1492" s="58" t="n">
        <v>292</v>
      </c>
      <c r="F1492" s="78" t="n"/>
      <c r="G1492" s="79" t="n"/>
      <c r="H1492" s="58" t="n"/>
      <c r="I1492" s="78" t="n"/>
      <c r="J1492" s="58" t="n"/>
      <c r="K1492" s="78" t="n"/>
    </row>
    <row r="1493" ht="14.25" customHeight="1" s="54">
      <c r="A1493" s="76" t="n"/>
      <c r="B1493" s="76" t="n"/>
      <c r="C1493" s="76" t="inlineStr">
        <is>
          <t>ЗП</t>
        </is>
      </c>
      <c r="D1493" s="77" t="n"/>
      <c r="E1493" s="58" t="n"/>
      <c r="F1493" s="78" t="n">
        <v>2.93</v>
      </c>
      <c r="G1493" s="79" t="n"/>
      <c r="H1493" s="58" t="n">
        <v>1</v>
      </c>
      <c r="I1493" s="78" t="n">
        <v>854.9</v>
      </c>
      <c r="J1493" s="58" t="n">
        <v>10.18</v>
      </c>
      <c r="K1493" s="78" t="n">
        <v>8702.959999999999</v>
      </c>
    </row>
    <row r="1494" ht="14.25" customHeight="1" s="54">
      <c r="A1494" s="76" t="n"/>
      <c r="B1494" s="76" t="n"/>
      <c r="C1494" s="76" t="inlineStr">
        <is>
          <t>ЭМ</t>
        </is>
      </c>
      <c r="D1494" s="77" t="n"/>
      <c r="E1494" s="58" t="n"/>
      <c r="F1494" s="78" t="n">
        <v>0.33</v>
      </c>
      <c r="G1494" s="79" t="n"/>
      <c r="H1494" s="58" t="n">
        <v>1</v>
      </c>
      <c r="I1494" s="78" t="n">
        <v>95</v>
      </c>
      <c r="J1494" s="58" t="n">
        <v>10.18</v>
      </c>
      <c r="K1494" s="78" t="n">
        <v>967</v>
      </c>
    </row>
    <row r="1495" ht="14.25" customHeight="1" s="54">
      <c r="A1495" s="76" t="n"/>
      <c r="B1495" s="76" t="n"/>
      <c r="C1495" s="76" t="inlineStr">
        <is>
          <t>в т.ч. ЗПМ</t>
        </is>
      </c>
      <c r="D1495" s="77" t="n"/>
      <c r="E1495" s="58" t="n"/>
      <c r="F1495" s="78" t="n">
        <v>0</v>
      </c>
      <c r="G1495" s="79" t="n"/>
      <c r="H1495" s="58" t="n">
        <v>1</v>
      </c>
      <c r="I1495" s="80" t="n">
        <v>0</v>
      </c>
      <c r="J1495" s="58" t="n">
        <v>10.18</v>
      </c>
      <c r="K1495" s="80" t="n">
        <v>0</v>
      </c>
    </row>
    <row r="1496" ht="14.25" customHeight="1" s="54">
      <c r="A1496" s="76" t="n"/>
      <c r="B1496" s="76" t="n"/>
      <c r="C1496" s="76" t="inlineStr">
        <is>
          <t>НР от ЗП</t>
        </is>
      </c>
      <c r="D1496" s="77" t="inlineStr">
        <is>
          <t>%</t>
        </is>
      </c>
      <c r="E1496" s="58" t="n">
        <v>85</v>
      </c>
      <c r="F1496" s="78" t="n"/>
      <c r="G1496" s="79" t="n"/>
      <c r="H1496" s="58" t="n"/>
      <c r="I1496" s="78" t="n">
        <v>1044.88</v>
      </c>
      <c r="J1496" s="58" t="n">
        <v>85</v>
      </c>
      <c r="K1496" s="78" t="n">
        <v>10636.95</v>
      </c>
    </row>
    <row r="1497" ht="14.25" customHeight="1" s="54">
      <c r="A1497" s="76" t="n"/>
      <c r="B1497" s="76" t="n"/>
      <c r="C1497" s="76" t="inlineStr">
        <is>
          <t>СП от ЗП</t>
        </is>
      </c>
      <c r="D1497" s="77" t="inlineStr">
        <is>
          <t>%</t>
        </is>
      </c>
      <c r="E1497" s="58" t="n">
        <v>65</v>
      </c>
      <c r="F1497" s="78" t="n"/>
      <c r="G1497" s="79" t="n"/>
      <c r="H1497" s="58" t="n"/>
      <c r="I1497" s="78" t="n">
        <v>702.92</v>
      </c>
      <c r="J1497" s="58" t="n">
        <v>65</v>
      </c>
      <c r="K1497" s="78" t="n">
        <v>7155.76</v>
      </c>
    </row>
    <row r="1498" ht="28.5" customHeight="1" s="54">
      <c r="A1498" s="81" t="n"/>
      <c r="B1498" s="81" t="n"/>
      <c r="C1498" s="81" t="inlineStr">
        <is>
          <t>ЗТР</t>
        </is>
      </c>
      <c r="D1498" s="82" t="inlineStr">
        <is>
          <t>чел-ч</t>
        </is>
      </c>
      <c r="E1498" s="83" t="n">
        <v>292</v>
      </c>
      <c r="F1498" s="84" t="n"/>
      <c r="G1498" s="85" t="n"/>
      <c r="H1498" s="83" t="n">
        <v>1</v>
      </c>
      <c r="I1498" s="84" t="n">
        <v>292</v>
      </c>
      <c r="J1498" s="83" t="n"/>
      <c r="K1498" s="84" t="n"/>
    </row>
    <row r="1499" ht="15" customHeight="1" s="54">
      <c r="C1499" s="70" t="inlineStr">
        <is>
          <t>ВСЕГО работ по позиции:</t>
        </is>
      </c>
      <c r="H1499" s="86" t="n">
        <v>4749.47</v>
      </c>
      <c r="I1499" s="62" t="n"/>
      <c r="J1499" s="86" t="n">
        <v>48349.77</v>
      </c>
      <c r="K1499" s="62" t="n"/>
    </row>
    <row r="1500" ht="15" customHeight="1" s="54">
      <c r="C1500" s="70" t="inlineStr">
        <is>
          <t>ВСЕГО оборудование по позиции:</t>
        </is>
      </c>
      <c r="H1500" s="87" t="n">
        <v>0</v>
      </c>
      <c r="J1500" s="87" t="n">
        <v>0</v>
      </c>
    </row>
    <row r="1501" ht="15" customHeight="1" s="54">
      <c r="C1501" s="70" t="inlineStr">
        <is>
          <t>ВСЕГО по позиции:</t>
        </is>
      </c>
      <c r="H1501" s="87" t="n">
        <v>4749.47</v>
      </c>
      <c r="J1501" s="87" t="n">
        <v>48349.77</v>
      </c>
    </row>
    <row r="1502" ht="141.75" customHeight="1" s="54">
      <c r="A1502" s="76" t="n">
        <v>148</v>
      </c>
      <c r="B1502" s="76" t="inlineStr">
        <is>
          <t>3.16-15-1</t>
        </is>
      </c>
      <c r="C1502" s="76" t="inlineStr">
        <is>
          <t>Монтаж запорной арматуры</t>
        </is>
      </c>
      <c r="D1502" s="77" t="inlineStr">
        <is>
          <t>компл.</t>
        </is>
      </c>
      <c r="E1502" s="58" t="n">
        <v>49</v>
      </c>
      <c r="F1502" s="78" t="n"/>
      <c r="G1502" s="79" t="n"/>
      <c r="H1502" s="58" t="n"/>
      <c r="I1502" s="78" t="n"/>
      <c r="J1502" s="58" t="n"/>
      <c r="K1502" s="78" t="n"/>
    </row>
    <row r="1503" ht="14.25" customHeight="1" s="54">
      <c r="A1503" s="76" t="n"/>
      <c r="B1503" s="76" t="n"/>
      <c r="C1503" s="76" t="inlineStr">
        <is>
          <t>ЗП</t>
        </is>
      </c>
      <c r="D1503" s="77" t="n"/>
      <c r="E1503" s="58" t="n"/>
      <c r="F1503" s="78" t="n">
        <v>16.84</v>
      </c>
      <c r="G1503" s="79" t="n"/>
      <c r="H1503" s="58" t="n">
        <v>1</v>
      </c>
      <c r="I1503" s="78" t="n">
        <v>825.05</v>
      </c>
      <c r="J1503" s="58" t="n">
        <v>10.18</v>
      </c>
      <c r="K1503" s="78" t="n">
        <v>8399.02</v>
      </c>
    </row>
    <row r="1504" ht="14.25" customHeight="1" s="54">
      <c r="A1504" s="76" t="n"/>
      <c r="B1504" s="76" t="n"/>
      <c r="C1504" s="76" t="inlineStr">
        <is>
          <t>ЭМ</t>
        </is>
      </c>
      <c r="D1504" s="77" t="n"/>
      <c r="E1504" s="58" t="n"/>
      <c r="F1504" s="78" t="n">
        <v>1.87</v>
      </c>
      <c r="G1504" s="79" t="n"/>
      <c r="H1504" s="58" t="n">
        <v>1</v>
      </c>
      <c r="I1504" s="78" t="n">
        <v>91.67</v>
      </c>
      <c r="J1504" s="58" t="n">
        <v>10.18</v>
      </c>
      <c r="K1504" s="78" t="n">
        <v>933.23</v>
      </c>
    </row>
    <row r="1505" ht="14.25" customHeight="1" s="54">
      <c r="A1505" s="76" t="n"/>
      <c r="B1505" s="76" t="n"/>
      <c r="C1505" s="76" t="inlineStr">
        <is>
          <t>в т.ч. ЗПМ</t>
        </is>
      </c>
      <c r="D1505" s="77" t="n"/>
      <c r="E1505" s="58" t="n"/>
      <c r="F1505" s="78" t="n">
        <v>0</v>
      </c>
      <c r="G1505" s="79" t="n"/>
      <c r="H1505" s="58" t="n">
        <v>1</v>
      </c>
      <c r="I1505" s="80" t="n">
        <v>0</v>
      </c>
      <c r="J1505" s="58" t="n">
        <v>10.18</v>
      </c>
      <c r="K1505" s="80" t="n">
        <v>0</v>
      </c>
    </row>
    <row r="1506" ht="14.25" customHeight="1" s="54">
      <c r="A1506" s="76" t="n"/>
      <c r="B1506" s="76" t="n"/>
      <c r="C1506" s="76" t="inlineStr">
        <is>
          <t>НР от ЗП</t>
        </is>
      </c>
      <c r="D1506" s="77" t="inlineStr">
        <is>
          <t>%</t>
        </is>
      </c>
      <c r="E1506" s="58" t="n">
        <v>85</v>
      </c>
      <c r="F1506" s="78" t="n"/>
      <c r="G1506" s="79" t="n"/>
      <c r="H1506" s="58" t="n"/>
      <c r="I1506" s="78" t="n">
        <v>1008.39</v>
      </c>
      <c r="J1506" s="58" t="n">
        <v>85</v>
      </c>
      <c r="K1506" s="78" t="n">
        <v>10265.46</v>
      </c>
    </row>
    <row r="1507" ht="14.25" customHeight="1" s="54">
      <c r="A1507" s="76" t="n"/>
      <c r="B1507" s="76" t="n"/>
      <c r="C1507" s="76" t="inlineStr">
        <is>
          <t>СП от ЗП</t>
        </is>
      </c>
      <c r="D1507" s="77" t="inlineStr">
        <is>
          <t>%</t>
        </is>
      </c>
      <c r="E1507" s="58" t="n">
        <v>65</v>
      </c>
      <c r="F1507" s="78" t="n"/>
      <c r="G1507" s="79" t="n"/>
      <c r="H1507" s="58" t="n"/>
      <c r="I1507" s="78" t="n">
        <v>678.37</v>
      </c>
      <c r="J1507" s="58" t="n">
        <v>65</v>
      </c>
      <c r="K1507" s="78" t="n">
        <v>6905.86</v>
      </c>
    </row>
    <row r="1508" ht="28.5" customHeight="1" s="54">
      <c r="A1508" s="81" t="n"/>
      <c r="B1508" s="81" t="n"/>
      <c r="C1508" s="81" t="inlineStr">
        <is>
          <t>ЗТР</t>
        </is>
      </c>
      <c r="D1508" s="82" t="inlineStr">
        <is>
          <t>чел-ч</t>
        </is>
      </c>
      <c r="E1508" s="83" t="n">
        <v>49</v>
      </c>
      <c r="F1508" s="84" t="n"/>
      <c r="G1508" s="85" t="n"/>
      <c r="H1508" s="83" t="n">
        <v>1</v>
      </c>
      <c r="I1508" s="84" t="n">
        <v>49</v>
      </c>
      <c r="J1508" s="83" t="n"/>
      <c r="K1508" s="84" t="n"/>
    </row>
    <row r="1509" ht="15" customHeight="1" s="54">
      <c r="C1509" s="70" t="inlineStr">
        <is>
          <t>ВСЕГО работ по позиции:</t>
        </is>
      </c>
      <c r="H1509" s="86" t="n">
        <v>4583.6</v>
      </c>
      <c r="I1509" s="62" t="n"/>
      <c r="J1509" s="86" t="n">
        <v>46661.19</v>
      </c>
      <c r="K1509" s="62" t="n"/>
    </row>
    <row r="1510" ht="15" customHeight="1" s="54">
      <c r="C1510" s="70" t="inlineStr">
        <is>
          <t>ВСЕГО оборудование по позиции:</t>
        </is>
      </c>
      <c r="H1510" s="87" t="n">
        <v>0</v>
      </c>
      <c r="J1510" s="87" t="n">
        <v>0</v>
      </c>
    </row>
    <row r="1511" ht="15" customHeight="1" s="54">
      <c r="C1511" s="70" t="inlineStr">
        <is>
          <t>ВСЕГО по позиции:</t>
        </is>
      </c>
      <c r="H1511" s="87" t="n">
        <v>4583.6</v>
      </c>
      <c r="J1511" s="87" t="n">
        <v>46661.19</v>
      </c>
    </row>
    <row r="1512" ht="141.75" customHeight="1" s="54">
      <c r="A1512" s="76" t="n">
        <v>149</v>
      </c>
      <c r="B1512" s="76" t="inlineStr">
        <is>
          <t>3.17-2-3</t>
        </is>
      </c>
      <c r="C1512" s="76" t="inlineStr">
        <is>
          <t>Монтаж смесителей и подводок</t>
        </is>
      </c>
      <c r="D1512" s="77" t="inlineStr">
        <is>
          <t>компл.</t>
        </is>
      </c>
      <c r="E1512" s="58" t="n">
        <v>49</v>
      </c>
      <c r="F1512" s="78" t="n"/>
      <c r="G1512" s="79" t="n"/>
      <c r="H1512" s="58" t="n"/>
      <c r="I1512" s="78" t="n"/>
      <c r="J1512" s="58" t="n"/>
      <c r="K1512" s="78" t="n"/>
    </row>
    <row r="1513" ht="14.25" customHeight="1" s="54">
      <c r="A1513" s="76" t="n"/>
      <c r="B1513" s="76" t="n"/>
      <c r="C1513" s="76" t="inlineStr">
        <is>
          <t>ЗП</t>
        </is>
      </c>
      <c r="D1513" s="77" t="n"/>
      <c r="E1513" s="58" t="n"/>
      <c r="F1513" s="78" t="n">
        <v>16.84</v>
      </c>
      <c r="G1513" s="79" t="n"/>
      <c r="H1513" s="58" t="n">
        <v>1</v>
      </c>
      <c r="I1513" s="78" t="n">
        <v>825.05</v>
      </c>
      <c r="J1513" s="58" t="n">
        <v>10.18</v>
      </c>
      <c r="K1513" s="78" t="n">
        <v>8399.02</v>
      </c>
    </row>
    <row r="1514" ht="14.25" customHeight="1" s="54">
      <c r="A1514" s="76" t="n"/>
      <c r="B1514" s="76" t="n"/>
      <c r="C1514" s="76" t="inlineStr">
        <is>
          <t>ЭМ</t>
        </is>
      </c>
      <c r="D1514" s="77" t="n"/>
      <c r="E1514" s="58" t="n"/>
      <c r="F1514" s="78" t="n">
        <v>1.87</v>
      </c>
      <c r="G1514" s="79" t="n"/>
      <c r="H1514" s="58" t="n">
        <v>1</v>
      </c>
      <c r="I1514" s="78" t="n">
        <v>91.67</v>
      </c>
      <c r="J1514" s="58" t="n">
        <v>10.18</v>
      </c>
      <c r="K1514" s="78" t="n">
        <v>933.23</v>
      </c>
    </row>
    <row r="1515" ht="14.25" customHeight="1" s="54">
      <c r="A1515" s="76" t="n"/>
      <c r="B1515" s="76" t="n"/>
      <c r="C1515" s="76" t="inlineStr">
        <is>
          <t>в т.ч. ЗПМ</t>
        </is>
      </c>
      <c r="D1515" s="77" t="n"/>
      <c r="E1515" s="58" t="n"/>
      <c r="F1515" s="78" t="n">
        <v>0</v>
      </c>
      <c r="G1515" s="79" t="n"/>
      <c r="H1515" s="58" t="n">
        <v>1</v>
      </c>
      <c r="I1515" s="80" t="n">
        <v>0</v>
      </c>
      <c r="J1515" s="58" t="n">
        <v>10.18</v>
      </c>
      <c r="K1515" s="80" t="n">
        <v>0</v>
      </c>
    </row>
    <row r="1516" ht="14.25" customHeight="1" s="54">
      <c r="A1516" s="76" t="n"/>
      <c r="B1516" s="76" t="n"/>
      <c r="C1516" s="76" t="inlineStr">
        <is>
          <t>НР от ЗП</t>
        </is>
      </c>
      <c r="D1516" s="77" t="inlineStr">
        <is>
          <t>%</t>
        </is>
      </c>
      <c r="E1516" s="58" t="n">
        <v>85</v>
      </c>
      <c r="F1516" s="78" t="n"/>
      <c r="G1516" s="79" t="n"/>
      <c r="H1516" s="58" t="n"/>
      <c r="I1516" s="78" t="n">
        <v>1008.39</v>
      </c>
      <c r="J1516" s="58" t="n">
        <v>85</v>
      </c>
      <c r="K1516" s="78" t="n">
        <v>10265.46</v>
      </c>
    </row>
    <row r="1517" ht="14.25" customHeight="1" s="54">
      <c r="A1517" s="76" t="n"/>
      <c r="B1517" s="76" t="n"/>
      <c r="C1517" s="76" t="inlineStr">
        <is>
          <t>СП от ЗП</t>
        </is>
      </c>
      <c r="D1517" s="77" t="inlineStr">
        <is>
          <t>%</t>
        </is>
      </c>
      <c r="E1517" s="58" t="n">
        <v>65</v>
      </c>
      <c r="F1517" s="78" t="n"/>
      <c r="G1517" s="79" t="n"/>
      <c r="H1517" s="58" t="n"/>
      <c r="I1517" s="78" t="n">
        <v>678.37</v>
      </c>
      <c r="J1517" s="58" t="n">
        <v>65</v>
      </c>
      <c r="K1517" s="78" t="n">
        <v>6905.86</v>
      </c>
    </row>
    <row r="1518" ht="28.5" customHeight="1" s="54">
      <c r="A1518" s="81" t="n"/>
      <c r="B1518" s="81" t="n"/>
      <c r="C1518" s="81" t="inlineStr">
        <is>
          <t>ЗТР</t>
        </is>
      </c>
      <c r="D1518" s="82" t="inlineStr">
        <is>
          <t>чел-ч</t>
        </is>
      </c>
      <c r="E1518" s="83" t="n">
        <v>49</v>
      </c>
      <c r="F1518" s="84" t="n"/>
      <c r="G1518" s="85" t="n"/>
      <c r="H1518" s="83" t="n">
        <v>1</v>
      </c>
      <c r="I1518" s="84" t="n">
        <v>49</v>
      </c>
      <c r="J1518" s="83" t="n"/>
      <c r="K1518" s="84" t="n"/>
    </row>
    <row r="1519" ht="15" customHeight="1" s="54">
      <c r="C1519" s="70" t="inlineStr">
        <is>
          <t>ВСЕГО работ по позиции:</t>
        </is>
      </c>
      <c r="H1519" s="86" t="n">
        <v>4583.6</v>
      </c>
      <c r="I1519" s="62" t="n"/>
      <c r="J1519" s="86" t="n">
        <v>46661.19</v>
      </c>
      <c r="K1519" s="62" t="n"/>
    </row>
    <row r="1520" ht="15" customHeight="1" s="54">
      <c r="C1520" s="70" t="inlineStr">
        <is>
          <t>ВСЕГО оборудование по позиции:</t>
        </is>
      </c>
      <c r="H1520" s="87" t="n">
        <v>0</v>
      </c>
      <c r="J1520" s="87" t="n">
        <v>0</v>
      </c>
    </row>
    <row r="1521" ht="15" customHeight="1" s="54">
      <c r="C1521" s="70" t="inlineStr">
        <is>
          <t>ВСЕГО по позиции:</t>
        </is>
      </c>
      <c r="H1521" s="87" t="n">
        <v>4583.6</v>
      </c>
      <c r="J1521" s="87" t="n">
        <v>46661.19</v>
      </c>
    </row>
    <row r="1522" ht="141.75" customHeight="1" s="54">
      <c r="A1522" s="76" t="n">
        <v>150</v>
      </c>
      <c r="B1522" s="76" t="inlineStr">
        <is>
          <t>3.16-14-1</t>
        </is>
      </c>
      <c r="C1522" s="76" t="inlineStr">
        <is>
          <t>Гибкие подводки, сифоны и присоединения</t>
        </is>
      </c>
      <c r="D1522" s="77" t="inlineStr">
        <is>
          <t>компл.</t>
        </is>
      </c>
      <c r="E1522" s="58" t="n">
        <v>49</v>
      </c>
      <c r="F1522" s="78" t="n"/>
      <c r="G1522" s="79" t="n"/>
      <c r="H1522" s="58" t="n"/>
      <c r="I1522" s="78" t="n"/>
      <c r="J1522" s="58" t="n"/>
      <c r="K1522" s="78" t="n"/>
    </row>
    <row r="1523" ht="14.25" customHeight="1" s="54">
      <c r="A1523" s="76" t="n"/>
      <c r="B1523" s="76" t="n"/>
      <c r="C1523" s="76" t="inlineStr">
        <is>
          <t>ЗП</t>
        </is>
      </c>
      <c r="D1523" s="77" t="n"/>
      <c r="E1523" s="58" t="n"/>
      <c r="F1523" s="78" t="n">
        <v>13.47</v>
      </c>
      <c r="G1523" s="79" t="n"/>
      <c r="H1523" s="58" t="n">
        <v>1</v>
      </c>
      <c r="I1523" s="78" t="n">
        <v>660.04</v>
      </c>
      <c r="J1523" s="58" t="n">
        <v>10.18</v>
      </c>
      <c r="K1523" s="78" t="n">
        <v>6719.21</v>
      </c>
    </row>
    <row r="1524" ht="14.25" customHeight="1" s="54">
      <c r="A1524" s="76" t="n"/>
      <c r="B1524" s="76" t="n"/>
      <c r="C1524" s="76" t="inlineStr">
        <is>
          <t>ЭМ</t>
        </is>
      </c>
      <c r="D1524" s="77" t="n"/>
      <c r="E1524" s="58" t="n"/>
      <c r="F1524" s="78" t="n">
        <v>1.5</v>
      </c>
      <c r="G1524" s="79" t="n"/>
      <c r="H1524" s="58" t="n">
        <v>1</v>
      </c>
      <c r="I1524" s="78" t="n">
        <v>73.34</v>
      </c>
      <c r="J1524" s="58" t="n">
        <v>10.18</v>
      </c>
      <c r="K1524" s="78" t="n">
        <v>746.58</v>
      </c>
    </row>
    <row r="1525" ht="14.25" customHeight="1" s="54">
      <c r="A1525" s="76" t="n"/>
      <c r="B1525" s="76" t="n"/>
      <c r="C1525" s="76" t="inlineStr">
        <is>
          <t>в т.ч. ЗПМ</t>
        </is>
      </c>
      <c r="D1525" s="77" t="n"/>
      <c r="E1525" s="58" t="n"/>
      <c r="F1525" s="78" t="n">
        <v>0</v>
      </c>
      <c r="G1525" s="79" t="n"/>
      <c r="H1525" s="58" t="n">
        <v>1</v>
      </c>
      <c r="I1525" s="80" t="n">
        <v>0</v>
      </c>
      <c r="J1525" s="58" t="n">
        <v>10.18</v>
      </c>
      <c r="K1525" s="80" t="n">
        <v>0</v>
      </c>
    </row>
    <row r="1526" ht="14.25" customHeight="1" s="54">
      <c r="A1526" s="76" t="n"/>
      <c r="B1526" s="76" t="n"/>
      <c r="C1526" s="76" t="inlineStr">
        <is>
          <t>НР от ЗП</t>
        </is>
      </c>
      <c r="D1526" s="77" t="inlineStr">
        <is>
          <t>%</t>
        </is>
      </c>
      <c r="E1526" s="58" t="n">
        <v>85</v>
      </c>
      <c r="F1526" s="78" t="n"/>
      <c r="G1526" s="79" t="n"/>
      <c r="H1526" s="58" t="n"/>
      <c r="I1526" s="78" t="n">
        <v>806.72</v>
      </c>
      <c r="J1526" s="58" t="n">
        <v>85</v>
      </c>
      <c r="K1526" s="78" t="n">
        <v>8212.370000000001</v>
      </c>
    </row>
    <row r="1527" ht="14.25" customHeight="1" s="54">
      <c r="A1527" s="76" t="n"/>
      <c r="B1527" s="76" t="n"/>
      <c r="C1527" s="76" t="inlineStr">
        <is>
          <t>СП от ЗП</t>
        </is>
      </c>
      <c r="D1527" s="77" t="inlineStr">
        <is>
          <t>%</t>
        </is>
      </c>
      <c r="E1527" s="58" t="n">
        <v>65</v>
      </c>
      <c r="F1527" s="78" t="n"/>
      <c r="G1527" s="79" t="n"/>
      <c r="H1527" s="58" t="n"/>
      <c r="I1527" s="78" t="n">
        <v>542.7</v>
      </c>
      <c r="J1527" s="58" t="n">
        <v>65</v>
      </c>
      <c r="K1527" s="78" t="n">
        <v>5524.68</v>
      </c>
    </row>
    <row r="1528" ht="28.5" customHeight="1" s="54">
      <c r="A1528" s="81" t="n"/>
      <c r="B1528" s="81" t="n"/>
      <c r="C1528" s="81" t="inlineStr">
        <is>
          <t>ЗТР</t>
        </is>
      </c>
      <c r="D1528" s="82" t="inlineStr">
        <is>
          <t>чел-ч</t>
        </is>
      </c>
      <c r="E1528" s="83" t="n">
        <v>49</v>
      </c>
      <c r="F1528" s="84" t="n"/>
      <c r="G1528" s="85" t="n"/>
      <c r="H1528" s="83" t="n">
        <v>1</v>
      </c>
      <c r="I1528" s="84" t="n">
        <v>49</v>
      </c>
      <c r="J1528" s="83" t="n"/>
      <c r="K1528" s="84" t="n"/>
    </row>
    <row r="1529" ht="15" customHeight="1" s="54">
      <c r="C1529" s="70" t="inlineStr">
        <is>
          <t>ВСЕГО работ по позиции:</t>
        </is>
      </c>
      <c r="H1529" s="86" t="n">
        <v>3666.89</v>
      </c>
      <c r="I1529" s="62" t="n"/>
      <c r="J1529" s="86" t="n">
        <v>37328.95</v>
      </c>
      <c r="K1529" s="62" t="n"/>
    </row>
    <row r="1530" ht="15" customHeight="1" s="54">
      <c r="C1530" s="70" t="inlineStr">
        <is>
          <t>ВСЕГО оборудование по позиции:</t>
        </is>
      </c>
      <c r="H1530" s="87" t="n">
        <v>0</v>
      </c>
      <c r="J1530" s="87" t="n">
        <v>0</v>
      </c>
    </row>
    <row r="1531" ht="15" customHeight="1" s="54">
      <c r="C1531" s="70" t="inlineStr">
        <is>
          <t>ВСЕГО по позиции:</t>
        </is>
      </c>
      <c r="H1531" s="87" t="n">
        <v>3666.89</v>
      </c>
      <c r="J1531" s="87" t="n">
        <v>37328.95</v>
      </c>
    </row>
    <row r="1532" ht="141.75" customHeight="1" s="54">
      <c r="A1532" s="76" t="n">
        <v>151</v>
      </c>
      <c r="B1532" s="76" t="inlineStr">
        <is>
          <t>3.16-33-1</t>
        </is>
      </c>
      <c r="C1532" s="76" t="inlineStr">
        <is>
          <t>Ревизии и противопожарные муфты на канализации</t>
        </is>
      </c>
      <c r="D1532" s="77" t="inlineStr">
        <is>
          <t>компл.</t>
        </is>
      </c>
      <c r="E1532" s="58" t="n">
        <v>19.6</v>
      </c>
      <c r="F1532" s="78" t="n"/>
      <c r="G1532" s="79" t="n"/>
      <c r="H1532" s="58" t="n"/>
      <c r="I1532" s="78" t="n"/>
      <c r="J1532" s="58" t="n"/>
      <c r="K1532" s="78" t="n"/>
    </row>
    <row r="1533" ht="14.25" customHeight="1" s="54">
      <c r="A1533" s="76" t="n"/>
      <c r="B1533" s="76" t="n"/>
      <c r="C1533" s="76" t="inlineStr">
        <is>
          <t>ЗП</t>
        </is>
      </c>
      <c r="D1533" s="77" t="n"/>
      <c r="E1533" s="58" t="n"/>
      <c r="F1533" s="78" t="n">
        <v>25.26</v>
      </c>
      <c r="G1533" s="79" t="n"/>
      <c r="H1533" s="58" t="n">
        <v>1</v>
      </c>
      <c r="I1533" s="78" t="n">
        <v>495.03</v>
      </c>
      <c r="J1533" s="58" t="n">
        <v>10.18</v>
      </c>
      <c r="K1533" s="78" t="n">
        <v>5039.4</v>
      </c>
    </row>
    <row r="1534" ht="14.25" customHeight="1" s="54">
      <c r="A1534" s="76" t="n"/>
      <c r="B1534" s="76" t="n"/>
      <c r="C1534" s="76" t="inlineStr">
        <is>
          <t>ЭМ</t>
        </is>
      </c>
      <c r="D1534" s="77" t="n"/>
      <c r="E1534" s="58" t="n"/>
      <c r="F1534" s="78" t="n">
        <v>2.81</v>
      </c>
      <c r="G1534" s="79" t="n"/>
      <c r="H1534" s="58" t="n">
        <v>1</v>
      </c>
      <c r="I1534" s="78" t="n">
        <v>55</v>
      </c>
      <c r="J1534" s="58" t="n">
        <v>10.18</v>
      </c>
      <c r="K1534" s="78" t="n">
        <v>559.9299999999999</v>
      </c>
    </row>
    <row r="1535" ht="14.25" customHeight="1" s="54">
      <c r="A1535" s="76" t="n"/>
      <c r="B1535" s="76" t="n"/>
      <c r="C1535" s="76" t="inlineStr">
        <is>
          <t>в т.ч. ЗПМ</t>
        </is>
      </c>
      <c r="D1535" s="77" t="n"/>
      <c r="E1535" s="58" t="n"/>
      <c r="F1535" s="78" t="n">
        <v>0</v>
      </c>
      <c r="G1535" s="79" t="n"/>
      <c r="H1535" s="58" t="n">
        <v>1</v>
      </c>
      <c r="I1535" s="80" t="n">
        <v>0</v>
      </c>
      <c r="J1535" s="58" t="n">
        <v>10.18</v>
      </c>
      <c r="K1535" s="80" t="n">
        <v>0</v>
      </c>
    </row>
    <row r="1536" ht="14.25" customHeight="1" s="54">
      <c r="A1536" s="76" t="n"/>
      <c r="B1536" s="76" t="n"/>
      <c r="C1536" s="76" t="inlineStr">
        <is>
          <t>НР от ЗП</t>
        </is>
      </c>
      <c r="D1536" s="77" t="inlineStr">
        <is>
          <t>%</t>
        </is>
      </c>
      <c r="E1536" s="58" t="n">
        <v>85</v>
      </c>
      <c r="F1536" s="78" t="n"/>
      <c r="G1536" s="79" t="n"/>
      <c r="H1536" s="58" t="n"/>
      <c r="I1536" s="78" t="n">
        <v>605.04</v>
      </c>
      <c r="J1536" s="58" t="n">
        <v>85</v>
      </c>
      <c r="K1536" s="78" t="n">
        <v>6159.28</v>
      </c>
    </row>
    <row r="1537" ht="14.25" customHeight="1" s="54">
      <c r="A1537" s="76" t="n"/>
      <c r="B1537" s="76" t="n"/>
      <c r="C1537" s="76" t="inlineStr">
        <is>
          <t>СП от ЗП</t>
        </is>
      </c>
      <c r="D1537" s="77" t="inlineStr">
        <is>
          <t>%</t>
        </is>
      </c>
      <c r="E1537" s="58" t="n">
        <v>65</v>
      </c>
      <c r="F1537" s="78" t="n"/>
      <c r="G1537" s="79" t="n"/>
      <c r="H1537" s="58" t="n"/>
      <c r="I1537" s="78" t="n">
        <v>407.02</v>
      </c>
      <c r="J1537" s="58" t="n">
        <v>65</v>
      </c>
      <c r="K1537" s="78" t="n">
        <v>4143.51</v>
      </c>
    </row>
    <row r="1538" ht="28.5" customHeight="1" s="54">
      <c r="A1538" s="81" t="n"/>
      <c r="B1538" s="81" t="n"/>
      <c r="C1538" s="81" t="inlineStr">
        <is>
          <t>ЗТР</t>
        </is>
      </c>
      <c r="D1538" s="82" t="inlineStr">
        <is>
          <t>чел-ч</t>
        </is>
      </c>
      <c r="E1538" s="83" t="n">
        <v>19.6</v>
      </c>
      <c r="F1538" s="84" t="n"/>
      <c r="G1538" s="85" t="n"/>
      <c r="H1538" s="83" t="n">
        <v>1</v>
      </c>
      <c r="I1538" s="84" t="n">
        <v>19.6</v>
      </c>
      <c r="J1538" s="83" t="n"/>
      <c r="K1538" s="84" t="n"/>
    </row>
    <row r="1539" ht="15" customHeight="1" s="54">
      <c r="C1539" s="70" t="inlineStr">
        <is>
          <t>ВСЕГО работ по позиции:</t>
        </is>
      </c>
      <c r="H1539" s="86" t="n">
        <v>2750.17</v>
      </c>
      <c r="I1539" s="62" t="n"/>
      <c r="J1539" s="86" t="n">
        <v>27996.71</v>
      </c>
      <c r="K1539" s="62" t="n"/>
    </row>
    <row r="1540" ht="15" customHeight="1" s="54">
      <c r="C1540" s="70" t="inlineStr">
        <is>
          <t>ВСЕГО оборудование по позиции:</t>
        </is>
      </c>
      <c r="H1540" s="87" t="n">
        <v>0</v>
      </c>
      <c r="J1540" s="87" t="n">
        <v>0</v>
      </c>
    </row>
    <row r="1541" ht="15" customHeight="1" s="54">
      <c r="C1541" s="70" t="inlineStr">
        <is>
          <t>ВСЕГО по позиции:</t>
        </is>
      </c>
      <c r="H1541" s="87" t="n">
        <v>2750.17</v>
      </c>
      <c r="J1541" s="87" t="n">
        <v>27996.71</v>
      </c>
    </row>
    <row r="1542" ht="141.75" customHeight="1" s="54">
      <c r="A1542" s="76" t="n">
        <v>152</v>
      </c>
      <c r="B1542" s="76" t="inlineStr">
        <is>
          <t>Калькуляция - 152</t>
        </is>
      </c>
      <c r="C1542" s="76" t="inlineStr">
        <is>
          <t>Фильтры, сервисные элементы и лючки доступа</t>
        </is>
      </c>
      <c r="D1542" s="77" t="inlineStr">
        <is>
          <t>компл.</t>
        </is>
      </c>
      <c r="E1542" s="58" t="n">
        <v>49</v>
      </c>
      <c r="F1542" s="78" t="n"/>
      <c r="G1542" s="79" t="n"/>
      <c r="H1542" s="58" t="n"/>
      <c r="I1542" s="78" t="n"/>
      <c r="J1542" s="58" t="n"/>
      <c r="K1542" s="78" t="n"/>
    </row>
    <row r="1543" ht="14.25" customHeight="1" s="54">
      <c r="A1543" s="76" t="n"/>
      <c r="B1543" s="76" t="n"/>
      <c r="C1543" s="76" t="inlineStr">
        <is>
          <t>ЗП</t>
        </is>
      </c>
      <c r="D1543" s="77" t="n"/>
      <c r="E1543" s="58" t="n"/>
      <c r="F1543" s="78" t="n">
        <v>10.1</v>
      </c>
      <c r="G1543" s="79" t="n"/>
      <c r="H1543" s="58" t="n">
        <v>1</v>
      </c>
      <c r="I1543" s="78" t="n">
        <v>495.03</v>
      </c>
      <c r="J1543" s="58" t="n">
        <v>10.18</v>
      </c>
      <c r="K1543" s="78" t="n">
        <v>5039.4</v>
      </c>
    </row>
    <row r="1544" ht="14.25" customHeight="1" s="54">
      <c r="A1544" s="76" t="n"/>
      <c r="B1544" s="76" t="n"/>
      <c r="C1544" s="76" t="inlineStr">
        <is>
          <t>ЭМ</t>
        </is>
      </c>
      <c r="D1544" s="77" t="n"/>
      <c r="E1544" s="58" t="n"/>
      <c r="F1544" s="78" t="n">
        <v>1.12</v>
      </c>
      <c r="G1544" s="79" t="n"/>
      <c r="H1544" s="58" t="n">
        <v>1</v>
      </c>
      <c r="I1544" s="78" t="n">
        <v>55</v>
      </c>
      <c r="J1544" s="58" t="n">
        <v>10.18</v>
      </c>
      <c r="K1544" s="78" t="n">
        <v>559.9299999999999</v>
      </c>
    </row>
    <row r="1545" ht="14.25" customHeight="1" s="54">
      <c r="A1545" s="76" t="n"/>
      <c r="B1545" s="76" t="n"/>
      <c r="C1545" s="76" t="inlineStr">
        <is>
          <t>в т.ч. ЗПМ</t>
        </is>
      </c>
      <c r="D1545" s="77" t="n"/>
      <c r="E1545" s="58" t="n"/>
      <c r="F1545" s="78" t="n">
        <v>0</v>
      </c>
      <c r="G1545" s="79" t="n"/>
      <c r="H1545" s="58" t="n">
        <v>1</v>
      </c>
      <c r="I1545" s="80" t="n">
        <v>0</v>
      </c>
      <c r="J1545" s="58" t="n">
        <v>10.18</v>
      </c>
      <c r="K1545" s="80" t="n">
        <v>0</v>
      </c>
    </row>
    <row r="1546" ht="14.25" customHeight="1" s="54">
      <c r="A1546" s="76" t="n"/>
      <c r="B1546" s="76" t="n"/>
      <c r="C1546" s="76" t="inlineStr">
        <is>
          <t>НР от ЗП</t>
        </is>
      </c>
      <c r="D1546" s="77" t="inlineStr">
        <is>
          <t>%</t>
        </is>
      </c>
      <c r="E1546" s="58" t="n">
        <v>85</v>
      </c>
      <c r="F1546" s="78" t="n"/>
      <c r="G1546" s="79" t="n"/>
      <c r="H1546" s="58" t="n"/>
      <c r="I1546" s="78" t="n">
        <v>605.04</v>
      </c>
      <c r="J1546" s="58" t="n">
        <v>85</v>
      </c>
      <c r="K1546" s="78" t="n">
        <v>6159.28</v>
      </c>
    </row>
    <row r="1547" ht="14.25" customHeight="1" s="54">
      <c r="A1547" s="76" t="n"/>
      <c r="B1547" s="76" t="n"/>
      <c r="C1547" s="76" t="inlineStr">
        <is>
          <t>СП от ЗП</t>
        </is>
      </c>
      <c r="D1547" s="77" t="inlineStr">
        <is>
          <t>%</t>
        </is>
      </c>
      <c r="E1547" s="58" t="n">
        <v>65</v>
      </c>
      <c r="F1547" s="78" t="n"/>
      <c r="G1547" s="79" t="n"/>
      <c r="H1547" s="58" t="n"/>
      <c r="I1547" s="78" t="n">
        <v>407.02</v>
      </c>
      <c r="J1547" s="58" t="n">
        <v>65</v>
      </c>
      <c r="K1547" s="78" t="n">
        <v>4143.51</v>
      </c>
    </row>
    <row r="1548" ht="28.5" customHeight="1" s="54">
      <c r="A1548" s="81" t="n"/>
      <c r="B1548" s="81" t="n"/>
      <c r="C1548" s="81" t="inlineStr">
        <is>
          <t>ЗТР</t>
        </is>
      </c>
      <c r="D1548" s="82" t="inlineStr">
        <is>
          <t>чел-ч</t>
        </is>
      </c>
      <c r="E1548" s="83" t="n">
        <v>49</v>
      </c>
      <c r="F1548" s="84" t="n"/>
      <c r="G1548" s="85" t="n"/>
      <c r="H1548" s="83" t="n">
        <v>1</v>
      </c>
      <c r="I1548" s="84" t="n">
        <v>49</v>
      </c>
      <c r="J1548" s="83" t="n"/>
      <c r="K1548" s="84" t="n"/>
    </row>
    <row r="1549" ht="15" customHeight="1" s="54">
      <c r="C1549" s="70" t="inlineStr">
        <is>
          <t>ВСЕГО работ по позиции:</t>
        </is>
      </c>
      <c r="H1549" s="86" t="n">
        <v>2750.18</v>
      </c>
      <c r="I1549" s="62" t="n"/>
      <c r="J1549" s="86" t="n">
        <v>27996.71</v>
      </c>
      <c r="K1549" s="62" t="n"/>
    </row>
    <row r="1550" ht="15" customHeight="1" s="54">
      <c r="C1550" s="70" t="inlineStr">
        <is>
          <t>ВСЕГО оборудование по позиции:</t>
        </is>
      </c>
      <c r="H1550" s="87" t="n">
        <v>0</v>
      </c>
      <c r="J1550" s="87" t="n">
        <v>0</v>
      </c>
    </row>
    <row r="1551" ht="15" customHeight="1" s="54">
      <c r="C1551" s="70" t="inlineStr">
        <is>
          <t>ВСЕГО по позиции:</t>
        </is>
      </c>
      <c r="H1551" s="87" t="n">
        <v>2750.18</v>
      </c>
      <c r="J1551" s="87" t="n">
        <v>27996.71</v>
      </c>
    </row>
    <row r="1552" ht="141.75" customHeight="1" s="54">
      <c r="A1552" s="76" t="n">
        <v>153</v>
      </c>
      <c r="B1552" s="76" t="inlineStr">
        <is>
          <t>3.16-22-1</t>
        </is>
      </c>
      <c r="C1552" s="76" t="inlineStr">
        <is>
          <t>Коллекторные/водомерные узлы</t>
        </is>
      </c>
      <c r="D1552" s="77" t="inlineStr">
        <is>
          <t>компл.</t>
        </is>
      </c>
      <c r="E1552" s="58" t="n">
        <v>29</v>
      </c>
      <c r="F1552" s="78" t="n"/>
      <c r="G1552" s="79" t="n"/>
      <c r="H1552" s="58" t="n"/>
      <c r="I1552" s="78" t="n"/>
      <c r="J1552" s="58" t="n"/>
      <c r="K1552" s="78" t="n"/>
    </row>
    <row r="1553" ht="14.25" customHeight="1" s="54">
      <c r="A1553" s="76" t="n"/>
      <c r="B1553" s="76" t="n"/>
      <c r="C1553" s="76" t="inlineStr">
        <is>
          <t>ЗП</t>
        </is>
      </c>
      <c r="D1553" s="77" t="n"/>
      <c r="E1553" s="58" t="n"/>
      <c r="F1553" s="78" t="n">
        <v>37.37</v>
      </c>
      <c r="G1553" s="79" t="n"/>
      <c r="H1553" s="58" t="n">
        <v>1</v>
      </c>
      <c r="I1553" s="78" t="n">
        <v>1083.69</v>
      </c>
      <c r="J1553" s="58" t="n">
        <v>10.18</v>
      </c>
      <c r="K1553" s="78" t="n">
        <v>11032</v>
      </c>
    </row>
    <row r="1554" ht="14.25" customHeight="1" s="54">
      <c r="A1554" s="76" t="n"/>
      <c r="B1554" s="76" t="n"/>
      <c r="C1554" s="76" t="inlineStr">
        <is>
          <t>ЭМ</t>
        </is>
      </c>
      <c r="D1554" s="77" t="n"/>
      <c r="E1554" s="58" t="n"/>
      <c r="F1554" s="78" t="n">
        <v>4.15</v>
      </c>
      <c r="G1554" s="79" t="n"/>
      <c r="H1554" s="58" t="n">
        <v>1</v>
      </c>
      <c r="I1554" s="78" t="n">
        <v>120.41</v>
      </c>
      <c r="J1554" s="58" t="n">
        <v>10.18</v>
      </c>
      <c r="K1554" s="78" t="n">
        <v>1225.77</v>
      </c>
    </row>
    <row r="1555" ht="14.25" customHeight="1" s="54">
      <c r="A1555" s="76" t="n"/>
      <c r="B1555" s="76" t="n"/>
      <c r="C1555" s="76" t="inlineStr">
        <is>
          <t>в т.ч. ЗПМ</t>
        </is>
      </c>
      <c r="D1555" s="77" t="n"/>
      <c r="E1555" s="58" t="n"/>
      <c r="F1555" s="78" t="n">
        <v>0</v>
      </c>
      <c r="G1555" s="79" t="n"/>
      <c r="H1555" s="58" t="n">
        <v>1</v>
      </c>
      <c r="I1555" s="80" t="n">
        <v>0</v>
      </c>
      <c r="J1555" s="58" t="n">
        <v>10.18</v>
      </c>
      <c r="K1555" s="80" t="n">
        <v>0</v>
      </c>
    </row>
    <row r="1556" ht="14.25" customHeight="1" s="54">
      <c r="A1556" s="76" t="n"/>
      <c r="B1556" s="76" t="n"/>
      <c r="C1556" s="76" t="inlineStr">
        <is>
          <t>НР от ЗП</t>
        </is>
      </c>
      <c r="D1556" s="77" t="inlineStr">
        <is>
          <t>%</t>
        </is>
      </c>
      <c r="E1556" s="58" t="n">
        <v>85</v>
      </c>
      <c r="F1556" s="78" t="n"/>
      <c r="G1556" s="79" t="n"/>
      <c r="H1556" s="58" t="n"/>
      <c r="I1556" s="78" t="n">
        <v>1324.51</v>
      </c>
      <c r="J1556" s="58" t="n">
        <v>85</v>
      </c>
      <c r="K1556" s="78" t="n">
        <v>13483.56</v>
      </c>
    </row>
    <row r="1557" ht="14.25" customHeight="1" s="54">
      <c r="A1557" s="76" t="n"/>
      <c r="B1557" s="76" t="n"/>
      <c r="C1557" s="76" t="inlineStr">
        <is>
          <t>СП от ЗП</t>
        </is>
      </c>
      <c r="D1557" s="77" t="inlineStr">
        <is>
          <t>%</t>
        </is>
      </c>
      <c r="E1557" s="58" t="n">
        <v>65</v>
      </c>
      <c r="F1557" s="78" t="n"/>
      <c r="G1557" s="79" t="n"/>
      <c r="H1557" s="58" t="n"/>
      <c r="I1557" s="78" t="n">
        <v>891.03</v>
      </c>
      <c r="J1557" s="58" t="n">
        <v>65</v>
      </c>
      <c r="K1557" s="78" t="n">
        <v>9070.76</v>
      </c>
    </row>
    <row r="1558" ht="28.5" customHeight="1" s="54">
      <c r="A1558" s="81" t="n"/>
      <c r="B1558" s="81" t="n"/>
      <c r="C1558" s="81" t="inlineStr">
        <is>
          <t>ЗТР</t>
        </is>
      </c>
      <c r="D1558" s="82" t="inlineStr">
        <is>
          <t>чел-ч</t>
        </is>
      </c>
      <c r="E1558" s="83" t="n">
        <v>29</v>
      </c>
      <c r="F1558" s="84" t="n"/>
      <c r="G1558" s="85" t="n"/>
      <c r="H1558" s="83" t="n">
        <v>1</v>
      </c>
      <c r="I1558" s="84" t="n">
        <v>29</v>
      </c>
      <c r="J1558" s="83" t="n"/>
      <c r="K1558" s="84" t="n"/>
    </row>
    <row r="1559" ht="15" customHeight="1" s="54">
      <c r="C1559" s="70" t="inlineStr">
        <is>
          <t>ВСЕГО работ по позиции:</t>
        </is>
      </c>
      <c r="H1559" s="86" t="n">
        <v>6020.51</v>
      </c>
      <c r="I1559" s="62" t="n"/>
      <c r="J1559" s="86" t="n">
        <v>61288.89</v>
      </c>
      <c r="K1559" s="62" t="n"/>
    </row>
    <row r="1560" ht="15" customHeight="1" s="54">
      <c r="C1560" s="70" t="inlineStr">
        <is>
          <t>ВСЕГО оборудование по позиции:</t>
        </is>
      </c>
      <c r="H1560" s="87" t="n">
        <v>0</v>
      </c>
      <c r="J1560" s="87" t="n">
        <v>0</v>
      </c>
    </row>
    <row r="1561" ht="15" customHeight="1" s="54">
      <c r="C1561" s="70" t="inlineStr">
        <is>
          <t>ВСЕГО по позиции:</t>
        </is>
      </c>
      <c r="H1561" s="87" t="n">
        <v>6020.51</v>
      </c>
      <c r="J1561" s="87" t="n">
        <v>61288.89</v>
      </c>
    </row>
    <row r="1562" ht="141.75" customHeight="1" s="54">
      <c r="A1562" s="76" t="n">
        <v>154</v>
      </c>
      <c r="B1562" s="76" t="inlineStr">
        <is>
          <t>3.16-15-1</t>
        </is>
      </c>
      <c r="C1562" s="76" t="inlineStr">
        <is>
          <t>Арматура коллекторных узлов</t>
        </is>
      </c>
      <c r="D1562" s="77" t="inlineStr">
        <is>
          <t>компл.</t>
        </is>
      </c>
      <c r="E1562" s="58" t="n">
        <v>29</v>
      </c>
      <c r="F1562" s="78" t="n"/>
      <c r="G1562" s="79" t="n"/>
      <c r="H1562" s="58" t="n"/>
      <c r="I1562" s="78" t="n"/>
      <c r="J1562" s="58" t="n"/>
      <c r="K1562" s="78" t="n"/>
    </row>
    <row r="1563" ht="14.25" customHeight="1" s="54">
      <c r="A1563" s="76" t="n"/>
      <c r="B1563" s="76" t="n"/>
      <c r="C1563" s="76" t="inlineStr">
        <is>
          <t>ЗП</t>
        </is>
      </c>
      <c r="D1563" s="77" t="n"/>
      <c r="E1563" s="58" t="n"/>
      <c r="F1563" s="78" t="n">
        <v>29.9</v>
      </c>
      <c r="G1563" s="79" t="n"/>
      <c r="H1563" s="58" t="n">
        <v>1</v>
      </c>
      <c r="I1563" s="78" t="n">
        <v>866.96</v>
      </c>
      <c r="J1563" s="58" t="n">
        <v>10.18</v>
      </c>
      <c r="K1563" s="78" t="n">
        <v>8825.6</v>
      </c>
    </row>
    <row r="1564" ht="14.25" customHeight="1" s="54">
      <c r="A1564" s="76" t="n"/>
      <c r="B1564" s="76" t="n"/>
      <c r="C1564" s="76" t="inlineStr">
        <is>
          <t>ЭМ</t>
        </is>
      </c>
      <c r="D1564" s="77" t="n"/>
      <c r="E1564" s="58" t="n"/>
      <c r="F1564" s="78" t="n">
        <v>3.32</v>
      </c>
      <c r="G1564" s="79" t="n"/>
      <c r="H1564" s="58" t="n">
        <v>1</v>
      </c>
      <c r="I1564" s="78" t="n">
        <v>96.31999999999999</v>
      </c>
      <c r="J1564" s="58" t="n">
        <v>10.18</v>
      </c>
      <c r="K1564" s="78" t="n">
        <v>980.62</v>
      </c>
    </row>
    <row r="1565" ht="14.25" customHeight="1" s="54">
      <c r="A1565" s="76" t="n"/>
      <c r="B1565" s="76" t="n"/>
      <c r="C1565" s="76" t="inlineStr">
        <is>
          <t>в т.ч. ЗПМ</t>
        </is>
      </c>
      <c r="D1565" s="77" t="n"/>
      <c r="E1565" s="58" t="n"/>
      <c r="F1565" s="78" t="n">
        <v>0</v>
      </c>
      <c r="G1565" s="79" t="n"/>
      <c r="H1565" s="58" t="n">
        <v>1</v>
      </c>
      <c r="I1565" s="80" t="n">
        <v>0</v>
      </c>
      <c r="J1565" s="58" t="n">
        <v>10.18</v>
      </c>
      <c r="K1565" s="80" t="n">
        <v>0</v>
      </c>
    </row>
    <row r="1566" ht="14.25" customHeight="1" s="54">
      <c r="A1566" s="76" t="n"/>
      <c r="B1566" s="76" t="n"/>
      <c r="C1566" s="76" t="inlineStr">
        <is>
          <t>НР от ЗП</t>
        </is>
      </c>
      <c r="D1566" s="77" t="inlineStr">
        <is>
          <t>%</t>
        </is>
      </c>
      <c r="E1566" s="58" t="n">
        <v>85</v>
      </c>
      <c r="F1566" s="78" t="n"/>
      <c r="G1566" s="79" t="n"/>
      <c r="H1566" s="58" t="n"/>
      <c r="I1566" s="78" t="n">
        <v>1059.62</v>
      </c>
      <c r="J1566" s="58" t="n">
        <v>85</v>
      </c>
      <c r="K1566" s="78" t="n">
        <v>10786.85</v>
      </c>
    </row>
    <row r="1567" ht="14.25" customHeight="1" s="54">
      <c r="A1567" s="76" t="n"/>
      <c r="B1567" s="76" t="n"/>
      <c r="C1567" s="76" t="inlineStr">
        <is>
          <t>СП от ЗП</t>
        </is>
      </c>
      <c r="D1567" s="77" t="inlineStr">
        <is>
          <t>%</t>
        </is>
      </c>
      <c r="E1567" s="58" t="n">
        <v>65</v>
      </c>
      <c r="F1567" s="78" t="n"/>
      <c r="G1567" s="79" t="n"/>
      <c r="H1567" s="58" t="n"/>
      <c r="I1567" s="78" t="n">
        <v>712.83</v>
      </c>
      <c r="J1567" s="58" t="n">
        <v>65</v>
      </c>
      <c r="K1567" s="78" t="n">
        <v>7256.6</v>
      </c>
    </row>
    <row r="1568" ht="28.5" customHeight="1" s="54">
      <c r="A1568" s="81" t="n"/>
      <c r="B1568" s="81" t="n"/>
      <c r="C1568" s="81" t="inlineStr">
        <is>
          <t>ЗТР</t>
        </is>
      </c>
      <c r="D1568" s="82" t="inlineStr">
        <is>
          <t>чел-ч</t>
        </is>
      </c>
      <c r="E1568" s="83" t="n">
        <v>29</v>
      </c>
      <c r="F1568" s="84" t="n"/>
      <c r="G1568" s="85" t="n"/>
      <c r="H1568" s="83" t="n">
        <v>1</v>
      </c>
      <c r="I1568" s="84" t="n">
        <v>29</v>
      </c>
      <c r="J1568" s="83" t="n"/>
      <c r="K1568" s="84" t="n"/>
    </row>
    <row r="1569" ht="15" customHeight="1" s="54">
      <c r="C1569" s="70" t="inlineStr">
        <is>
          <t>ВСЕГО работ по позиции:</t>
        </is>
      </c>
      <c r="H1569" s="86" t="n">
        <v>4816.43</v>
      </c>
      <c r="I1569" s="62" t="n"/>
      <c r="J1569" s="86" t="n">
        <v>49031.11</v>
      </c>
      <c r="K1569" s="62" t="n"/>
    </row>
    <row r="1570" ht="15" customHeight="1" s="54">
      <c r="C1570" s="70" t="inlineStr">
        <is>
          <t>ВСЕГО оборудование по позиции:</t>
        </is>
      </c>
      <c r="H1570" s="87" t="n">
        <v>0</v>
      </c>
      <c r="J1570" s="87" t="n">
        <v>0</v>
      </c>
    </row>
    <row r="1571" ht="15" customHeight="1" s="54">
      <c r="C1571" s="70" t="inlineStr">
        <is>
          <t>ВСЕГО по позиции:</t>
        </is>
      </c>
      <c r="H1571" s="87" t="n">
        <v>4816.43</v>
      </c>
      <c r="J1571" s="87" t="n">
        <v>49031.11</v>
      </c>
    </row>
    <row r="1572" ht="141.75" customHeight="1" s="54">
      <c r="A1572" s="76" t="n">
        <v>155</v>
      </c>
      <c r="B1572" s="76" t="inlineStr">
        <is>
          <t>Калькуляция - 155</t>
        </is>
      </c>
      <c r="C1572" s="76" t="inlineStr">
        <is>
          <t>Система защиты от протечек: датчики, клапаны, контроллер</t>
        </is>
      </c>
      <c r="D1572" s="77" t="inlineStr">
        <is>
          <t>компл.</t>
        </is>
      </c>
      <c r="E1572" s="58" t="n">
        <v>29</v>
      </c>
      <c r="F1572" s="78" t="n"/>
      <c r="G1572" s="79" t="n"/>
      <c r="H1572" s="58" t="n"/>
      <c r="I1572" s="78" t="n"/>
      <c r="J1572" s="58" t="n"/>
      <c r="K1572" s="78" t="n"/>
    </row>
    <row r="1573" ht="14.25" customHeight="1" s="54">
      <c r="A1573" s="76" t="n"/>
      <c r="B1573" s="76" t="n"/>
      <c r="C1573" s="76" t="inlineStr">
        <is>
          <t>ЗП</t>
        </is>
      </c>
      <c r="D1573" s="77" t="n"/>
      <c r="E1573" s="58" t="n"/>
      <c r="F1573" s="78" t="n">
        <v>44.84</v>
      </c>
      <c r="G1573" s="79" t="n"/>
      <c r="H1573" s="58" t="n">
        <v>1</v>
      </c>
      <c r="I1573" s="78" t="n">
        <v>1300.43</v>
      </c>
      <c r="J1573" s="58" t="n">
        <v>10.18</v>
      </c>
      <c r="K1573" s="78" t="n">
        <v>13238.4</v>
      </c>
    </row>
    <row r="1574" ht="14.25" customHeight="1" s="54">
      <c r="A1574" s="76" t="n"/>
      <c r="B1574" s="76" t="n"/>
      <c r="C1574" s="76" t="inlineStr">
        <is>
          <t>ЭМ</t>
        </is>
      </c>
      <c r="D1574" s="77" t="n"/>
      <c r="E1574" s="58" t="n"/>
      <c r="F1574" s="78" t="n">
        <v>4.98</v>
      </c>
      <c r="G1574" s="79" t="n"/>
      <c r="H1574" s="58" t="n">
        <v>1</v>
      </c>
      <c r="I1574" s="78" t="n">
        <v>144.5</v>
      </c>
      <c r="J1574" s="58" t="n">
        <v>10.18</v>
      </c>
      <c r="K1574" s="78" t="n">
        <v>1470.93</v>
      </c>
    </row>
    <row r="1575" ht="14.25" customHeight="1" s="54">
      <c r="A1575" s="76" t="n"/>
      <c r="B1575" s="76" t="n"/>
      <c r="C1575" s="76" t="inlineStr">
        <is>
          <t>в т.ч. ЗПМ</t>
        </is>
      </c>
      <c r="D1575" s="77" t="n"/>
      <c r="E1575" s="58" t="n"/>
      <c r="F1575" s="78" t="n">
        <v>0</v>
      </c>
      <c r="G1575" s="79" t="n"/>
      <c r="H1575" s="58" t="n">
        <v>1</v>
      </c>
      <c r="I1575" s="80" t="n">
        <v>0</v>
      </c>
      <c r="J1575" s="58" t="n">
        <v>10.18</v>
      </c>
      <c r="K1575" s="80" t="n">
        <v>0</v>
      </c>
    </row>
    <row r="1576" ht="14.25" customHeight="1" s="54">
      <c r="A1576" s="76" t="n"/>
      <c r="B1576" s="76" t="n"/>
      <c r="C1576" s="76" t="inlineStr">
        <is>
          <t>НР от ЗП</t>
        </is>
      </c>
      <c r="D1576" s="77" t="inlineStr">
        <is>
          <t>%</t>
        </is>
      </c>
      <c r="E1576" s="58" t="n">
        <v>85</v>
      </c>
      <c r="F1576" s="78" t="n"/>
      <c r="G1576" s="79" t="n"/>
      <c r="H1576" s="58" t="n"/>
      <c r="I1576" s="78" t="n">
        <v>1589.41</v>
      </c>
      <c r="J1576" s="58" t="n">
        <v>85</v>
      </c>
      <c r="K1576" s="78" t="n">
        <v>16180.27</v>
      </c>
    </row>
    <row r="1577" ht="14.25" customHeight="1" s="54">
      <c r="A1577" s="76" t="n"/>
      <c r="B1577" s="76" t="n"/>
      <c r="C1577" s="76" t="inlineStr">
        <is>
          <t>СП от ЗП</t>
        </is>
      </c>
      <c r="D1577" s="77" t="inlineStr">
        <is>
          <t>%</t>
        </is>
      </c>
      <c r="E1577" s="58" t="n">
        <v>65</v>
      </c>
      <c r="F1577" s="78" t="n"/>
      <c r="G1577" s="79" t="n"/>
      <c r="H1577" s="58" t="n"/>
      <c r="I1577" s="78" t="n">
        <v>1069.24</v>
      </c>
      <c r="J1577" s="58" t="n">
        <v>65</v>
      </c>
      <c r="K1577" s="78" t="n">
        <v>10884.91</v>
      </c>
    </row>
    <row r="1578" ht="28.5" customHeight="1" s="54">
      <c r="A1578" s="81" t="n"/>
      <c r="B1578" s="81" t="n"/>
      <c r="C1578" s="81" t="inlineStr">
        <is>
          <t>ЗТР</t>
        </is>
      </c>
      <c r="D1578" s="82" t="inlineStr">
        <is>
          <t>чел-ч</t>
        </is>
      </c>
      <c r="E1578" s="83" t="n">
        <v>29</v>
      </c>
      <c r="F1578" s="84" t="n"/>
      <c r="G1578" s="85" t="n"/>
      <c r="H1578" s="83" t="n">
        <v>1</v>
      </c>
      <c r="I1578" s="84" t="n">
        <v>29</v>
      </c>
      <c r="J1578" s="83" t="n"/>
      <c r="K1578" s="84" t="n"/>
    </row>
    <row r="1579" ht="15" customHeight="1" s="54">
      <c r="C1579" s="70" t="inlineStr">
        <is>
          <t>ВСЕГО работ по позиции:</t>
        </is>
      </c>
      <c r="H1579" s="86" t="n">
        <v>7224.61</v>
      </c>
      <c r="I1579" s="62" t="n"/>
      <c r="J1579" s="86" t="n">
        <v>73546.67</v>
      </c>
      <c r="K1579" s="62" t="n"/>
    </row>
    <row r="1580" ht="15" customHeight="1" s="54">
      <c r="C1580" s="70" t="inlineStr">
        <is>
          <t>ВСЕГО оборудование по позиции:</t>
        </is>
      </c>
      <c r="H1580" s="87" t="n">
        <v>0</v>
      </c>
      <c r="J1580" s="87" t="n">
        <v>0</v>
      </c>
    </row>
    <row r="1581" ht="15" customHeight="1" s="54">
      <c r="C1581" s="70" t="inlineStr">
        <is>
          <t>ВСЕГО по позиции:</t>
        </is>
      </c>
      <c r="H1581" s="87" t="n">
        <v>7224.61</v>
      </c>
      <c r="J1581" s="87" t="n">
        <v>73546.67</v>
      </c>
    </row>
    <row r="1582" ht="141.75" customHeight="1" s="54">
      <c r="A1582" s="76" t="n">
        <v>156</v>
      </c>
      <c r="B1582" s="76" t="inlineStr">
        <is>
          <t>Калькуляция - 156</t>
        </is>
      </c>
      <c r="C1582" s="76" t="inlineStr">
        <is>
          <t>Сервисные люки доступа к коллекторам и ревизиям</t>
        </is>
      </c>
      <c r="D1582" s="77" t="inlineStr">
        <is>
          <t>компл.</t>
        </is>
      </c>
      <c r="E1582" s="58" t="n">
        <v>29</v>
      </c>
      <c r="F1582" s="78" t="n"/>
      <c r="G1582" s="79" t="n"/>
      <c r="H1582" s="58" t="n"/>
      <c r="I1582" s="78" t="n"/>
      <c r="J1582" s="58" t="n"/>
      <c r="K1582" s="78" t="n"/>
    </row>
    <row r="1583" ht="14.25" customHeight="1" s="54">
      <c r="A1583" s="76" t="n"/>
      <c r="B1583" s="76" t="n"/>
      <c r="C1583" s="76" t="inlineStr">
        <is>
          <t>ЗП</t>
        </is>
      </c>
      <c r="D1583" s="77" t="n"/>
      <c r="E1583" s="58" t="n"/>
      <c r="F1583" s="78" t="n">
        <v>22.42</v>
      </c>
      <c r="G1583" s="79" t="n"/>
      <c r="H1583" s="58" t="n">
        <v>1</v>
      </c>
      <c r="I1583" s="78" t="n">
        <v>650.22</v>
      </c>
      <c r="J1583" s="58" t="n">
        <v>10.18</v>
      </c>
      <c r="K1583" s="78" t="n">
        <v>6619.19</v>
      </c>
    </row>
    <row r="1584" ht="14.25" customHeight="1" s="54">
      <c r="A1584" s="76" t="n"/>
      <c r="B1584" s="76" t="n"/>
      <c r="C1584" s="76" t="inlineStr">
        <is>
          <t>ЭМ</t>
        </is>
      </c>
      <c r="D1584" s="77" t="n"/>
      <c r="E1584" s="58" t="n"/>
      <c r="F1584" s="78" t="n">
        <v>2.49</v>
      </c>
      <c r="G1584" s="79" t="n"/>
      <c r="H1584" s="58" t="n">
        <v>1</v>
      </c>
      <c r="I1584" s="78" t="n">
        <v>72.25</v>
      </c>
      <c r="J1584" s="58" t="n">
        <v>10.18</v>
      </c>
      <c r="K1584" s="78" t="n">
        <v>735.46</v>
      </c>
    </row>
    <row r="1585" ht="14.25" customHeight="1" s="54">
      <c r="A1585" s="76" t="n"/>
      <c r="B1585" s="76" t="n"/>
      <c r="C1585" s="76" t="inlineStr">
        <is>
          <t>в т.ч. ЗПМ</t>
        </is>
      </c>
      <c r="D1585" s="77" t="n"/>
      <c r="E1585" s="58" t="n"/>
      <c r="F1585" s="78" t="n">
        <v>0</v>
      </c>
      <c r="G1585" s="79" t="n"/>
      <c r="H1585" s="58" t="n">
        <v>1</v>
      </c>
      <c r="I1585" s="80" t="n">
        <v>0</v>
      </c>
      <c r="J1585" s="58" t="n">
        <v>10.18</v>
      </c>
      <c r="K1585" s="80" t="n">
        <v>0</v>
      </c>
    </row>
    <row r="1586" ht="14.25" customHeight="1" s="54">
      <c r="A1586" s="76" t="n"/>
      <c r="B1586" s="76" t="n"/>
      <c r="C1586" s="76" t="inlineStr">
        <is>
          <t>НР от ЗП</t>
        </is>
      </c>
      <c r="D1586" s="77" t="inlineStr">
        <is>
          <t>%</t>
        </is>
      </c>
      <c r="E1586" s="58" t="n">
        <v>85</v>
      </c>
      <c r="F1586" s="78" t="n"/>
      <c r="G1586" s="79" t="n"/>
      <c r="H1586" s="58" t="n"/>
      <c r="I1586" s="78" t="n">
        <v>794.72</v>
      </c>
      <c r="J1586" s="58" t="n">
        <v>85</v>
      </c>
      <c r="K1586" s="78" t="n">
        <v>8090.14</v>
      </c>
    </row>
    <row r="1587" ht="14.25" customHeight="1" s="54">
      <c r="A1587" s="76" t="n"/>
      <c r="B1587" s="76" t="n"/>
      <c r="C1587" s="76" t="inlineStr">
        <is>
          <t>СП от ЗП</t>
        </is>
      </c>
      <c r="D1587" s="77" t="inlineStr">
        <is>
          <t>%</t>
        </is>
      </c>
      <c r="E1587" s="58" t="n">
        <v>65</v>
      </c>
      <c r="F1587" s="78" t="n"/>
      <c r="G1587" s="79" t="n"/>
      <c r="H1587" s="58" t="n"/>
      <c r="I1587" s="78" t="n">
        <v>534.63</v>
      </c>
      <c r="J1587" s="58" t="n">
        <v>65</v>
      </c>
      <c r="K1587" s="78" t="n">
        <v>5442.45</v>
      </c>
    </row>
    <row r="1588" ht="28.5" customHeight="1" s="54">
      <c r="A1588" s="81" t="n"/>
      <c r="B1588" s="81" t="n"/>
      <c r="C1588" s="81" t="inlineStr">
        <is>
          <t>ЗТР</t>
        </is>
      </c>
      <c r="D1588" s="82" t="inlineStr">
        <is>
          <t>чел-ч</t>
        </is>
      </c>
      <c r="E1588" s="83" t="n">
        <v>29</v>
      </c>
      <c r="F1588" s="84" t="n"/>
      <c r="G1588" s="85" t="n"/>
      <c r="H1588" s="83" t="n">
        <v>1</v>
      </c>
      <c r="I1588" s="84" t="n">
        <v>29</v>
      </c>
      <c r="J1588" s="83" t="n"/>
      <c r="K1588" s="84" t="n"/>
    </row>
    <row r="1589" ht="15" customHeight="1" s="54">
      <c r="C1589" s="70" t="inlineStr">
        <is>
          <t>ВСЕГО работ по позиции:</t>
        </is>
      </c>
      <c r="H1589" s="86" t="n">
        <v>3612.33</v>
      </c>
      <c r="I1589" s="62" t="n"/>
      <c r="J1589" s="86" t="n">
        <v>36773.34</v>
      </c>
      <c r="K1589" s="62" t="n"/>
    </row>
    <row r="1590" ht="15" customHeight="1" s="54">
      <c r="C1590" s="70" t="inlineStr">
        <is>
          <t>ВСЕГО оборудование по позиции:</t>
        </is>
      </c>
      <c r="H1590" s="87" t="n">
        <v>0</v>
      </c>
      <c r="J1590" s="87" t="n">
        <v>0</v>
      </c>
    </row>
    <row r="1591" ht="15" customHeight="1" s="54">
      <c r="C1591" s="70" t="inlineStr">
        <is>
          <t>ВСЕГО по позиции:</t>
        </is>
      </c>
      <c r="H1591" s="87" t="n">
        <v>3612.33</v>
      </c>
      <c r="J1591" s="87" t="n">
        <v>36773.34</v>
      </c>
    </row>
    <row r="1592" ht="141.75" customHeight="1" s="54">
      <c r="A1592" s="76" t="n">
        <v>157</v>
      </c>
      <c r="B1592" s="76" t="inlineStr">
        <is>
          <t>4.11-23-1</t>
        </is>
      </c>
      <c r="C1592" s="76" t="inlineStr">
        <is>
          <t>Подключение автоматики защиты от протечек</t>
        </is>
      </c>
      <c r="D1592" s="77" t="inlineStr">
        <is>
          <t>компл.</t>
        </is>
      </c>
      <c r="E1592" s="58" t="n">
        <v>29</v>
      </c>
      <c r="F1592" s="78" t="n"/>
      <c r="G1592" s="79" t="n"/>
      <c r="H1592" s="58" t="n"/>
      <c r="I1592" s="78" t="n"/>
      <c r="J1592" s="58" t="n"/>
      <c r="K1592" s="78" t="n"/>
    </row>
    <row r="1593" ht="14.25" customHeight="1" s="54">
      <c r="A1593" s="76" t="n"/>
      <c r="B1593" s="76" t="n"/>
      <c r="C1593" s="76" t="inlineStr">
        <is>
          <t>ЗП</t>
        </is>
      </c>
      <c r="D1593" s="77" t="n"/>
      <c r="E1593" s="58" t="n"/>
      <c r="F1593" s="78" t="n">
        <v>14.95</v>
      </c>
      <c r="G1593" s="79" t="n"/>
      <c r="H1593" s="58" t="n">
        <v>1</v>
      </c>
      <c r="I1593" s="78" t="n">
        <v>433.47</v>
      </c>
      <c r="J1593" s="58" t="n">
        <v>10.18</v>
      </c>
      <c r="K1593" s="78" t="n">
        <v>4412.81</v>
      </c>
    </row>
    <row r="1594" ht="14.25" customHeight="1" s="54">
      <c r="A1594" s="76" t="n"/>
      <c r="B1594" s="76" t="n"/>
      <c r="C1594" s="76" t="inlineStr">
        <is>
          <t>ЭМ</t>
        </is>
      </c>
      <c r="D1594" s="77" t="n"/>
      <c r="E1594" s="58" t="n"/>
      <c r="F1594" s="78" t="n">
        <v>1.66</v>
      </c>
      <c r="G1594" s="79" t="n"/>
      <c r="H1594" s="58" t="n">
        <v>1</v>
      </c>
      <c r="I1594" s="78" t="n">
        <v>48.16</v>
      </c>
      <c r="J1594" s="58" t="n">
        <v>10.18</v>
      </c>
      <c r="K1594" s="78" t="n">
        <v>490.32</v>
      </c>
    </row>
    <row r="1595" ht="14.25" customHeight="1" s="54">
      <c r="A1595" s="76" t="n"/>
      <c r="B1595" s="76" t="n"/>
      <c r="C1595" s="76" t="inlineStr">
        <is>
          <t>в т.ч. ЗПМ</t>
        </is>
      </c>
      <c r="D1595" s="77" t="n"/>
      <c r="E1595" s="58" t="n"/>
      <c r="F1595" s="78" t="n">
        <v>0</v>
      </c>
      <c r="G1595" s="79" t="n"/>
      <c r="H1595" s="58" t="n">
        <v>1</v>
      </c>
      <c r="I1595" s="80" t="n">
        <v>0</v>
      </c>
      <c r="J1595" s="58" t="n">
        <v>10.18</v>
      </c>
      <c r="K1595" s="80" t="n">
        <v>0</v>
      </c>
    </row>
    <row r="1596" ht="14.25" customHeight="1" s="54">
      <c r="A1596" s="76" t="n"/>
      <c r="B1596" s="76" t="n"/>
      <c r="C1596" s="76" t="inlineStr">
        <is>
          <t>НР от ЗП</t>
        </is>
      </c>
      <c r="D1596" s="77" t="inlineStr">
        <is>
          <t>%</t>
        </is>
      </c>
      <c r="E1596" s="58" t="n">
        <v>85</v>
      </c>
      <c r="F1596" s="78" t="n"/>
      <c r="G1596" s="79" t="n"/>
      <c r="H1596" s="58" t="n"/>
      <c r="I1596" s="78" t="n">
        <v>529.79</v>
      </c>
      <c r="J1596" s="58" t="n">
        <v>85</v>
      </c>
      <c r="K1596" s="78" t="n">
        <v>5393.41</v>
      </c>
    </row>
    <row r="1597" ht="14.25" customHeight="1" s="54">
      <c r="A1597" s="76" t="n"/>
      <c r="B1597" s="76" t="n"/>
      <c r="C1597" s="76" t="inlineStr">
        <is>
          <t>СП от ЗП</t>
        </is>
      </c>
      <c r="D1597" s="77" t="inlineStr">
        <is>
          <t>%</t>
        </is>
      </c>
      <c r="E1597" s="58" t="n">
        <v>65</v>
      </c>
      <c r="F1597" s="78" t="n"/>
      <c r="G1597" s="79" t="n"/>
      <c r="H1597" s="58" t="n"/>
      <c r="I1597" s="78" t="n">
        <v>356.41</v>
      </c>
      <c r="J1597" s="58" t="n">
        <v>65</v>
      </c>
      <c r="K1597" s="78" t="n">
        <v>3628.3</v>
      </c>
    </row>
    <row r="1598" ht="28.5" customHeight="1" s="54">
      <c r="A1598" s="81" t="n"/>
      <c r="B1598" s="81" t="n"/>
      <c r="C1598" s="81" t="inlineStr">
        <is>
          <t>ЗТР</t>
        </is>
      </c>
      <c r="D1598" s="82" t="inlineStr">
        <is>
          <t>чел-ч</t>
        </is>
      </c>
      <c r="E1598" s="83" t="n">
        <v>29</v>
      </c>
      <c r="F1598" s="84" t="n"/>
      <c r="G1598" s="85" t="n"/>
      <c r="H1598" s="83" t="n">
        <v>1</v>
      </c>
      <c r="I1598" s="84" t="n">
        <v>29</v>
      </c>
      <c r="J1598" s="83" t="n"/>
      <c r="K1598" s="84" t="n"/>
    </row>
    <row r="1599" ht="15" customHeight="1" s="54">
      <c r="C1599" s="70" t="inlineStr">
        <is>
          <t>ВСЕГО работ по позиции:</t>
        </is>
      </c>
      <c r="H1599" s="86" t="n">
        <v>2408.18</v>
      </c>
      <c r="I1599" s="62" t="n"/>
      <c r="J1599" s="86" t="n">
        <v>24515.56</v>
      </c>
      <c r="K1599" s="62" t="n"/>
    </row>
    <row r="1600" ht="15" customHeight="1" s="54">
      <c r="C1600" s="70" t="inlineStr">
        <is>
          <t>ВСЕГО оборудование по позиции:</t>
        </is>
      </c>
      <c r="H1600" s="87" t="n">
        <v>0</v>
      </c>
      <c r="J1600" s="87" t="n">
        <v>0</v>
      </c>
    </row>
    <row r="1601" ht="15" customHeight="1" s="54">
      <c r="C1601" s="70" t="inlineStr">
        <is>
          <t>ВСЕГО по позиции:</t>
        </is>
      </c>
      <c r="H1601" s="87" t="n">
        <v>2408.18</v>
      </c>
      <c r="J1601" s="87" t="n">
        <v>24515.56</v>
      </c>
    </row>
    <row r="1602" ht="141.75" customHeight="1" s="54">
      <c r="A1602" s="76" t="n">
        <v>158</v>
      </c>
      <c r="B1602" s="76" t="inlineStr">
        <is>
          <t>3.16-29-1</t>
        </is>
      </c>
      <c r="C1602" s="76" t="inlineStr">
        <is>
          <t>Опрессовка и испытания трубопроводов</t>
        </is>
      </c>
      <c r="D1602" s="77" t="inlineStr">
        <is>
          <t>компл.</t>
        </is>
      </c>
      <c r="E1602" s="58" t="n">
        <v>29</v>
      </c>
      <c r="F1602" s="78" t="n"/>
      <c r="G1602" s="79" t="n"/>
      <c r="H1602" s="58" t="n"/>
      <c r="I1602" s="78" t="n"/>
      <c r="J1602" s="58" t="n"/>
      <c r="K1602" s="78" t="n"/>
    </row>
    <row r="1603" ht="14.25" customHeight="1" s="54">
      <c r="A1603" s="76" t="n"/>
      <c r="B1603" s="76" t="n"/>
      <c r="C1603" s="76" t="inlineStr">
        <is>
          <t>ЗП</t>
        </is>
      </c>
      <c r="D1603" s="77" t="n"/>
      <c r="E1603" s="58" t="n"/>
      <c r="F1603" s="78" t="n">
        <v>83.94</v>
      </c>
      <c r="G1603" s="79" t="n"/>
      <c r="H1603" s="58" t="n">
        <v>1</v>
      </c>
      <c r="I1603" s="78" t="n">
        <v>2434.12</v>
      </c>
      <c r="J1603" s="58" t="n">
        <v>10.18</v>
      </c>
      <c r="K1603" s="78" t="n">
        <v>24779.29</v>
      </c>
    </row>
    <row r="1604" ht="14.25" customHeight="1" s="54">
      <c r="A1604" s="76" t="n"/>
      <c r="B1604" s="76" t="n"/>
      <c r="C1604" s="76" t="inlineStr">
        <is>
          <t>ЭМ</t>
        </is>
      </c>
      <c r="D1604" s="77" t="n"/>
      <c r="E1604" s="58" t="n"/>
      <c r="F1604" s="78" t="n">
        <v>9.33</v>
      </c>
      <c r="G1604" s="79" t="n"/>
      <c r="H1604" s="58" t="n">
        <v>1</v>
      </c>
      <c r="I1604" s="78" t="n">
        <v>270.45</v>
      </c>
      <c r="J1604" s="58" t="n">
        <v>10.18</v>
      </c>
      <c r="K1604" s="78" t="n">
        <v>2753.25</v>
      </c>
    </row>
    <row r="1605" ht="14.25" customHeight="1" s="54">
      <c r="A1605" s="76" t="n"/>
      <c r="B1605" s="76" t="n"/>
      <c r="C1605" s="76" t="inlineStr">
        <is>
          <t>в т.ч. ЗПМ</t>
        </is>
      </c>
      <c r="D1605" s="77" t="n"/>
      <c r="E1605" s="58" t="n"/>
      <c r="F1605" s="78" t="n">
        <v>0</v>
      </c>
      <c r="G1605" s="79" t="n"/>
      <c r="H1605" s="58" t="n">
        <v>1</v>
      </c>
      <c r="I1605" s="80" t="n">
        <v>0</v>
      </c>
      <c r="J1605" s="58" t="n">
        <v>10.18</v>
      </c>
      <c r="K1605" s="80" t="n">
        <v>0</v>
      </c>
    </row>
    <row r="1606" ht="14.25" customHeight="1" s="54">
      <c r="A1606" s="76" t="n"/>
      <c r="B1606" s="76" t="n"/>
      <c r="C1606" s="76" t="inlineStr">
        <is>
          <t>НР от ЗП</t>
        </is>
      </c>
      <c r="D1606" s="77" t="inlineStr">
        <is>
          <t>%</t>
        </is>
      </c>
      <c r="E1606" s="58" t="n">
        <v>85</v>
      </c>
      <c r="F1606" s="78" t="n"/>
      <c r="G1606" s="79" t="n"/>
      <c r="H1606" s="58" t="n"/>
      <c r="I1606" s="78" t="n">
        <v>2975.03</v>
      </c>
      <c r="J1606" s="58" t="n">
        <v>85</v>
      </c>
      <c r="K1606" s="78" t="n">
        <v>30285.79</v>
      </c>
    </row>
    <row r="1607" ht="14.25" customHeight="1" s="54">
      <c r="A1607" s="76" t="n"/>
      <c r="B1607" s="76" t="n"/>
      <c r="C1607" s="76" t="inlineStr">
        <is>
          <t>СП от ЗП</t>
        </is>
      </c>
      <c r="D1607" s="77" t="inlineStr">
        <is>
          <t>%</t>
        </is>
      </c>
      <c r="E1607" s="58" t="n">
        <v>65</v>
      </c>
      <c r="F1607" s="78" t="n"/>
      <c r="G1607" s="79" t="n"/>
      <c r="H1607" s="58" t="n"/>
      <c r="I1607" s="78" t="n">
        <v>2001.39</v>
      </c>
      <c r="J1607" s="58" t="n">
        <v>65</v>
      </c>
      <c r="K1607" s="78" t="n">
        <v>20374.08</v>
      </c>
    </row>
    <row r="1608" ht="28.5" customHeight="1" s="54">
      <c r="A1608" s="81" t="n"/>
      <c r="B1608" s="81" t="n"/>
      <c r="C1608" s="81" t="inlineStr">
        <is>
          <t>ЗТР</t>
        </is>
      </c>
      <c r="D1608" s="82" t="inlineStr">
        <is>
          <t>чел-ч</t>
        </is>
      </c>
      <c r="E1608" s="83" t="n">
        <v>29</v>
      </c>
      <c r="F1608" s="84" t="n"/>
      <c r="G1608" s="85" t="n"/>
      <c r="H1608" s="83" t="n">
        <v>1</v>
      </c>
      <c r="I1608" s="84" t="n">
        <v>29</v>
      </c>
      <c r="J1608" s="83" t="n"/>
      <c r="K1608" s="84" t="n"/>
    </row>
    <row r="1609" ht="15" customHeight="1" s="54">
      <c r="C1609" s="70" t="inlineStr">
        <is>
          <t>ВСЕГО работ по позиции:</t>
        </is>
      </c>
      <c r="H1609" s="86" t="n">
        <v>13522.87</v>
      </c>
      <c r="I1609" s="62" t="n"/>
      <c r="J1609" s="86" t="n">
        <v>137662.7</v>
      </c>
      <c r="K1609" s="62" t="n"/>
    </row>
    <row r="1610" ht="15" customHeight="1" s="54">
      <c r="C1610" s="70" t="inlineStr">
        <is>
          <t>ВСЕГО оборудование по позиции:</t>
        </is>
      </c>
      <c r="H1610" s="87" t="n">
        <v>0</v>
      </c>
      <c r="J1610" s="87" t="n">
        <v>0</v>
      </c>
    </row>
    <row r="1611" ht="15" customHeight="1" s="54">
      <c r="C1611" s="70" t="inlineStr">
        <is>
          <t>ВСЕГО по позиции:</t>
        </is>
      </c>
      <c r="H1611" s="87" t="n">
        <v>13522.87</v>
      </c>
      <c r="J1611" s="87" t="n">
        <v>137662.7</v>
      </c>
    </row>
    <row r="1612" ht="141.75" customHeight="1" s="54">
      <c r="A1612" s="76" t="n">
        <v>159</v>
      </c>
      <c r="B1612" s="76" t="inlineStr">
        <is>
          <t>6.65-4-1</t>
        </is>
      </c>
      <c r="C1612" s="76" t="inlineStr">
        <is>
          <t>Демонтаж сантехнических приборов и подключений</t>
        </is>
      </c>
      <c r="D1612" s="77" t="inlineStr">
        <is>
          <t>шт.</t>
        </is>
      </c>
      <c r="E1612" s="58" t="n">
        <v>49</v>
      </c>
      <c r="F1612" s="78" t="n"/>
      <c r="G1612" s="79" t="n"/>
      <c r="H1612" s="58" t="n"/>
      <c r="I1612" s="78" t="n"/>
      <c r="J1612" s="58" t="n"/>
      <c r="K1612" s="78" t="n"/>
    </row>
    <row r="1613" ht="14.25" customHeight="1" s="54">
      <c r="A1613" s="76" t="n"/>
      <c r="B1613" s="76" t="n"/>
      <c r="C1613" s="76" t="inlineStr">
        <is>
          <t>ЗП</t>
        </is>
      </c>
      <c r="D1613" s="77" t="n"/>
      <c r="E1613" s="58" t="n"/>
      <c r="F1613" s="78" t="n">
        <v>21.36</v>
      </c>
      <c r="G1613" s="79" t="n"/>
      <c r="H1613" s="58" t="n">
        <v>1</v>
      </c>
      <c r="I1613" s="78" t="n">
        <v>1046.6</v>
      </c>
      <c r="J1613" s="58" t="n">
        <v>10.18</v>
      </c>
      <c r="K1613" s="78" t="n">
        <v>10654.39</v>
      </c>
    </row>
    <row r="1614" ht="14.25" customHeight="1" s="54">
      <c r="A1614" s="76" t="n"/>
      <c r="B1614" s="76" t="n"/>
      <c r="C1614" s="76" t="inlineStr">
        <is>
          <t>ЭМ</t>
        </is>
      </c>
      <c r="D1614" s="77" t="n"/>
      <c r="E1614" s="58" t="n"/>
      <c r="F1614" s="78" t="n">
        <v>2.37</v>
      </c>
      <c r="G1614" s="79" t="n"/>
      <c r="H1614" s="58" t="n">
        <v>1</v>
      </c>
      <c r="I1614" s="78" t="n">
        <v>116.29</v>
      </c>
      <c r="J1614" s="58" t="n">
        <v>10.18</v>
      </c>
      <c r="K1614" s="78" t="n">
        <v>1183.82</v>
      </c>
    </row>
    <row r="1615" ht="14.25" customHeight="1" s="54">
      <c r="A1615" s="76" t="n"/>
      <c r="B1615" s="76" t="n"/>
      <c r="C1615" s="76" t="inlineStr">
        <is>
          <t>в т.ч. ЗПМ</t>
        </is>
      </c>
      <c r="D1615" s="77" t="n"/>
      <c r="E1615" s="58" t="n"/>
      <c r="F1615" s="78" t="n">
        <v>0</v>
      </c>
      <c r="G1615" s="79" t="n"/>
      <c r="H1615" s="58" t="n">
        <v>1</v>
      </c>
      <c r="I1615" s="80" t="n">
        <v>0</v>
      </c>
      <c r="J1615" s="58" t="n">
        <v>10.18</v>
      </c>
      <c r="K1615" s="80" t="n">
        <v>0</v>
      </c>
    </row>
    <row r="1616" ht="14.25" customHeight="1" s="54">
      <c r="A1616" s="76" t="n"/>
      <c r="B1616" s="76" t="n"/>
      <c r="C1616" s="76" t="inlineStr">
        <is>
          <t>НР от ЗП</t>
        </is>
      </c>
      <c r="D1616" s="77" t="inlineStr">
        <is>
          <t>%</t>
        </is>
      </c>
      <c r="E1616" s="58" t="n">
        <v>85</v>
      </c>
      <c r="F1616" s="78" t="n"/>
      <c r="G1616" s="79" t="n"/>
      <c r="H1616" s="58" t="n"/>
      <c r="I1616" s="78" t="n">
        <v>930.3099999999999</v>
      </c>
      <c r="J1616" s="58" t="n">
        <v>85</v>
      </c>
      <c r="K1616" s="78" t="n">
        <v>9470.57</v>
      </c>
    </row>
    <row r="1617" ht="14.25" customHeight="1" s="54">
      <c r="A1617" s="76" t="n"/>
      <c r="B1617" s="76" t="n"/>
      <c r="C1617" s="76" t="inlineStr">
        <is>
          <t>СП от ЗП</t>
        </is>
      </c>
      <c r="D1617" s="77" t="inlineStr">
        <is>
          <t>%</t>
        </is>
      </c>
      <c r="E1617" s="58" t="n">
        <v>65</v>
      </c>
      <c r="F1617" s="78" t="n"/>
      <c r="G1617" s="79" t="n"/>
      <c r="H1617" s="58" t="n"/>
      <c r="I1617" s="78" t="n">
        <v>639.59</v>
      </c>
      <c r="J1617" s="58" t="n">
        <v>65</v>
      </c>
      <c r="K1617" s="78" t="n">
        <v>6511.02</v>
      </c>
    </row>
    <row r="1618" ht="28.5" customHeight="1" s="54">
      <c r="A1618" s="81" t="n"/>
      <c r="B1618" s="81" t="n"/>
      <c r="C1618" s="81" t="inlineStr">
        <is>
          <t>ЗТР</t>
        </is>
      </c>
      <c r="D1618" s="82" t="inlineStr">
        <is>
          <t>чел-ч</t>
        </is>
      </c>
      <c r="E1618" s="83" t="n">
        <v>49</v>
      </c>
      <c r="F1618" s="84" t="n"/>
      <c r="G1618" s="85" t="n"/>
      <c r="H1618" s="83" t="n">
        <v>1</v>
      </c>
      <c r="I1618" s="84" t="n">
        <v>49</v>
      </c>
      <c r="J1618" s="83" t="n"/>
      <c r="K1618" s="84" t="n"/>
    </row>
    <row r="1619" ht="15" customHeight="1" s="54">
      <c r="C1619" s="70" t="inlineStr">
        <is>
          <t>ВСЕГО работ по позиции:</t>
        </is>
      </c>
      <c r="H1619" s="86" t="n">
        <v>5814.45</v>
      </c>
      <c r="I1619" s="62" t="n"/>
      <c r="J1619" s="86" t="n">
        <v>59191.06</v>
      </c>
      <c r="K1619" s="62" t="n"/>
    </row>
    <row r="1620" ht="15" customHeight="1" s="54">
      <c r="C1620" s="70" t="inlineStr">
        <is>
          <t>ВСЕГО оборудование по позиции:</t>
        </is>
      </c>
      <c r="H1620" s="87" t="n">
        <v>0</v>
      </c>
      <c r="J1620" s="87" t="n">
        <v>0</v>
      </c>
    </row>
    <row r="1621" ht="15" customHeight="1" s="54">
      <c r="C1621" s="70" t="inlineStr">
        <is>
          <t>ВСЕГО по позиции:</t>
        </is>
      </c>
      <c r="H1621" s="87" t="n">
        <v>5814.45</v>
      </c>
      <c r="J1621" s="87" t="n">
        <v>59191.06</v>
      </c>
    </row>
    <row r="1622" ht="141.75" customHeight="1" s="54">
      <c r="A1622" s="76" t="n">
        <v>160</v>
      </c>
      <c r="B1622" s="76" t="inlineStr">
        <is>
          <t>3.17-1-6</t>
        </is>
      </c>
      <c r="C1622" s="76" t="inlineStr">
        <is>
          <t>Монтаж умывальников с ХВС/ГВС</t>
        </is>
      </c>
      <c r="D1622" s="77" t="inlineStr">
        <is>
          <t>шт.</t>
        </is>
      </c>
      <c r="E1622" s="58" t="n">
        <v>12.25</v>
      </c>
      <c r="F1622" s="78" t="n"/>
      <c r="G1622" s="79" t="n"/>
      <c r="H1622" s="58" t="n"/>
      <c r="I1622" s="78" t="n"/>
      <c r="J1622" s="58" t="n"/>
      <c r="K1622" s="78" t="n"/>
    </row>
    <row r="1623" ht="14.25" customHeight="1" s="54">
      <c r="A1623" s="76" t="n"/>
      <c r="B1623" s="76" t="n"/>
      <c r="C1623" s="76" t="inlineStr">
        <is>
          <t>ЗП</t>
        </is>
      </c>
      <c r="D1623" s="77" t="n"/>
      <c r="E1623" s="58" t="n"/>
      <c r="F1623" s="78" t="n">
        <v>95.26000000000001</v>
      </c>
      <c r="G1623" s="79" t="n"/>
      <c r="H1623" s="58" t="n">
        <v>1</v>
      </c>
      <c r="I1623" s="78" t="n">
        <v>1166.9</v>
      </c>
      <c r="J1623" s="58" t="n">
        <v>10.18</v>
      </c>
      <c r="K1623" s="78" t="n">
        <v>11879.05</v>
      </c>
    </row>
    <row r="1624" ht="14.25" customHeight="1" s="54">
      <c r="A1624" s="76" t="n"/>
      <c r="B1624" s="76" t="n"/>
      <c r="C1624" s="76" t="inlineStr">
        <is>
          <t>ЭМ</t>
        </is>
      </c>
      <c r="D1624" s="77" t="n"/>
      <c r="E1624" s="58" t="n"/>
      <c r="F1624" s="78" t="n">
        <v>10.58</v>
      </c>
      <c r="G1624" s="79" t="n"/>
      <c r="H1624" s="58" t="n">
        <v>1</v>
      </c>
      <c r="I1624" s="78" t="n">
        <v>129.66</v>
      </c>
      <c r="J1624" s="58" t="n">
        <v>10.18</v>
      </c>
      <c r="K1624" s="78" t="n">
        <v>1319.89</v>
      </c>
    </row>
    <row r="1625" ht="14.25" customHeight="1" s="54">
      <c r="A1625" s="76" t="n"/>
      <c r="B1625" s="76" t="n"/>
      <c r="C1625" s="76" t="inlineStr">
        <is>
          <t>в т.ч. ЗПМ</t>
        </is>
      </c>
      <c r="D1625" s="77" t="n"/>
      <c r="E1625" s="58" t="n"/>
      <c r="F1625" s="78" t="n">
        <v>0</v>
      </c>
      <c r="G1625" s="79" t="n"/>
      <c r="H1625" s="58" t="n">
        <v>1</v>
      </c>
      <c r="I1625" s="80" t="n">
        <v>0</v>
      </c>
      <c r="J1625" s="58" t="n">
        <v>10.18</v>
      </c>
      <c r="K1625" s="80" t="n">
        <v>0</v>
      </c>
    </row>
    <row r="1626" ht="14.25" customHeight="1" s="54">
      <c r="A1626" s="76" t="n"/>
      <c r="B1626" s="76" t="n"/>
      <c r="C1626" s="76" t="inlineStr">
        <is>
          <t>НР от ЗП</t>
        </is>
      </c>
      <c r="D1626" s="77" t="inlineStr">
        <is>
          <t>%</t>
        </is>
      </c>
      <c r="E1626" s="58" t="n">
        <v>85</v>
      </c>
      <c r="F1626" s="78" t="n"/>
      <c r="G1626" s="79" t="n"/>
      <c r="H1626" s="58" t="n"/>
      <c r="I1626" s="78" t="n">
        <v>1426.21</v>
      </c>
      <c r="J1626" s="58" t="n">
        <v>85</v>
      </c>
      <c r="K1626" s="78" t="n">
        <v>14518.85</v>
      </c>
    </row>
    <row r="1627" ht="14.25" customHeight="1" s="54">
      <c r="A1627" s="76" t="n"/>
      <c r="B1627" s="76" t="n"/>
      <c r="C1627" s="76" t="inlineStr">
        <is>
          <t>СП от ЗП</t>
        </is>
      </c>
      <c r="D1627" s="77" t="inlineStr">
        <is>
          <t>%</t>
        </is>
      </c>
      <c r="E1627" s="58" t="n">
        <v>65</v>
      </c>
      <c r="F1627" s="78" t="n"/>
      <c r="G1627" s="79" t="n"/>
      <c r="H1627" s="58" t="n"/>
      <c r="I1627" s="78" t="n">
        <v>959.45</v>
      </c>
      <c r="J1627" s="58" t="n">
        <v>65</v>
      </c>
      <c r="K1627" s="78" t="n">
        <v>9767.23</v>
      </c>
    </row>
    <row r="1628" ht="28.5" customHeight="1" s="54">
      <c r="A1628" s="81" t="n"/>
      <c r="B1628" s="81" t="n"/>
      <c r="C1628" s="81" t="inlineStr">
        <is>
          <t>ЗТР</t>
        </is>
      </c>
      <c r="D1628" s="82" t="inlineStr">
        <is>
          <t>чел-ч</t>
        </is>
      </c>
      <c r="E1628" s="83" t="n">
        <v>12.25</v>
      </c>
      <c r="F1628" s="84" t="n"/>
      <c r="G1628" s="85" t="n"/>
      <c r="H1628" s="83" t="n">
        <v>1</v>
      </c>
      <c r="I1628" s="84" t="n">
        <v>12.25</v>
      </c>
      <c r="J1628" s="83" t="n"/>
      <c r="K1628" s="84" t="n"/>
    </row>
    <row r="1629" ht="15" customHeight="1" s="54">
      <c r="C1629" s="70" t="inlineStr">
        <is>
          <t>ВСЕГО работ по позиции:</t>
        </is>
      </c>
      <c r="H1629" s="86" t="n">
        <v>6482.78</v>
      </c>
      <c r="I1629" s="62" t="n"/>
      <c r="J1629" s="86" t="n">
        <v>65994.74000000001</v>
      </c>
      <c r="K1629" s="62" t="n"/>
    </row>
    <row r="1630" ht="15" customHeight="1" s="54">
      <c r="C1630" s="70" t="inlineStr">
        <is>
          <t>ВСЕГО оборудование по позиции:</t>
        </is>
      </c>
      <c r="H1630" s="87" t="n">
        <v>0</v>
      </c>
      <c r="J1630" s="87" t="n">
        <v>0</v>
      </c>
    </row>
    <row r="1631" ht="15" customHeight="1" s="54">
      <c r="C1631" s="70" t="inlineStr">
        <is>
          <t>ВСЕГО по позиции:</t>
        </is>
      </c>
      <c r="H1631" s="87" t="n">
        <v>6482.78</v>
      </c>
      <c r="J1631" s="87" t="n">
        <v>65994.74000000001</v>
      </c>
    </row>
    <row r="1632" ht="141.75" customHeight="1" s="54">
      <c r="A1632" s="76" t="n">
        <v>161</v>
      </c>
      <c r="B1632" s="76" t="inlineStr">
        <is>
          <t>3.17-3-1</t>
        </is>
      </c>
      <c r="C1632" s="76" t="inlineStr">
        <is>
          <t>Монтаж унитазов/санитарных приборов</t>
        </is>
      </c>
      <c r="D1632" s="77" t="inlineStr">
        <is>
          <t>шт.</t>
        </is>
      </c>
      <c r="E1632" s="58" t="n">
        <v>12.25</v>
      </c>
      <c r="F1632" s="78" t="n"/>
      <c r="G1632" s="79" t="n"/>
      <c r="H1632" s="58" t="n"/>
      <c r="I1632" s="78" t="n"/>
      <c r="J1632" s="58" t="n"/>
      <c r="K1632" s="78" t="n"/>
    </row>
    <row r="1633" ht="14.25" customHeight="1" s="54">
      <c r="A1633" s="76" t="n"/>
      <c r="B1633" s="76" t="n"/>
      <c r="C1633" s="76" t="inlineStr">
        <is>
          <t>ЗП</t>
        </is>
      </c>
      <c r="D1633" s="77" t="n"/>
      <c r="E1633" s="58" t="n"/>
      <c r="F1633" s="78" t="n">
        <v>95.26000000000001</v>
      </c>
      <c r="G1633" s="79" t="n"/>
      <c r="H1633" s="58" t="n">
        <v>1</v>
      </c>
      <c r="I1633" s="78" t="n">
        <v>1166.9</v>
      </c>
      <c r="J1633" s="58" t="n">
        <v>10.18</v>
      </c>
      <c r="K1633" s="78" t="n">
        <v>11879.05</v>
      </c>
    </row>
    <row r="1634" ht="14.25" customHeight="1" s="54">
      <c r="A1634" s="76" t="n"/>
      <c r="B1634" s="76" t="n"/>
      <c r="C1634" s="76" t="inlineStr">
        <is>
          <t>ЭМ</t>
        </is>
      </c>
      <c r="D1634" s="77" t="n"/>
      <c r="E1634" s="58" t="n"/>
      <c r="F1634" s="78" t="n">
        <v>10.58</v>
      </c>
      <c r="G1634" s="79" t="n"/>
      <c r="H1634" s="58" t="n">
        <v>1</v>
      </c>
      <c r="I1634" s="78" t="n">
        <v>129.66</v>
      </c>
      <c r="J1634" s="58" t="n">
        <v>10.18</v>
      </c>
      <c r="K1634" s="78" t="n">
        <v>1319.89</v>
      </c>
    </row>
    <row r="1635" ht="14.25" customHeight="1" s="54">
      <c r="A1635" s="76" t="n"/>
      <c r="B1635" s="76" t="n"/>
      <c r="C1635" s="76" t="inlineStr">
        <is>
          <t>в т.ч. ЗПМ</t>
        </is>
      </c>
      <c r="D1635" s="77" t="n"/>
      <c r="E1635" s="58" t="n"/>
      <c r="F1635" s="78" t="n">
        <v>0</v>
      </c>
      <c r="G1635" s="79" t="n"/>
      <c r="H1635" s="58" t="n">
        <v>1</v>
      </c>
      <c r="I1635" s="80" t="n">
        <v>0</v>
      </c>
      <c r="J1635" s="58" t="n">
        <v>10.18</v>
      </c>
      <c r="K1635" s="80" t="n">
        <v>0</v>
      </c>
    </row>
    <row r="1636" ht="14.25" customHeight="1" s="54">
      <c r="A1636" s="76" t="n"/>
      <c r="B1636" s="76" t="n"/>
      <c r="C1636" s="76" t="inlineStr">
        <is>
          <t>НР от ЗП</t>
        </is>
      </c>
      <c r="D1636" s="77" t="inlineStr">
        <is>
          <t>%</t>
        </is>
      </c>
      <c r="E1636" s="58" t="n">
        <v>85</v>
      </c>
      <c r="F1636" s="78" t="n"/>
      <c r="G1636" s="79" t="n"/>
      <c r="H1636" s="58" t="n"/>
      <c r="I1636" s="78" t="n">
        <v>1426.21</v>
      </c>
      <c r="J1636" s="58" t="n">
        <v>85</v>
      </c>
      <c r="K1636" s="78" t="n">
        <v>14518.85</v>
      </c>
    </row>
    <row r="1637" ht="14.25" customHeight="1" s="54">
      <c r="A1637" s="76" t="n"/>
      <c r="B1637" s="76" t="n"/>
      <c r="C1637" s="76" t="inlineStr">
        <is>
          <t>СП от ЗП</t>
        </is>
      </c>
      <c r="D1637" s="77" t="inlineStr">
        <is>
          <t>%</t>
        </is>
      </c>
      <c r="E1637" s="58" t="n">
        <v>65</v>
      </c>
      <c r="F1637" s="78" t="n"/>
      <c r="G1637" s="79" t="n"/>
      <c r="H1637" s="58" t="n"/>
      <c r="I1637" s="78" t="n">
        <v>959.45</v>
      </c>
      <c r="J1637" s="58" t="n">
        <v>65</v>
      </c>
      <c r="K1637" s="78" t="n">
        <v>9767.23</v>
      </c>
    </row>
    <row r="1638" ht="28.5" customHeight="1" s="54">
      <c r="A1638" s="81" t="n"/>
      <c r="B1638" s="81" t="n"/>
      <c r="C1638" s="81" t="inlineStr">
        <is>
          <t>ЗТР</t>
        </is>
      </c>
      <c r="D1638" s="82" t="inlineStr">
        <is>
          <t>чел-ч</t>
        </is>
      </c>
      <c r="E1638" s="83" t="n">
        <v>12.25</v>
      </c>
      <c r="F1638" s="84" t="n"/>
      <c r="G1638" s="85" t="n"/>
      <c r="H1638" s="83" t="n">
        <v>1</v>
      </c>
      <c r="I1638" s="84" t="n">
        <v>12.25</v>
      </c>
      <c r="J1638" s="83" t="n"/>
      <c r="K1638" s="84" t="n"/>
    </row>
    <row r="1639" ht="15" customHeight="1" s="54">
      <c r="C1639" s="70" t="inlineStr">
        <is>
          <t>ВСЕГО работ по позиции:</t>
        </is>
      </c>
      <c r="H1639" s="86" t="n">
        <v>6482.78</v>
      </c>
      <c r="I1639" s="62" t="n"/>
      <c r="J1639" s="86" t="n">
        <v>65994.74000000001</v>
      </c>
      <c r="K1639" s="62" t="n"/>
    </row>
    <row r="1640" ht="15" customHeight="1" s="54">
      <c r="C1640" s="70" t="inlineStr">
        <is>
          <t>ВСЕГО оборудование по позиции:</t>
        </is>
      </c>
      <c r="H1640" s="87" t="n">
        <v>0</v>
      </c>
      <c r="J1640" s="87" t="n">
        <v>0</v>
      </c>
    </row>
    <row r="1641" ht="15" customHeight="1" s="54">
      <c r="C1641" s="70" t="inlineStr">
        <is>
          <t>ВСЕГО по позиции:</t>
        </is>
      </c>
      <c r="H1641" s="87" t="n">
        <v>6482.78</v>
      </c>
      <c r="J1641" s="87" t="n">
        <v>65994.74000000001</v>
      </c>
    </row>
    <row r="1642" ht="141.75" customHeight="1" s="54">
      <c r="A1642" s="76" t="n">
        <v>162</v>
      </c>
      <c r="B1642" s="76" t="inlineStr">
        <is>
          <t>3.17-5-1</t>
        </is>
      </c>
      <c r="C1642" s="76" t="inlineStr">
        <is>
          <t>Монтаж моек и раковин</t>
        </is>
      </c>
      <c r="D1642" s="77" t="inlineStr">
        <is>
          <t>шт.</t>
        </is>
      </c>
      <c r="E1642" s="58" t="n">
        <v>9.800000000000001</v>
      </c>
      <c r="F1642" s="78" t="n"/>
      <c r="G1642" s="79" t="n"/>
      <c r="H1642" s="58" t="n"/>
      <c r="I1642" s="78" t="n"/>
      <c r="J1642" s="58" t="n"/>
      <c r="K1642" s="78" t="n"/>
    </row>
    <row r="1643" ht="14.25" customHeight="1" s="54">
      <c r="A1643" s="76" t="n"/>
      <c r="B1643" s="76" t="n"/>
      <c r="C1643" s="76" t="inlineStr">
        <is>
          <t>ЗП</t>
        </is>
      </c>
      <c r="D1643" s="77" t="n"/>
      <c r="E1643" s="58" t="n"/>
      <c r="F1643" s="78" t="n">
        <v>95.26000000000001</v>
      </c>
      <c r="G1643" s="79" t="n"/>
      <c r="H1643" s="58" t="n">
        <v>1</v>
      </c>
      <c r="I1643" s="78" t="n">
        <v>933.52</v>
      </c>
      <c r="J1643" s="58" t="n">
        <v>10.18</v>
      </c>
      <c r="K1643" s="78" t="n">
        <v>9503.24</v>
      </c>
    </row>
    <row r="1644" ht="14.25" customHeight="1" s="54">
      <c r="A1644" s="76" t="n"/>
      <c r="B1644" s="76" t="n"/>
      <c r="C1644" s="76" t="inlineStr">
        <is>
          <t>ЭМ</t>
        </is>
      </c>
      <c r="D1644" s="77" t="n"/>
      <c r="E1644" s="58" t="n"/>
      <c r="F1644" s="78" t="n">
        <v>10.58</v>
      </c>
      <c r="G1644" s="79" t="n"/>
      <c r="H1644" s="58" t="n">
        <v>1</v>
      </c>
      <c r="I1644" s="78" t="n">
        <v>103.73</v>
      </c>
      <c r="J1644" s="58" t="n">
        <v>10.18</v>
      </c>
      <c r="K1644" s="78" t="n">
        <v>1055.92</v>
      </c>
    </row>
    <row r="1645" ht="14.25" customHeight="1" s="54">
      <c r="A1645" s="76" t="n"/>
      <c r="B1645" s="76" t="n"/>
      <c r="C1645" s="76" t="inlineStr">
        <is>
          <t>в т.ч. ЗПМ</t>
        </is>
      </c>
      <c r="D1645" s="77" t="n"/>
      <c r="E1645" s="58" t="n"/>
      <c r="F1645" s="78" t="n">
        <v>0</v>
      </c>
      <c r="G1645" s="79" t="n"/>
      <c r="H1645" s="58" t="n">
        <v>1</v>
      </c>
      <c r="I1645" s="80" t="n">
        <v>0</v>
      </c>
      <c r="J1645" s="58" t="n">
        <v>10.18</v>
      </c>
      <c r="K1645" s="80" t="n">
        <v>0</v>
      </c>
    </row>
    <row r="1646" ht="14.25" customHeight="1" s="54">
      <c r="A1646" s="76" t="n"/>
      <c r="B1646" s="76" t="n"/>
      <c r="C1646" s="76" t="inlineStr">
        <is>
          <t>НР от ЗП</t>
        </is>
      </c>
      <c r="D1646" s="77" t="inlineStr">
        <is>
          <t>%</t>
        </is>
      </c>
      <c r="E1646" s="58" t="n">
        <v>85</v>
      </c>
      <c r="F1646" s="78" t="n"/>
      <c r="G1646" s="79" t="n"/>
      <c r="H1646" s="58" t="n"/>
      <c r="I1646" s="78" t="n">
        <v>1140.97</v>
      </c>
      <c r="J1646" s="58" t="n">
        <v>85</v>
      </c>
      <c r="K1646" s="78" t="n">
        <v>11615.07</v>
      </c>
    </row>
    <row r="1647" ht="14.25" customHeight="1" s="54">
      <c r="A1647" s="76" t="n"/>
      <c r="B1647" s="76" t="n"/>
      <c r="C1647" s="76" t="inlineStr">
        <is>
          <t>СП от ЗП</t>
        </is>
      </c>
      <c r="D1647" s="77" t="inlineStr">
        <is>
          <t>%</t>
        </is>
      </c>
      <c r="E1647" s="58" t="n">
        <v>65</v>
      </c>
      <c r="F1647" s="78" t="n"/>
      <c r="G1647" s="79" t="n"/>
      <c r="H1647" s="58" t="n"/>
      <c r="I1647" s="78" t="n">
        <v>767.5599999999999</v>
      </c>
      <c r="J1647" s="58" t="n">
        <v>65</v>
      </c>
      <c r="K1647" s="78" t="n">
        <v>7813.78</v>
      </c>
    </row>
    <row r="1648" ht="28.5" customHeight="1" s="54">
      <c r="A1648" s="81" t="n"/>
      <c r="B1648" s="81" t="n"/>
      <c r="C1648" s="81" t="inlineStr">
        <is>
          <t>ЗТР</t>
        </is>
      </c>
      <c r="D1648" s="82" t="inlineStr">
        <is>
          <t>чел-ч</t>
        </is>
      </c>
      <c r="E1648" s="83" t="n">
        <v>9.800000000000001</v>
      </c>
      <c r="F1648" s="84" t="n"/>
      <c r="G1648" s="85" t="n"/>
      <c r="H1648" s="83" t="n">
        <v>1</v>
      </c>
      <c r="I1648" s="84" t="n">
        <v>9.800000000000001</v>
      </c>
      <c r="J1648" s="83" t="n"/>
      <c r="K1648" s="84" t="n"/>
    </row>
    <row r="1649" ht="15" customHeight="1" s="54">
      <c r="C1649" s="70" t="inlineStr">
        <is>
          <t>ВСЕГО работ по позиции:</t>
        </is>
      </c>
      <c r="H1649" s="86" t="n">
        <v>5186.23</v>
      </c>
      <c r="I1649" s="62" t="n"/>
      <c r="J1649" s="86" t="n">
        <v>52795.79</v>
      </c>
      <c r="K1649" s="62" t="n"/>
    </row>
    <row r="1650" ht="15" customHeight="1" s="54">
      <c r="C1650" s="70" t="inlineStr">
        <is>
          <t>ВСЕГО оборудование по позиции:</t>
        </is>
      </c>
      <c r="H1650" s="87" t="n">
        <v>0</v>
      </c>
      <c r="J1650" s="87" t="n">
        <v>0</v>
      </c>
    </row>
    <row r="1651" ht="15" customHeight="1" s="54">
      <c r="C1651" s="70" t="inlineStr">
        <is>
          <t>ВСЕГО по позиции:</t>
        </is>
      </c>
      <c r="H1651" s="87" t="n">
        <v>5186.23</v>
      </c>
      <c r="J1651" s="87" t="n">
        <v>52795.79</v>
      </c>
    </row>
    <row r="1652" ht="141.75" customHeight="1" s="54">
      <c r="A1652" s="76" t="n">
        <v>163</v>
      </c>
      <c r="B1652" s="76" t="inlineStr">
        <is>
          <t>3.17-2-3</t>
        </is>
      </c>
      <c r="C1652" s="76" t="inlineStr">
        <is>
          <t>Монтаж смесителей</t>
        </is>
      </c>
      <c r="D1652" s="77" t="inlineStr">
        <is>
          <t>шт.</t>
        </is>
      </c>
      <c r="E1652" s="58" t="n">
        <v>19.6</v>
      </c>
      <c r="F1652" s="78" t="n"/>
      <c r="G1652" s="79" t="n"/>
      <c r="H1652" s="58" t="n"/>
      <c r="I1652" s="78" t="n"/>
      <c r="J1652" s="58" t="n"/>
      <c r="K1652" s="78" t="n"/>
    </row>
    <row r="1653" ht="14.25" customHeight="1" s="54">
      <c r="A1653" s="76" t="n"/>
      <c r="B1653" s="76" t="n"/>
      <c r="C1653" s="76" t="inlineStr">
        <is>
          <t>ЗП</t>
        </is>
      </c>
      <c r="D1653" s="77" t="n"/>
      <c r="E1653" s="58" t="n"/>
      <c r="F1653" s="78" t="n">
        <v>47.63</v>
      </c>
      <c r="G1653" s="79" t="n"/>
      <c r="H1653" s="58" t="n">
        <v>1</v>
      </c>
      <c r="I1653" s="78" t="n">
        <v>933.52</v>
      </c>
      <c r="J1653" s="58" t="n">
        <v>10.18</v>
      </c>
      <c r="K1653" s="78" t="n">
        <v>9503.24</v>
      </c>
    </row>
    <row r="1654" ht="14.25" customHeight="1" s="54">
      <c r="A1654" s="76" t="n"/>
      <c r="B1654" s="76" t="n"/>
      <c r="C1654" s="76" t="inlineStr">
        <is>
          <t>ЭМ</t>
        </is>
      </c>
      <c r="D1654" s="77" t="n"/>
      <c r="E1654" s="58" t="n"/>
      <c r="F1654" s="78" t="n">
        <v>5.29</v>
      </c>
      <c r="G1654" s="79" t="n"/>
      <c r="H1654" s="58" t="n">
        <v>1</v>
      </c>
      <c r="I1654" s="78" t="n">
        <v>103.73</v>
      </c>
      <c r="J1654" s="58" t="n">
        <v>10.18</v>
      </c>
      <c r="K1654" s="78" t="n">
        <v>1055.92</v>
      </c>
    </row>
    <row r="1655" ht="14.25" customHeight="1" s="54">
      <c r="A1655" s="76" t="n"/>
      <c r="B1655" s="76" t="n"/>
      <c r="C1655" s="76" t="inlineStr">
        <is>
          <t>в т.ч. ЗПМ</t>
        </is>
      </c>
      <c r="D1655" s="77" t="n"/>
      <c r="E1655" s="58" t="n"/>
      <c r="F1655" s="78" t="n">
        <v>0</v>
      </c>
      <c r="G1655" s="79" t="n"/>
      <c r="H1655" s="58" t="n">
        <v>1</v>
      </c>
      <c r="I1655" s="80" t="n">
        <v>0</v>
      </c>
      <c r="J1655" s="58" t="n">
        <v>10.18</v>
      </c>
      <c r="K1655" s="80" t="n">
        <v>0</v>
      </c>
    </row>
    <row r="1656" ht="14.25" customHeight="1" s="54">
      <c r="A1656" s="76" t="n"/>
      <c r="B1656" s="76" t="n"/>
      <c r="C1656" s="76" t="inlineStr">
        <is>
          <t>НР от ЗП</t>
        </is>
      </c>
      <c r="D1656" s="77" t="inlineStr">
        <is>
          <t>%</t>
        </is>
      </c>
      <c r="E1656" s="58" t="n">
        <v>85</v>
      </c>
      <c r="F1656" s="78" t="n"/>
      <c r="G1656" s="79" t="n"/>
      <c r="H1656" s="58" t="n"/>
      <c r="I1656" s="78" t="n">
        <v>1140.97</v>
      </c>
      <c r="J1656" s="58" t="n">
        <v>85</v>
      </c>
      <c r="K1656" s="78" t="n">
        <v>11615.07</v>
      </c>
    </row>
    <row r="1657" ht="14.25" customHeight="1" s="54">
      <c r="A1657" s="76" t="n"/>
      <c r="B1657" s="76" t="n"/>
      <c r="C1657" s="76" t="inlineStr">
        <is>
          <t>СП от ЗП</t>
        </is>
      </c>
      <c r="D1657" s="77" t="inlineStr">
        <is>
          <t>%</t>
        </is>
      </c>
      <c r="E1657" s="58" t="n">
        <v>65</v>
      </c>
      <c r="F1657" s="78" t="n"/>
      <c r="G1657" s="79" t="n"/>
      <c r="H1657" s="58" t="n"/>
      <c r="I1657" s="78" t="n">
        <v>767.5599999999999</v>
      </c>
      <c r="J1657" s="58" t="n">
        <v>65</v>
      </c>
      <c r="K1657" s="78" t="n">
        <v>7813.78</v>
      </c>
    </row>
    <row r="1658" ht="28.5" customHeight="1" s="54">
      <c r="A1658" s="81" t="n"/>
      <c r="B1658" s="81" t="n"/>
      <c r="C1658" s="81" t="inlineStr">
        <is>
          <t>ЗТР</t>
        </is>
      </c>
      <c r="D1658" s="82" t="inlineStr">
        <is>
          <t>чел-ч</t>
        </is>
      </c>
      <c r="E1658" s="83" t="n">
        <v>19.6</v>
      </c>
      <c r="F1658" s="84" t="n"/>
      <c r="G1658" s="85" t="n"/>
      <c r="H1658" s="83" t="n">
        <v>1</v>
      </c>
      <c r="I1658" s="84" t="n">
        <v>19.6</v>
      </c>
      <c r="J1658" s="83" t="n"/>
      <c r="K1658" s="84" t="n"/>
    </row>
    <row r="1659" ht="15" customHeight="1" s="54">
      <c r="C1659" s="70" t="inlineStr">
        <is>
          <t>ВСЕГО работ по позиции:</t>
        </is>
      </c>
      <c r="H1659" s="86" t="n">
        <v>5186.23</v>
      </c>
      <c r="I1659" s="62" t="n"/>
      <c r="J1659" s="86" t="n">
        <v>52795.79</v>
      </c>
      <c r="K1659" s="62" t="n"/>
    </row>
    <row r="1660" ht="15" customHeight="1" s="54">
      <c r="C1660" s="70" t="inlineStr">
        <is>
          <t>ВСЕГО оборудование по позиции:</t>
        </is>
      </c>
      <c r="H1660" s="87" t="n">
        <v>0</v>
      </c>
      <c r="J1660" s="87" t="n">
        <v>0</v>
      </c>
    </row>
    <row r="1661" ht="15" customHeight="1" s="54">
      <c r="C1661" s="70" t="inlineStr">
        <is>
          <t>ВСЕГО по позиции:</t>
        </is>
      </c>
      <c r="H1661" s="87" t="n">
        <v>5186.23</v>
      </c>
      <c r="J1661" s="87" t="n">
        <v>52795.79</v>
      </c>
    </row>
    <row r="1662" ht="141.75" customHeight="1" s="54">
      <c r="A1662" s="76" t="n">
        <v>164</v>
      </c>
      <c r="B1662" s="76" t="inlineStr">
        <is>
          <t>Калькуляция - 164</t>
        </is>
      </c>
      <c r="C1662" s="76" t="inlineStr">
        <is>
          <t>Санитарные аксессуары, герметизация и настройка</t>
        </is>
      </c>
      <c r="D1662" s="77" t="inlineStr">
        <is>
          <t>компл.</t>
        </is>
      </c>
      <c r="E1662" s="58" t="n">
        <v>9.800000000000001</v>
      </c>
      <c r="F1662" s="78" t="n"/>
      <c r="G1662" s="79" t="n"/>
      <c r="H1662" s="58" t="n"/>
      <c r="I1662" s="78" t="n"/>
      <c r="J1662" s="58" t="n"/>
      <c r="K1662" s="78" t="n"/>
    </row>
    <row r="1663" ht="14.25" customHeight="1" s="54">
      <c r="A1663" s="76" t="n"/>
      <c r="B1663" s="76" t="n"/>
      <c r="C1663" s="76" t="inlineStr">
        <is>
          <t>ЗП</t>
        </is>
      </c>
      <c r="D1663" s="77" t="n"/>
      <c r="E1663" s="58" t="n"/>
      <c r="F1663" s="78" t="n">
        <v>47.63</v>
      </c>
      <c r="G1663" s="79" t="n"/>
      <c r="H1663" s="58" t="n">
        <v>1</v>
      </c>
      <c r="I1663" s="78" t="n">
        <v>466.76</v>
      </c>
      <c r="J1663" s="58" t="n">
        <v>10.18</v>
      </c>
      <c r="K1663" s="78" t="n">
        <v>4751.63</v>
      </c>
    </row>
    <row r="1664" ht="14.25" customHeight="1" s="54">
      <c r="A1664" s="76" t="n"/>
      <c r="B1664" s="76" t="n"/>
      <c r="C1664" s="76" t="inlineStr">
        <is>
          <t>ЭМ</t>
        </is>
      </c>
      <c r="D1664" s="77" t="n"/>
      <c r="E1664" s="58" t="n"/>
      <c r="F1664" s="78" t="n">
        <v>5.29</v>
      </c>
      <c r="G1664" s="79" t="n"/>
      <c r="H1664" s="58" t="n">
        <v>1</v>
      </c>
      <c r="I1664" s="78" t="n">
        <v>51.85</v>
      </c>
      <c r="J1664" s="58" t="n">
        <v>10.18</v>
      </c>
      <c r="K1664" s="78" t="n">
        <v>527.97</v>
      </c>
    </row>
    <row r="1665" ht="14.25" customHeight="1" s="54">
      <c r="A1665" s="76" t="n"/>
      <c r="B1665" s="76" t="n"/>
      <c r="C1665" s="76" t="inlineStr">
        <is>
          <t>в т.ч. ЗПМ</t>
        </is>
      </c>
      <c r="D1665" s="77" t="n"/>
      <c r="E1665" s="58" t="n"/>
      <c r="F1665" s="78" t="n">
        <v>0</v>
      </c>
      <c r="G1665" s="79" t="n"/>
      <c r="H1665" s="58" t="n">
        <v>1</v>
      </c>
      <c r="I1665" s="80" t="n">
        <v>0</v>
      </c>
      <c r="J1665" s="58" t="n">
        <v>10.18</v>
      </c>
      <c r="K1665" s="80" t="n">
        <v>0</v>
      </c>
    </row>
    <row r="1666" ht="14.25" customHeight="1" s="54">
      <c r="A1666" s="76" t="n"/>
      <c r="B1666" s="76" t="n"/>
      <c r="C1666" s="76" t="inlineStr">
        <is>
          <t>НР от ЗП</t>
        </is>
      </c>
      <c r="D1666" s="77" t="inlineStr">
        <is>
          <t>%</t>
        </is>
      </c>
      <c r="E1666" s="58" t="n">
        <v>85</v>
      </c>
      <c r="F1666" s="78" t="n"/>
      <c r="G1666" s="79" t="n"/>
      <c r="H1666" s="58" t="n"/>
      <c r="I1666" s="78" t="n">
        <v>570.48</v>
      </c>
      <c r="J1666" s="58" t="n">
        <v>85</v>
      </c>
      <c r="K1666" s="78" t="n">
        <v>5807.53</v>
      </c>
    </row>
    <row r="1667" ht="14.25" customHeight="1" s="54">
      <c r="A1667" s="76" t="n"/>
      <c r="B1667" s="76" t="n"/>
      <c r="C1667" s="76" t="inlineStr">
        <is>
          <t>СП от ЗП</t>
        </is>
      </c>
      <c r="D1667" s="77" t="inlineStr">
        <is>
          <t>%</t>
        </is>
      </c>
      <c r="E1667" s="58" t="n">
        <v>65</v>
      </c>
      <c r="F1667" s="78" t="n"/>
      <c r="G1667" s="79" t="n"/>
      <c r="H1667" s="58" t="n"/>
      <c r="I1667" s="78" t="n">
        <v>383.78</v>
      </c>
      <c r="J1667" s="58" t="n">
        <v>65</v>
      </c>
      <c r="K1667" s="78" t="n">
        <v>3906.88</v>
      </c>
    </row>
    <row r="1668" ht="28.5" customHeight="1" s="54">
      <c r="A1668" s="81" t="n"/>
      <c r="B1668" s="81" t="n"/>
      <c r="C1668" s="81" t="inlineStr">
        <is>
          <t>ЗТР</t>
        </is>
      </c>
      <c r="D1668" s="82" t="inlineStr">
        <is>
          <t>чел-ч</t>
        </is>
      </c>
      <c r="E1668" s="83" t="n">
        <v>9.800000000000001</v>
      </c>
      <c r="F1668" s="84" t="n"/>
      <c r="G1668" s="85" t="n"/>
      <c r="H1668" s="83" t="n">
        <v>1</v>
      </c>
      <c r="I1668" s="84" t="n">
        <v>9.800000000000001</v>
      </c>
      <c r="J1668" s="83" t="n"/>
      <c r="K1668" s="84" t="n"/>
    </row>
    <row r="1669" ht="15" customHeight="1" s="54">
      <c r="C1669" s="70" t="inlineStr">
        <is>
          <t>ВСЕГО работ по позиции:</t>
        </is>
      </c>
      <c r="H1669" s="86" t="n">
        <v>2593.1</v>
      </c>
      <c r="I1669" s="62" t="n"/>
      <c r="J1669" s="86" t="n">
        <v>26397.9</v>
      </c>
      <c r="K1669" s="62" t="n"/>
    </row>
    <row r="1670" ht="15" customHeight="1" s="54">
      <c r="C1670" s="70" t="inlineStr">
        <is>
          <t>ВСЕГО оборудование по позиции:</t>
        </is>
      </c>
      <c r="H1670" s="87" t="n">
        <v>0</v>
      </c>
      <c r="J1670" s="87" t="n">
        <v>0</v>
      </c>
    </row>
    <row r="1671" ht="15" customHeight="1" s="54">
      <c r="C1671" s="70" t="inlineStr">
        <is>
          <t>ВСЕГО по позиции:</t>
        </is>
      </c>
      <c r="H1671" s="87" t="n">
        <v>2593.1</v>
      </c>
      <c r="J1671" s="87" t="n">
        <v>26397.9</v>
      </c>
    </row>
    <row r="1672" ht="141.75" customHeight="1" s="54">
      <c r="A1672" s="76" t="n">
        <v>165</v>
      </c>
      <c r="B1672" s="76" t="inlineStr">
        <is>
          <t>3.20-9-1</t>
        </is>
      </c>
      <c r="C1672" s="76" t="inlineStr">
        <is>
          <t>Монтаж/замена вентиляционной решетки или вытяжного устройства</t>
        </is>
      </c>
      <c r="D1672" s="77" t="inlineStr">
        <is>
          <t>компл.</t>
        </is>
      </c>
      <c r="E1672" s="58" t="n">
        <v>29</v>
      </c>
      <c r="F1672" s="78" t="n"/>
      <c r="G1672" s="79" t="n"/>
      <c r="H1672" s="58" t="n"/>
      <c r="I1672" s="78" t="n"/>
      <c r="J1672" s="58" t="n"/>
      <c r="K1672" s="78" t="n"/>
    </row>
    <row r="1673" ht="14.25" customHeight="1" s="54">
      <c r="A1673" s="76" t="n"/>
      <c r="B1673" s="76" t="n"/>
      <c r="C1673" s="76" t="inlineStr">
        <is>
          <t>ЗП</t>
        </is>
      </c>
      <c r="D1673" s="77" t="n"/>
      <c r="E1673" s="58" t="n"/>
      <c r="F1673" s="78" t="n">
        <v>72.39</v>
      </c>
      <c r="G1673" s="79" t="n"/>
      <c r="H1673" s="58" t="n">
        <v>1</v>
      </c>
      <c r="I1673" s="78" t="n">
        <v>2099.41</v>
      </c>
      <c r="J1673" s="58" t="n">
        <v>10.18</v>
      </c>
      <c r="K1673" s="78" t="n">
        <v>21372.01</v>
      </c>
    </row>
    <row r="1674" ht="14.25" customHeight="1" s="54">
      <c r="A1674" s="76" t="n"/>
      <c r="B1674" s="76" t="n"/>
      <c r="C1674" s="76" t="inlineStr">
        <is>
          <t>ЭМ</t>
        </is>
      </c>
      <c r="D1674" s="77" t="n"/>
      <c r="E1674" s="58" t="n"/>
      <c r="F1674" s="78" t="n">
        <v>8.039999999999999</v>
      </c>
      <c r="G1674" s="79" t="n"/>
      <c r="H1674" s="58" t="n">
        <v>1</v>
      </c>
      <c r="I1674" s="78" t="n">
        <v>233.26</v>
      </c>
      <c r="J1674" s="58" t="n">
        <v>10.18</v>
      </c>
      <c r="K1674" s="78" t="n">
        <v>2374.67</v>
      </c>
    </row>
    <row r="1675" ht="14.25" customHeight="1" s="54">
      <c r="A1675" s="76" t="n"/>
      <c r="B1675" s="76" t="n"/>
      <c r="C1675" s="76" t="inlineStr">
        <is>
          <t>в т.ч. ЗПМ</t>
        </is>
      </c>
      <c r="D1675" s="77" t="n"/>
      <c r="E1675" s="58" t="n"/>
      <c r="F1675" s="78" t="n">
        <v>0</v>
      </c>
      <c r="G1675" s="79" t="n"/>
      <c r="H1675" s="58" t="n">
        <v>1</v>
      </c>
      <c r="I1675" s="80" t="n">
        <v>0</v>
      </c>
      <c r="J1675" s="58" t="n">
        <v>10.18</v>
      </c>
      <c r="K1675" s="80" t="n">
        <v>0</v>
      </c>
    </row>
    <row r="1676" ht="14.25" customHeight="1" s="54">
      <c r="A1676" s="76" t="n"/>
      <c r="B1676" s="76" t="n"/>
      <c r="C1676" s="76" t="inlineStr">
        <is>
          <t>НР от ЗП</t>
        </is>
      </c>
      <c r="D1676" s="77" t="inlineStr">
        <is>
          <t>%</t>
        </is>
      </c>
      <c r="E1676" s="58" t="n">
        <v>85</v>
      </c>
      <c r="F1676" s="78" t="n"/>
      <c r="G1676" s="79" t="n"/>
      <c r="H1676" s="58" t="n"/>
      <c r="I1676" s="78" t="n">
        <v>2565.95</v>
      </c>
      <c r="J1676" s="58" t="n">
        <v>85</v>
      </c>
      <c r="K1676" s="78" t="n">
        <v>26121.34</v>
      </c>
    </row>
    <row r="1677" ht="14.25" customHeight="1" s="54">
      <c r="A1677" s="76" t="n"/>
      <c r="B1677" s="76" t="n"/>
      <c r="C1677" s="76" t="inlineStr">
        <is>
          <t>СП от ЗП</t>
        </is>
      </c>
      <c r="D1677" s="77" t="inlineStr">
        <is>
          <t>%</t>
        </is>
      </c>
      <c r="E1677" s="58" t="n">
        <v>65</v>
      </c>
      <c r="F1677" s="78" t="n"/>
      <c r="G1677" s="79" t="n"/>
      <c r="H1677" s="58" t="n"/>
      <c r="I1677" s="78" t="n">
        <v>1726.18</v>
      </c>
      <c r="J1677" s="58" t="n">
        <v>65</v>
      </c>
      <c r="K1677" s="78" t="n">
        <v>17572.54</v>
      </c>
    </row>
    <row r="1678" ht="28.5" customHeight="1" s="54">
      <c r="A1678" s="81" t="n"/>
      <c r="B1678" s="81" t="n"/>
      <c r="C1678" s="81" t="inlineStr">
        <is>
          <t>ЗТР</t>
        </is>
      </c>
      <c r="D1678" s="82" t="inlineStr">
        <is>
          <t>чел-ч</t>
        </is>
      </c>
      <c r="E1678" s="83" t="n">
        <v>29</v>
      </c>
      <c r="F1678" s="84" t="n"/>
      <c r="G1678" s="85" t="n"/>
      <c r="H1678" s="83" t="n">
        <v>1</v>
      </c>
      <c r="I1678" s="84" t="n">
        <v>29</v>
      </c>
      <c r="J1678" s="83" t="n"/>
      <c r="K1678" s="84" t="n"/>
    </row>
    <row r="1679" ht="15" customHeight="1" s="54">
      <c r="C1679" s="70" t="inlineStr">
        <is>
          <t>ВСЕГО работ по позиции:</t>
        </is>
      </c>
      <c r="H1679" s="86" t="n">
        <v>11663.4</v>
      </c>
      <c r="I1679" s="62" t="n"/>
      <c r="J1679" s="86" t="n">
        <v>118733.38</v>
      </c>
      <c r="K1679" s="62" t="n"/>
    </row>
    <row r="1680" ht="15" customHeight="1" s="54">
      <c r="C1680" s="70" t="inlineStr">
        <is>
          <t>ВСЕГО оборудование по позиции:</t>
        </is>
      </c>
      <c r="H1680" s="87" t="n">
        <v>0</v>
      </c>
      <c r="J1680" s="87" t="n">
        <v>0</v>
      </c>
    </row>
    <row r="1681" ht="15" customHeight="1" s="54">
      <c r="C1681" s="70" t="inlineStr">
        <is>
          <t>ВСЕГО по позиции:</t>
        </is>
      </c>
      <c r="H1681" s="87" t="n">
        <v>11663.4</v>
      </c>
      <c r="J1681" s="87" t="n">
        <v>118733.38</v>
      </c>
    </row>
    <row r="1682" ht="141.75" customHeight="1" s="54">
      <c r="A1682" s="76" t="n">
        <v>166</v>
      </c>
      <c r="B1682" s="76" t="inlineStr">
        <is>
          <t>Калькуляция - 166</t>
        </is>
      </c>
      <c r="C1682" s="76" t="inlineStr">
        <is>
          <t>Теплоизоляция, фольга, пароизоляция и скрытый крепеж сауны</t>
        </is>
      </c>
      <c r="D1682" s="77" t="inlineStr">
        <is>
          <t>компл.</t>
        </is>
      </c>
      <c r="E1682" s="58" t="n">
        <v>1</v>
      </c>
      <c r="F1682" s="78" t="n"/>
      <c r="G1682" s="79" t="n"/>
      <c r="H1682" s="58" t="n"/>
      <c r="I1682" s="78" t="n"/>
      <c r="J1682" s="58" t="n"/>
      <c r="K1682" s="78" t="n"/>
    </row>
    <row r="1683" ht="14.25" customHeight="1" s="54">
      <c r="A1683" s="76" t="n"/>
      <c r="B1683" s="76" t="n"/>
      <c r="C1683" s="76" t="inlineStr">
        <is>
          <t>ЗП</t>
        </is>
      </c>
      <c r="D1683" s="77" t="n"/>
      <c r="E1683" s="58" t="n"/>
      <c r="F1683" s="78" t="n">
        <v>307.59</v>
      </c>
      <c r="G1683" s="79" t="n"/>
      <c r="H1683" s="58" t="n">
        <v>1</v>
      </c>
      <c r="I1683" s="78" t="n">
        <v>307.59</v>
      </c>
      <c r="J1683" s="58" t="n">
        <v>10.18</v>
      </c>
      <c r="K1683" s="78" t="n">
        <v>3131.28</v>
      </c>
    </row>
    <row r="1684" ht="14.25" customHeight="1" s="54">
      <c r="A1684" s="76" t="n"/>
      <c r="B1684" s="76" t="n"/>
      <c r="C1684" s="76" t="inlineStr">
        <is>
          <t>ЭМ</t>
        </is>
      </c>
      <c r="D1684" s="77" t="n"/>
      <c r="E1684" s="58" t="n"/>
      <c r="F1684" s="78" t="n">
        <v>34.18</v>
      </c>
      <c r="G1684" s="79" t="n"/>
      <c r="H1684" s="58" t="n">
        <v>1</v>
      </c>
      <c r="I1684" s="78" t="n">
        <v>34.18</v>
      </c>
      <c r="J1684" s="58" t="n">
        <v>10.18</v>
      </c>
      <c r="K1684" s="78" t="n">
        <v>347.92</v>
      </c>
    </row>
    <row r="1685" ht="14.25" customHeight="1" s="54">
      <c r="A1685" s="76" t="n"/>
      <c r="B1685" s="76" t="n"/>
      <c r="C1685" s="76" t="inlineStr">
        <is>
          <t>в т.ч. ЗПМ</t>
        </is>
      </c>
      <c r="D1685" s="77" t="n"/>
      <c r="E1685" s="58" t="n"/>
      <c r="F1685" s="78" t="n">
        <v>0</v>
      </c>
      <c r="G1685" s="79" t="n"/>
      <c r="H1685" s="58" t="n">
        <v>1</v>
      </c>
      <c r="I1685" s="80" t="n">
        <v>0</v>
      </c>
      <c r="J1685" s="58" t="n">
        <v>10.18</v>
      </c>
      <c r="K1685" s="80" t="n">
        <v>0</v>
      </c>
    </row>
    <row r="1686" ht="14.25" customHeight="1" s="54">
      <c r="A1686" s="76" t="n"/>
      <c r="B1686" s="76" t="n"/>
      <c r="C1686" s="76" t="inlineStr">
        <is>
          <t>НР от ЗП</t>
        </is>
      </c>
      <c r="D1686" s="77" t="inlineStr">
        <is>
          <t>%</t>
        </is>
      </c>
      <c r="E1686" s="58" t="n">
        <v>85</v>
      </c>
      <c r="F1686" s="78" t="n"/>
      <c r="G1686" s="79" t="n"/>
      <c r="H1686" s="58" t="n"/>
      <c r="I1686" s="78" t="n">
        <v>228.98</v>
      </c>
      <c r="J1686" s="58" t="n">
        <v>85</v>
      </c>
      <c r="K1686" s="78" t="n">
        <v>2331.07</v>
      </c>
    </row>
    <row r="1687" ht="14.25" customHeight="1" s="54">
      <c r="A1687" s="76" t="n"/>
      <c r="B1687" s="76" t="n"/>
      <c r="C1687" s="76" t="inlineStr">
        <is>
          <t>СП от ЗП</t>
        </is>
      </c>
      <c r="D1687" s="77" t="inlineStr">
        <is>
          <t>%</t>
        </is>
      </c>
      <c r="E1687" s="58" t="n">
        <v>65</v>
      </c>
      <c r="F1687" s="78" t="n"/>
      <c r="G1687" s="79" t="n"/>
      <c r="H1687" s="58" t="n"/>
      <c r="I1687" s="78" t="n">
        <v>228.98</v>
      </c>
      <c r="J1687" s="58" t="n">
        <v>65</v>
      </c>
      <c r="K1687" s="78" t="n">
        <v>2331.07</v>
      </c>
    </row>
    <row r="1688" ht="28.5" customHeight="1" s="54">
      <c r="A1688" s="81" t="n"/>
      <c r="B1688" s="81" t="n"/>
      <c r="C1688" s="81" t="inlineStr">
        <is>
          <t>ЗТР</t>
        </is>
      </c>
      <c r="D1688" s="82" t="inlineStr">
        <is>
          <t>чел-ч</t>
        </is>
      </c>
      <c r="E1688" s="83" t="n">
        <v>1</v>
      </c>
      <c r="F1688" s="84" t="n"/>
      <c r="G1688" s="85" t="n"/>
      <c r="H1688" s="83" t="n">
        <v>1</v>
      </c>
      <c r="I1688" s="84" t="n">
        <v>1</v>
      </c>
      <c r="J1688" s="83" t="n"/>
      <c r="K1688" s="84" t="n"/>
    </row>
    <row r="1689" ht="15" customHeight="1" s="54">
      <c r="C1689" s="70" t="inlineStr">
        <is>
          <t>ВСЕГО работ по позиции:</t>
        </is>
      </c>
      <c r="H1689" s="86" t="n">
        <v>1708.83</v>
      </c>
      <c r="I1689" s="62" t="n"/>
      <c r="J1689" s="86" t="n">
        <v>17396.01</v>
      </c>
      <c r="K1689" s="62" t="n"/>
    </row>
    <row r="1690" ht="15" customHeight="1" s="54">
      <c r="C1690" s="70" t="inlineStr">
        <is>
          <t>ВСЕГО оборудование по позиции:</t>
        </is>
      </c>
      <c r="H1690" s="87" t="n">
        <v>0</v>
      </c>
      <c r="J1690" s="87" t="n">
        <v>0</v>
      </c>
    </row>
    <row r="1691" ht="15" customHeight="1" s="54">
      <c r="C1691" s="70" t="inlineStr">
        <is>
          <t>ВСЕГО по позиции:</t>
        </is>
      </c>
      <c r="H1691" s="87" t="n">
        <v>1708.83</v>
      </c>
      <c r="J1691" s="87" t="n">
        <v>17396.01</v>
      </c>
    </row>
    <row r="1692" ht="141.75" customHeight="1" s="54">
      <c r="A1692" s="76" t="n">
        <v>167</v>
      </c>
      <c r="B1692" s="76" t="inlineStr">
        <is>
          <t>3.15-71-1</t>
        </is>
      </c>
      <c r="C1692" s="76" t="inlineStr">
        <is>
          <t>Обшивка и подоснова стен/потолка сауны</t>
        </is>
      </c>
      <c r="D1692" s="77" t="inlineStr">
        <is>
          <t>компл.</t>
        </is>
      </c>
      <c r="E1692" s="58" t="n">
        <v>1</v>
      </c>
      <c r="F1692" s="78" t="n"/>
      <c r="G1692" s="79" t="n"/>
      <c r="H1692" s="58" t="n"/>
      <c r="I1692" s="78" t="n"/>
      <c r="J1692" s="58" t="n"/>
      <c r="K1692" s="78" t="n"/>
    </row>
    <row r="1693" ht="14.25" customHeight="1" s="54">
      <c r="A1693" s="76" t="n"/>
      <c r="B1693" s="76" t="n"/>
      <c r="C1693" s="76" t="inlineStr">
        <is>
          <t>ЗП</t>
        </is>
      </c>
      <c r="D1693" s="77" t="n"/>
      <c r="E1693" s="58" t="n"/>
      <c r="F1693" s="78" t="n">
        <v>307.59</v>
      </c>
      <c r="G1693" s="79" t="n"/>
      <c r="H1693" s="58" t="n">
        <v>1</v>
      </c>
      <c r="I1693" s="78" t="n">
        <v>307.59</v>
      </c>
      <c r="J1693" s="58" t="n">
        <v>10.18</v>
      </c>
      <c r="K1693" s="78" t="n">
        <v>3131.28</v>
      </c>
    </row>
    <row r="1694" ht="14.25" customHeight="1" s="54">
      <c r="A1694" s="76" t="n"/>
      <c r="B1694" s="76" t="n"/>
      <c r="C1694" s="76" t="inlineStr">
        <is>
          <t>ЭМ</t>
        </is>
      </c>
      <c r="D1694" s="77" t="n"/>
      <c r="E1694" s="58" t="n"/>
      <c r="F1694" s="78" t="n">
        <v>34.18</v>
      </c>
      <c r="G1694" s="79" t="n"/>
      <c r="H1694" s="58" t="n">
        <v>1</v>
      </c>
      <c r="I1694" s="78" t="n">
        <v>34.18</v>
      </c>
      <c r="J1694" s="58" t="n">
        <v>10.18</v>
      </c>
      <c r="K1694" s="78" t="n">
        <v>347.92</v>
      </c>
    </row>
    <row r="1695" ht="14.25" customHeight="1" s="54">
      <c r="A1695" s="76" t="n"/>
      <c r="B1695" s="76" t="n"/>
      <c r="C1695" s="76" t="inlineStr">
        <is>
          <t>в т.ч. ЗПМ</t>
        </is>
      </c>
      <c r="D1695" s="77" t="n"/>
      <c r="E1695" s="58" t="n"/>
      <c r="F1695" s="78" t="n">
        <v>0</v>
      </c>
      <c r="G1695" s="79" t="n"/>
      <c r="H1695" s="58" t="n">
        <v>1</v>
      </c>
      <c r="I1695" s="80" t="n">
        <v>0</v>
      </c>
      <c r="J1695" s="58" t="n">
        <v>10.18</v>
      </c>
      <c r="K1695" s="80" t="n">
        <v>0</v>
      </c>
    </row>
    <row r="1696" ht="14.25" customHeight="1" s="54">
      <c r="A1696" s="76" t="n"/>
      <c r="B1696" s="76" t="n"/>
      <c r="C1696" s="76" t="inlineStr">
        <is>
          <t>НР от ЗП</t>
        </is>
      </c>
      <c r="D1696" s="77" t="inlineStr">
        <is>
          <t>%</t>
        </is>
      </c>
      <c r="E1696" s="58" t="n">
        <v>85</v>
      </c>
      <c r="F1696" s="78" t="n"/>
      <c r="G1696" s="79" t="n"/>
      <c r="H1696" s="58" t="n"/>
      <c r="I1696" s="78" t="n">
        <v>228.98</v>
      </c>
      <c r="J1696" s="58" t="n">
        <v>85</v>
      </c>
      <c r="K1696" s="78" t="n">
        <v>2331.07</v>
      </c>
    </row>
    <row r="1697" ht="14.25" customHeight="1" s="54">
      <c r="A1697" s="76" t="n"/>
      <c r="B1697" s="76" t="n"/>
      <c r="C1697" s="76" t="inlineStr">
        <is>
          <t>СП от ЗП</t>
        </is>
      </c>
      <c r="D1697" s="77" t="inlineStr">
        <is>
          <t>%</t>
        </is>
      </c>
      <c r="E1697" s="58" t="n">
        <v>65</v>
      </c>
      <c r="F1697" s="78" t="n"/>
      <c r="G1697" s="79" t="n"/>
      <c r="H1697" s="58" t="n"/>
      <c r="I1697" s="78" t="n">
        <v>228.98</v>
      </c>
      <c r="J1697" s="58" t="n">
        <v>65</v>
      </c>
      <c r="K1697" s="78" t="n">
        <v>2331.07</v>
      </c>
    </row>
    <row r="1698" ht="28.5" customHeight="1" s="54">
      <c r="A1698" s="81" t="n"/>
      <c r="B1698" s="81" t="n"/>
      <c r="C1698" s="81" t="inlineStr">
        <is>
          <t>ЗТР</t>
        </is>
      </c>
      <c r="D1698" s="82" t="inlineStr">
        <is>
          <t>чел-ч</t>
        </is>
      </c>
      <c r="E1698" s="83" t="n">
        <v>1</v>
      </c>
      <c r="F1698" s="84" t="n"/>
      <c r="G1698" s="85" t="n"/>
      <c r="H1698" s="83" t="n">
        <v>1</v>
      </c>
      <c r="I1698" s="84" t="n">
        <v>1</v>
      </c>
      <c r="J1698" s="83" t="n"/>
      <c r="K1698" s="84" t="n"/>
    </row>
    <row r="1699" ht="15" customHeight="1" s="54">
      <c r="C1699" s="70" t="inlineStr">
        <is>
          <t>ВСЕГО работ по позиции:</t>
        </is>
      </c>
      <c r="H1699" s="86" t="n">
        <v>1708.83</v>
      </c>
      <c r="I1699" s="62" t="n"/>
      <c r="J1699" s="86" t="n">
        <v>17396.01</v>
      </c>
      <c r="K1699" s="62" t="n"/>
    </row>
    <row r="1700" ht="15" customHeight="1" s="54">
      <c r="C1700" s="70" t="inlineStr">
        <is>
          <t>ВСЕГО оборудование по позиции:</t>
        </is>
      </c>
      <c r="H1700" s="87" t="n">
        <v>0</v>
      </c>
      <c r="J1700" s="87" t="n">
        <v>0</v>
      </c>
    </row>
    <row r="1701" ht="15" customHeight="1" s="54">
      <c r="C1701" s="70" t="inlineStr">
        <is>
          <t>ВСЕГО по позиции:</t>
        </is>
      </c>
      <c r="H1701" s="87" t="n">
        <v>1708.83</v>
      </c>
      <c r="J1701" s="87" t="n">
        <v>17396.01</v>
      </c>
    </row>
    <row r="1702" ht="141.75" customHeight="1" s="54">
      <c r="A1702" s="76" t="n">
        <v>168</v>
      </c>
      <c r="B1702" s="76" t="inlineStr">
        <is>
          <t>4.8-254-1</t>
        </is>
      </c>
      <c r="C1702" s="76" t="inlineStr">
        <is>
          <t>Монтаж электрокаменки сауны и нагревательного оборудования</t>
        </is>
      </c>
      <c r="D1702" s="77" t="inlineStr">
        <is>
          <t>компл.</t>
        </is>
      </c>
      <c r="E1702" s="58" t="n">
        <v>1</v>
      </c>
      <c r="F1702" s="78" t="n"/>
      <c r="G1702" s="79" t="n"/>
      <c r="H1702" s="58" t="n"/>
      <c r="I1702" s="78" t="n"/>
      <c r="J1702" s="58" t="n"/>
      <c r="K1702" s="78" t="n"/>
    </row>
    <row r="1703" ht="14.25" customHeight="1" s="54">
      <c r="A1703" s="76" t="n"/>
      <c r="B1703" s="76" t="n"/>
      <c r="C1703" s="76" t="inlineStr">
        <is>
          <t>ЗП</t>
        </is>
      </c>
      <c r="D1703" s="77" t="n"/>
      <c r="E1703" s="58" t="n"/>
      <c r="F1703" s="78" t="n">
        <v>384.49</v>
      </c>
      <c r="G1703" s="79" t="n"/>
      <c r="H1703" s="58" t="n">
        <v>1</v>
      </c>
      <c r="I1703" s="78" t="n">
        <v>384.49</v>
      </c>
      <c r="J1703" s="58" t="n">
        <v>10.18</v>
      </c>
      <c r="K1703" s="78" t="n">
        <v>3914.1</v>
      </c>
    </row>
    <row r="1704" ht="14.25" customHeight="1" s="54">
      <c r="A1704" s="76" t="n"/>
      <c r="B1704" s="76" t="n"/>
      <c r="C1704" s="76" t="inlineStr">
        <is>
          <t>ЭМ</t>
        </is>
      </c>
      <c r="D1704" s="77" t="n"/>
      <c r="E1704" s="58" t="n"/>
      <c r="F1704" s="78" t="n">
        <v>42.72</v>
      </c>
      <c r="G1704" s="79" t="n"/>
      <c r="H1704" s="58" t="n">
        <v>1</v>
      </c>
      <c r="I1704" s="78" t="n">
        <v>42.72</v>
      </c>
      <c r="J1704" s="58" t="n">
        <v>10.18</v>
      </c>
      <c r="K1704" s="78" t="n">
        <v>434.9</v>
      </c>
    </row>
    <row r="1705" ht="14.25" customHeight="1" s="54">
      <c r="A1705" s="76" t="n"/>
      <c r="B1705" s="76" t="n"/>
      <c r="C1705" s="76" t="inlineStr">
        <is>
          <t>в т.ч. ЗПМ</t>
        </is>
      </c>
      <c r="D1705" s="77" t="n"/>
      <c r="E1705" s="58" t="n"/>
      <c r="F1705" s="78" t="n">
        <v>0</v>
      </c>
      <c r="G1705" s="79" t="n"/>
      <c r="H1705" s="58" t="n">
        <v>1</v>
      </c>
      <c r="I1705" s="80" t="n">
        <v>0</v>
      </c>
      <c r="J1705" s="58" t="n">
        <v>10.18</v>
      </c>
      <c r="K1705" s="80" t="n">
        <v>0</v>
      </c>
    </row>
    <row r="1706" ht="14.25" customHeight="1" s="54">
      <c r="A1706" s="76" t="n"/>
      <c r="B1706" s="76" t="n"/>
      <c r="C1706" s="76" t="inlineStr">
        <is>
          <t>НР от ЗП</t>
        </is>
      </c>
      <c r="D1706" s="77" t="inlineStr">
        <is>
          <t>%</t>
        </is>
      </c>
      <c r="E1706" s="58" t="n">
        <v>85</v>
      </c>
      <c r="F1706" s="78" t="n"/>
      <c r="G1706" s="79" t="n"/>
      <c r="H1706" s="58" t="n"/>
      <c r="I1706" s="78" t="n">
        <v>286.23</v>
      </c>
      <c r="J1706" s="58" t="n">
        <v>85</v>
      </c>
      <c r="K1706" s="78" t="n">
        <v>2913.83</v>
      </c>
    </row>
    <row r="1707" ht="14.25" customHeight="1" s="54">
      <c r="A1707" s="76" t="n"/>
      <c r="B1707" s="76" t="n"/>
      <c r="C1707" s="76" t="inlineStr">
        <is>
          <t>СП от ЗП</t>
        </is>
      </c>
      <c r="D1707" s="77" t="inlineStr">
        <is>
          <t>%</t>
        </is>
      </c>
      <c r="E1707" s="58" t="n">
        <v>65</v>
      </c>
      <c r="F1707" s="78" t="n"/>
      <c r="G1707" s="79" t="n"/>
      <c r="H1707" s="58" t="n"/>
      <c r="I1707" s="78" t="n">
        <v>286.23</v>
      </c>
      <c r="J1707" s="58" t="n">
        <v>65</v>
      </c>
      <c r="K1707" s="78" t="n">
        <v>2913.83</v>
      </c>
    </row>
    <row r="1708" ht="28.5" customHeight="1" s="54">
      <c r="A1708" s="81" t="n"/>
      <c r="B1708" s="81" t="n"/>
      <c r="C1708" s="81" t="inlineStr">
        <is>
          <t>ЗТР</t>
        </is>
      </c>
      <c r="D1708" s="82" t="inlineStr">
        <is>
          <t>чел-ч</t>
        </is>
      </c>
      <c r="E1708" s="83" t="n">
        <v>1</v>
      </c>
      <c r="F1708" s="84" t="n"/>
      <c r="G1708" s="85" t="n"/>
      <c r="H1708" s="83" t="n">
        <v>1</v>
      </c>
      <c r="I1708" s="84" t="n">
        <v>1</v>
      </c>
      <c r="J1708" s="83" t="n"/>
      <c r="K1708" s="84" t="n"/>
    </row>
    <row r="1709" ht="15" customHeight="1" s="54">
      <c r="C1709" s="70" t="inlineStr">
        <is>
          <t>ВСЕГО работ по позиции:</t>
        </is>
      </c>
      <c r="H1709" s="86" t="n">
        <v>2136.05</v>
      </c>
      <c r="I1709" s="62" t="n"/>
      <c r="J1709" s="86" t="n">
        <v>21745.02</v>
      </c>
      <c r="K1709" s="62" t="n"/>
    </row>
    <row r="1710" ht="15" customHeight="1" s="54">
      <c r="C1710" s="70" t="inlineStr">
        <is>
          <t>ВСЕГО оборудование по позиции:</t>
        </is>
      </c>
      <c r="H1710" s="87" t="n">
        <v>0</v>
      </c>
      <c r="J1710" s="87" t="n">
        <v>0</v>
      </c>
    </row>
    <row r="1711" ht="15" customHeight="1" s="54">
      <c r="C1711" s="70" t="inlineStr">
        <is>
          <t>ВСЕГО по позиции:</t>
        </is>
      </c>
      <c r="H1711" s="87" t="n">
        <v>2136.05</v>
      </c>
      <c r="J1711" s="87" t="n">
        <v>21745.02</v>
      </c>
    </row>
    <row r="1712" ht="141.75" customHeight="1" s="54">
      <c r="A1712" s="76" t="n">
        <v>169</v>
      </c>
      <c r="B1712" s="76" t="inlineStr">
        <is>
          <t>3.20-9-1</t>
        </is>
      </c>
      <c r="C1712" s="76" t="inlineStr">
        <is>
          <t>Вентиляционные решетки и воздухообмен сауны</t>
        </is>
      </c>
      <c r="D1712" s="77" t="inlineStr">
        <is>
          <t>компл.</t>
        </is>
      </c>
      <c r="E1712" s="58" t="n">
        <v>1</v>
      </c>
      <c r="F1712" s="78" t="n"/>
      <c r="G1712" s="79" t="n"/>
      <c r="H1712" s="58" t="n"/>
      <c r="I1712" s="78" t="n"/>
      <c r="J1712" s="58" t="n"/>
      <c r="K1712" s="78" t="n"/>
    </row>
    <row r="1713" ht="14.25" customHeight="1" s="54">
      <c r="A1713" s="76" t="n"/>
      <c r="B1713" s="76" t="n"/>
      <c r="C1713" s="76" t="inlineStr">
        <is>
          <t>ЗП</t>
        </is>
      </c>
      <c r="D1713" s="77" t="n"/>
      <c r="E1713" s="58" t="n"/>
      <c r="F1713" s="78" t="n">
        <v>230.7</v>
      </c>
      <c r="G1713" s="79" t="n"/>
      <c r="H1713" s="58" t="n">
        <v>1</v>
      </c>
      <c r="I1713" s="78" t="n">
        <v>230.7</v>
      </c>
      <c r="J1713" s="58" t="n">
        <v>10.18</v>
      </c>
      <c r="K1713" s="78" t="n">
        <v>2348.46</v>
      </c>
    </row>
    <row r="1714" ht="14.25" customHeight="1" s="54">
      <c r="A1714" s="76" t="n"/>
      <c r="B1714" s="76" t="n"/>
      <c r="C1714" s="76" t="inlineStr">
        <is>
          <t>ЭМ</t>
        </is>
      </c>
      <c r="D1714" s="77" t="n"/>
      <c r="E1714" s="58" t="n"/>
      <c r="F1714" s="78" t="n">
        <v>25.64</v>
      </c>
      <c r="G1714" s="79" t="n"/>
      <c r="H1714" s="58" t="n">
        <v>1</v>
      </c>
      <c r="I1714" s="78" t="n">
        <v>25.64</v>
      </c>
      <c r="J1714" s="58" t="n">
        <v>10.18</v>
      </c>
      <c r="K1714" s="78" t="n">
        <v>260.94</v>
      </c>
    </row>
    <row r="1715" ht="14.25" customHeight="1" s="54">
      <c r="A1715" s="76" t="n"/>
      <c r="B1715" s="76" t="n"/>
      <c r="C1715" s="76" t="inlineStr">
        <is>
          <t>в т.ч. ЗПМ</t>
        </is>
      </c>
      <c r="D1715" s="77" t="n"/>
      <c r="E1715" s="58" t="n"/>
      <c r="F1715" s="78" t="n">
        <v>0</v>
      </c>
      <c r="G1715" s="79" t="n"/>
      <c r="H1715" s="58" t="n">
        <v>1</v>
      </c>
      <c r="I1715" s="80" t="n">
        <v>0</v>
      </c>
      <c r="J1715" s="58" t="n">
        <v>10.18</v>
      </c>
      <c r="K1715" s="80" t="n">
        <v>0</v>
      </c>
    </row>
    <row r="1716" ht="14.25" customHeight="1" s="54">
      <c r="A1716" s="76" t="n"/>
      <c r="B1716" s="76" t="n"/>
      <c r="C1716" s="76" t="inlineStr">
        <is>
          <t>НР от ЗП</t>
        </is>
      </c>
      <c r="D1716" s="77" t="inlineStr">
        <is>
          <t>%</t>
        </is>
      </c>
      <c r="E1716" s="58" t="n">
        <v>85</v>
      </c>
      <c r="F1716" s="78" t="n"/>
      <c r="G1716" s="79" t="n"/>
      <c r="H1716" s="58" t="n"/>
      <c r="I1716" s="78" t="n">
        <v>171.74</v>
      </c>
      <c r="J1716" s="58" t="n">
        <v>85</v>
      </c>
      <c r="K1716" s="78" t="n">
        <v>1748.3</v>
      </c>
    </row>
    <row r="1717" ht="14.25" customHeight="1" s="54">
      <c r="A1717" s="76" t="n"/>
      <c r="B1717" s="76" t="n"/>
      <c r="C1717" s="76" t="inlineStr">
        <is>
          <t>СП от ЗП</t>
        </is>
      </c>
      <c r="D1717" s="77" t="inlineStr">
        <is>
          <t>%</t>
        </is>
      </c>
      <c r="E1717" s="58" t="n">
        <v>65</v>
      </c>
      <c r="F1717" s="78" t="n"/>
      <c r="G1717" s="79" t="n"/>
      <c r="H1717" s="58" t="n"/>
      <c r="I1717" s="78" t="n">
        <v>171.74</v>
      </c>
      <c r="J1717" s="58" t="n">
        <v>65</v>
      </c>
      <c r="K1717" s="78" t="n">
        <v>1748.3</v>
      </c>
    </row>
    <row r="1718" ht="28.5" customHeight="1" s="54">
      <c r="A1718" s="81" t="n"/>
      <c r="B1718" s="81" t="n"/>
      <c r="C1718" s="81" t="inlineStr">
        <is>
          <t>ЗТР</t>
        </is>
      </c>
      <c r="D1718" s="82" t="inlineStr">
        <is>
          <t>чел-ч</t>
        </is>
      </c>
      <c r="E1718" s="83" t="n">
        <v>1</v>
      </c>
      <c r="F1718" s="84" t="n"/>
      <c r="G1718" s="85" t="n"/>
      <c r="H1718" s="83" t="n">
        <v>1</v>
      </c>
      <c r="I1718" s="84" t="n">
        <v>1</v>
      </c>
      <c r="J1718" s="83" t="n"/>
      <c r="K1718" s="84" t="n"/>
    </row>
    <row r="1719" ht="15" customHeight="1" s="54">
      <c r="C1719" s="70" t="inlineStr">
        <is>
          <t>ВСЕГО работ по позиции:</t>
        </is>
      </c>
      <c r="H1719" s="86" t="n">
        <v>1281.64</v>
      </c>
      <c r="I1719" s="62" t="n"/>
      <c r="J1719" s="86" t="n">
        <v>13047.01</v>
      </c>
      <c r="K1719" s="62" t="n"/>
    </row>
    <row r="1720" ht="15" customHeight="1" s="54">
      <c r="C1720" s="70" t="inlineStr">
        <is>
          <t>ВСЕГО оборудование по позиции:</t>
        </is>
      </c>
      <c r="H1720" s="87" t="n">
        <v>0</v>
      </c>
      <c r="J1720" s="87" t="n">
        <v>0</v>
      </c>
    </row>
    <row r="1721" ht="15" customHeight="1" s="54">
      <c r="C1721" s="70" t="inlineStr">
        <is>
          <t>ВСЕГО по позиции:</t>
        </is>
      </c>
      <c r="H1721" s="87" t="n">
        <v>1281.64</v>
      </c>
      <c r="J1721" s="87" t="n">
        <v>13047.01</v>
      </c>
    </row>
    <row r="1722" ht="141.75" customHeight="1" s="54">
      <c r="A1722" s="76" t="n">
        <v>170</v>
      </c>
      <c r="B1722" s="76" t="inlineStr">
        <is>
          <t>4.8-245-1</t>
        </is>
      </c>
      <c r="C1722" s="76" t="inlineStr">
        <is>
          <t>Светильники сауны и защитная электрика</t>
        </is>
      </c>
      <c r="D1722" s="77" t="inlineStr">
        <is>
          <t>компл.</t>
        </is>
      </c>
      <c r="E1722" s="58" t="n">
        <v>1</v>
      </c>
      <c r="F1722" s="78" t="n"/>
      <c r="G1722" s="79" t="n"/>
      <c r="H1722" s="58" t="n"/>
      <c r="I1722" s="78" t="n"/>
      <c r="J1722" s="58" t="n"/>
      <c r="K1722" s="78" t="n"/>
    </row>
    <row r="1723" ht="14.25" customHeight="1" s="54">
      <c r="A1723" s="76" t="n"/>
      <c r="B1723" s="76" t="n"/>
      <c r="C1723" s="76" t="inlineStr">
        <is>
          <t>ЗП</t>
        </is>
      </c>
      <c r="D1723" s="77" t="n"/>
      <c r="E1723" s="58" t="n"/>
      <c r="F1723" s="78" t="n">
        <v>153.8</v>
      </c>
      <c r="G1723" s="79" t="n"/>
      <c r="H1723" s="58" t="n">
        <v>1</v>
      </c>
      <c r="I1723" s="78" t="n">
        <v>153.8</v>
      </c>
      <c r="J1723" s="58" t="n">
        <v>10.18</v>
      </c>
      <c r="K1723" s="78" t="n">
        <v>1565.64</v>
      </c>
    </row>
    <row r="1724" ht="14.25" customHeight="1" s="54">
      <c r="A1724" s="76" t="n"/>
      <c r="B1724" s="76" t="n"/>
      <c r="C1724" s="76" t="inlineStr">
        <is>
          <t>ЭМ</t>
        </is>
      </c>
      <c r="D1724" s="77" t="n"/>
      <c r="E1724" s="58" t="n"/>
      <c r="F1724" s="78" t="n">
        <v>17.08</v>
      </c>
      <c r="G1724" s="79" t="n"/>
      <c r="H1724" s="58" t="n">
        <v>1</v>
      </c>
      <c r="I1724" s="78" t="n">
        <v>17.08</v>
      </c>
      <c r="J1724" s="58" t="n">
        <v>10.18</v>
      </c>
      <c r="K1724" s="78" t="n">
        <v>173.96</v>
      </c>
    </row>
    <row r="1725" ht="14.25" customHeight="1" s="54">
      <c r="A1725" s="76" t="n"/>
      <c r="B1725" s="76" t="n"/>
      <c r="C1725" s="76" t="inlineStr">
        <is>
          <t>в т.ч. ЗПМ</t>
        </is>
      </c>
      <c r="D1725" s="77" t="n"/>
      <c r="E1725" s="58" t="n"/>
      <c r="F1725" s="78" t="n">
        <v>0</v>
      </c>
      <c r="G1725" s="79" t="n"/>
      <c r="H1725" s="58" t="n">
        <v>1</v>
      </c>
      <c r="I1725" s="80" t="n">
        <v>0</v>
      </c>
      <c r="J1725" s="58" t="n">
        <v>10.18</v>
      </c>
      <c r="K1725" s="80" t="n">
        <v>0</v>
      </c>
    </row>
    <row r="1726" ht="14.25" customHeight="1" s="54">
      <c r="A1726" s="76" t="n"/>
      <c r="B1726" s="76" t="n"/>
      <c r="C1726" s="76" t="inlineStr">
        <is>
          <t>НР от ЗП</t>
        </is>
      </c>
      <c r="D1726" s="77" t="inlineStr">
        <is>
          <t>%</t>
        </is>
      </c>
      <c r="E1726" s="58" t="n">
        <v>85</v>
      </c>
      <c r="F1726" s="78" t="n"/>
      <c r="G1726" s="79" t="n"/>
      <c r="H1726" s="58" t="n"/>
      <c r="I1726" s="78" t="n">
        <v>114.5</v>
      </c>
      <c r="J1726" s="58" t="n">
        <v>85</v>
      </c>
      <c r="K1726" s="78" t="n">
        <v>1165.53</v>
      </c>
    </row>
    <row r="1727" ht="14.25" customHeight="1" s="54">
      <c r="A1727" s="76" t="n"/>
      <c r="B1727" s="76" t="n"/>
      <c r="C1727" s="76" t="inlineStr">
        <is>
          <t>СП от ЗП</t>
        </is>
      </c>
      <c r="D1727" s="77" t="inlineStr">
        <is>
          <t>%</t>
        </is>
      </c>
      <c r="E1727" s="58" t="n">
        <v>65</v>
      </c>
      <c r="F1727" s="78" t="n"/>
      <c r="G1727" s="79" t="n"/>
      <c r="H1727" s="58" t="n"/>
      <c r="I1727" s="78" t="n">
        <v>114.5</v>
      </c>
      <c r="J1727" s="58" t="n">
        <v>65</v>
      </c>
      <c r="K1727" s="78" t="n">
        <v>1165.53</v>
      </c>
    </row>
    <row r="1728" ht="28.5" customHeight="1" s="54">
      <c r="A1728" s="81" t="n"/>
      <c r="B1728" s="81" t="n"/>
      <c r="C1728" s="81" t="inlineStr">
        <is>
          <t>ЗТР</t>
        </is>
      </c>
      <c r="D1728" s="82" t="inlineStr">
        <is>
          <t>чел-ч</t>
        </is>
      </c>
      <c r="E1728" s="83" t="n">
        <v>1</v>
      </c>
      <c r="F1728" s="84" t="n"/>
      <c r="G1728" s="85" t="n"/>
      <c r="H1728" s="83" t="n">
        <v>1</v>
      </c>
      <c r="I1728" s="84" t="n">
        <v>1</v>
      </c>
      <c r="J1728" s="83" t="n"/>
      <c r="K1728" s="84" t="n"/>
    </row>
    <row r="1729" ht="15" customHeight="1" s="54">
      <c r="C1729" s="70" t="inlineStr">
        <is>
          <t>ВСЕГО работ по позиции:</t>
        </is>
      </c>
      <c r="H1729" s="86" t="n">
        <v>854.4299999999999</v>
      </c>
      <c r="I1729" s="62" t="n"/>
      <c r="J1729" s="86" t="n">
        <v>8698.01</v>
      </c>
      <c r="K1729" s="62" t="n"/>
    </row>
    <row r="1730" ht="15" customHeight="1" s="54">
      <c r="C1730" s="70" t="inlineStr">
        <is>
          <t>ВСЕГО оборудование по позиции:</t>
        </is>
      </c>
      <c r="H1730" s="87" t="n">
        <v>0</v>
      </c>
      <c r="J1730" s="87" t="n">
        <v>0</v>
      </c>
    </row>
    <row r="1731" ht="15" customHeight="1" s="54">
      <c r="C1731" s="70" t="inlineStr">
        <is>
          <t>ВСЕГО по позиции:</t>
        </is>
      </c>
      <c r="H1731" s="87" t="n">
        <v>854.4299999999999</v>
      </c>
      <c r="J1731" s="87" t="n">
        <v>8698.01</v>
      </c>
    </row>
    <row r="1732" ht="141.75" customHeight="1" s="54">
      <c r="A1732" s="76" t="n">
        <v>171</v>
      </c>
      <c r="B1732" s="76" t="inlineStr">
        <is>
          <t>Калькуляция - 171</t>
        </is>
      </c>
      <c r="C1732" s="76" t="inlineStr">
        <is>
          <t>Пусконаладка, проверка пожарных требований и передача сауны</t>
        </is>
      </c>
      <c r="D1732" s="77" t="inlineStr">
        <is>
          <t>компл.</t>
        </is>
      </c>
      <c r="E1732" s="58" t="n">
        <v>1</v>
      </c>
      <c r="F1732" s="78" t="n"/>
      <c r="G1732" s="79" t="n"/>
      <c r="H1732" s="58" t="n"/>
      <c r="I1732" s="78" t="n"/>
      <c r="J1732" s="58" t="n"/>
      <c r="K1732" s="78" t="n"/>
    </row>
    <row r="1733" ht="14.25" customHeight="1" s="54">
      <c r="A1733" s="76" t="n"/>
      <c r="B1733" s="76" t="n"/>
      <c r="C1733" s="76" t="inlineStr">
        <is>
          <t>ЗП</t>
        </is>
      </c>
      <c r="D1733" s="77" t="n"/>
      <c r="E1733" s="58" t="n"/>
      <c r="F1733" s="78" t="n">
        <v>153.8</v>
      </c>
      <c r="G1733" s="79" t="n"/>
      <c r="H1733" s="58" t="n">
        <v>1</v>
      </c>
      <c r="I1733" s="78" t="n">
        <v>153.8</v>
      </c>
      <c r="J1733" s="58" t="n">
        <v>10.18</v>
      </c>
      <c r="K1733" s="78" t="n">
        <v>1565.64</v>
      </c>
    </row>
    <row r="1734" ht="14.25" customHeight="1" s="54">
      <c r="A1734" s="76" t="n"/>
      <c r="B1734" s="76" t="n"/>
      <c r="C1734" s="76" t="inlineStr">
        <is>
          <t>ЭМ</t>
        </is>
      </c>
      <c r="D1734" s="77" t="n"/>
      <c r="E1734" s="58" t="n"/>
      <c r="F1734" s="78" t="n">
        <v>17.08</v>
      </c>
      <c r="G1734" s="79" t="n"/>
      <c r="H1734" s="58" t="n">
        <v>1</v>
      </c>
      <c r="I1734" s="78" t="n">
        <v>17.08</v>
      </c>
      <c r="J1734" s="58" t="n">
        <v>10.18</v>
      </c>
      <c r="K1734" s="78" t="n">
        <v>173.96</v>
      </c>
    </row>
    <row r="1735" ht="14.25" customHeight="1" s="54">
      <c r="A1735" s="76" t="n"/>
      <c r="B1735" s="76" t="n"/>
      <c r="C1735" s="76" t="inlineStr">
        <is>
          <t>в т.ч. ЗПМ</t>
        </is>
      </c>
      <c r="D1735" s="77" t="n"/>
      <c r="E1735" s="58" t="n"/>
      <c r="F1735" s="78" t="n">
        <v>0</v>
      </c>
      <c r="G1735" s="79" t="n"/>
      <c r="H1735" s="58" t="n">
        <v>1</v>
      </c>
      <c r="I1735" s="80" t="n">
        <v>0</v>
      </c>
      <c r="J1735" s="58" t="n">
        <v>10.18</v>
      </c>
      <c r="K1735" s="80" t="n">
        <v>0</v>
      </c>
    </row>
    <row r="1736" ht="14.25" customHeight="1" s="54">
      <c r="A1736" s="76" t="n"/>
      <c r="B1736" s="76" t="n"/>
      <c r="C1736" s="76" t="inlineStr">
        <is>
          <t>НР от ЗП</t>
        </is>
      </c>
      <c r="D1736" s="77" t="inlineStr">
        <is>
          <t>%</t>
        </is>
      </c>
      <c r="E1736" s="58" t="n">
        <v>85</v>
      </c>
      <c r="F1736" s="78" t="n"/>
      <c r="G1736" s="79" t="n"/>
      <c r="H1736" s="58" t="n"/>
      <c r="I1736" s="78" t="n">
        <v>114.5</v>
      </c>
      <c r="J1736" s="58" t="n">
        <v>85</v>
      </c>
      <c r="K1736" s="78" t="n">
        <v>1165.53</v>
      </c>
    </row>
    <row r="1737" ht="14.25" customHeight="1" s="54">
      <c r="A1737" s="76" t="n"/>
      <c r="B1737" s="76" t="n"/>
      <c r="C1737" s="76" t="inlineStr">
        <is>
          <t>СП от ЗП</t>
        </is>
      </c>
      <c r="D1737" s="77" t="inlineStr">
        <is>
          <t>%</t>
        </is>
      </c>
      <c r="E1737" s="58" t="n">
        <v>65</v>
      </c>
      <c r="F1737" s="78" t="n"/>
      <c r="G1737" s="79" t="n"/>
      <c r="H1737" s="58" t="n"/>
      <c r="I1737" s="78" t="n">
        <v>114.5</v>
      </c>
      <c r="J1737" s="58" t="n">
        <v>65</v>
      </c>
      <c r="K1737" s="78" t="n">
        <v>1165.53</v>
      </c>
    </row>
    <row r="1738" ht="28.5" customHeight="1" s="54">
      <c r="A1738" s="81" t="n"/>
      <c r="B1738" s="81" t="n"/>
      <c r="C1738" s="81" t="inlineStr">
        <is>
          <t>ЗТР</t>
        </is>
      </c>
      <c r="D1738" s="82" t="inlineStr">
        <is>
          <t>чел-ч</t>
        </is>
      </c>
      <c r="E1738" s="83" t="n">
        <v>1</v>
      </c>
      <c r="F1738" s="84" t="n"/>
      <c r="G1738" s="85" t="n"/>
      <c r="H1738" s="83" t="n">
        <v>1</v>
      </c>
      <c r="I1738" s="84" t="n">
        <v>1</v>
      </c>
      <c r="J1738" s="83" t="n"/>
      <c r="K1738" s="84" t="n"/>
    </row>
    <row r="1739" ht="15" customHeight="1" s="54">
      <c r="C1739" s="70" t="inlineStr">
        <is>
          <t>ВСЕГО работ по позиции:</t>
        </is>
      </c>
      <c r="H1739" s="86" t="n">
        <v>854.4299999999999</v>
      </c>
      <c r="I1739" s="62" t="n"/>
      <c r="J1739" s="86" t="n">
        <v>8698.01</v>
      </c>
      <c r="K1739" s="62" t="n"/>
    </row>
    <row r="1740" ht="15" customHeight="1" s="54">
      <c r="C1740" s="70" t="inlineStr">
        <is>
          <t>ВСЕГО оборудование по позиции:</t>
        </is>
      </c>
      <c r="H1740" s="87" t="n">
        <v>0</v>
      </c>
      <c r="J1740" s="87" t="n">
        <v>0</v>
      </c>
    </row>
    <row r="1741" ht="15" customHeight="1" s="54">
      <c r="C1741" s="70" t="inlineStr">
        <is>
          <t>ВСЕГО по позиции:</t>
        </is>
      </c>
      <c r="H1741" s="87" t="n">
        <v>854.4299999999999</v>
      </c>
      <c r="J1741" s="87" t="n">
        <v>8698.01</v>
      </c>
    </row>
    <row r="1742" ht="27" customHeight="1" s="54">
      <c r="A1742" s="76" t="n">
        <v>172</v>
      </c>
      <c r="B1742" s="76" t="inlineStr">
        <is>
          <t>PETR-630824</t>
        </is>
      </c>
      <c r="C1742" s="76" t="inlineStr">
        <is>
          <t>Пленка укрывная защитная
27,88 = 27,88 / 1,00</t>
        </is>
      </c>
      <c r="D1742" s="77" t="inlineStr">
        <is>
          <t>м2</t>
        </is>
      </c>
      <c r="E1742" s="58" t="n">
        <v>1584.55</v>
      </c>
      <c r="F1742" s="78" t="n">
        <v>27.88</v>
      </c>
      <c r="G1742" s="79" t="n"/>
      <c r="H1742" s="58" t="n">
        <v>1</v>
      </c>
      <c r="I1742" s="78" t="n">
        <v>44177.25</v>
      </c>
      <c r="J1742" s="58" t="n">
        <v>1</v>
      </c>
      <c r="K1742" s="78" t="n">
        <v>44174.45</v>
      </c>
    </row>
    <row r="1743" ht="15" customHeight="1" s="54">
      <c r="C1743" s="70" t="inlineStr">
        <is>
          <t>ВСЕГО по позиции:</t>
        </is>
      </c>
      <c r="H1743" s="87" t="n">
        <v>44177.25</v>
      </c>
      <c r="J1743" s="87" t="n">
        <v>44174.45</v>
      </c>
    </row>
    <row r="1744" ht="27" customHeight="1" s="54">
      <c r="A1744" s="76" t="n">
        <v>173</v>
      </c>
      <c r="B1744" s="76" t="inlineStr">
        <is>
          <t>PETR-787634</t>
        </is>
      </c>
      <c r="C1744" s="76" t="inlineStr">
        <is>
          <t>Лента малярная/скотч строительный
200,72 = 200,72 / 1,00</t>
        </is>
      </c>
      <c r="D1744" s="77" t="inlineStr">
        <is>
          <t>шт.</t>
        </is>
      </c>
      <c r="E1744" s="58" t="n">
        <v>104.5</v>
      </c>
      <c r="F1744" s="78" t="n">
        <v>200.72</v>
      </c>
      <c r="G1744" s="79" t="n"/>
      <c r="H1744" s="58" t="n">
        <v>1</v>
      </c>
      <c r="I1744" s="78" t="n">
        <v>20975.24</v>
      </c>
      <c r="J1744" s="58" t="n">
        <v>1</v>
      </c>
      <c r="K1744" s="78" t="n">
        <v>20975.58</v>
      </c>
    </row>
    <row r="1745" ht="15" customHeight="1" s="54">
      <c r="C1745" s="70" t="inlineStr">
        <is>
          <t>ВСЕГО по позиции:</t>
        </is>
      </c>
      <c r="H1745" s="87" t="n">
        <v>20975.24</v>
      </c>
      <c r="J1745" s="87" t="n">
        <v>20975.58</v>
      </c>
    </row>
    <row r="1746" ht="27" customHeight="1" s="54">
      <c r="A1746" s="76" t="n">
        <v>174</v>
      </c>
      <c r="B1746" s="76" t="inlineStr">
        <is>
          <t>PETR-617522</t>
        </is>
      </c>
      <c r="C1746" s="76" t="inlineStr">
        <is>
          <t>Временное электроснабжение зоны ремонта: щиток, кабель, автоматы, удлинители
7 248,34 = 7 248,34 / 1,00</t>
        </is>
      </c>
      <c r="D1746" s="77" t="inlineStr">
        <is>
          <t>компл.</t>
        </is>
      </c>
      <c r="E1746" s="58" t="n">
        <v>12.13</v>
      </c>
      <c r="F1746" s="78" t="n">
        <v>7248.34</v>
      </c>
      <c r="G1746" s="79" t="n"/>
      <c r="H1746" s="58" t="n">
        <v>1</v>
      </c>
      <c r="I1746" s="78" t="n">
        <v>87922.36</v>
      </c>
      <c r="J1746" s="58" t="n">
        <v>1</v>
      </c>
      <c r="K1746" s="78" t="n">
        <v>87922.36</v>
      </c>
    </row>
    <row r="1747" ht="15" customHeight="1" s="54">
      <c r="C1747" s="70" t="inlineStr">
        <is>
          <t>ВСЕГО по позиции:</t>
        </is>
      </c>
      <c r="H1747" s="87" t="n">
        <v>87922.36</v>
      </c>
      <c r="J1747" s="87" t="n">
        <v>87922.36</v>
      </c>
    </row>
    <row r="1748" ht="27" customHeight="1" s="54">
      <c r="A1748" s="76" t="n">
        <v>175</v>
      </c>
      <c r="B1748" s="76" t="inlineStr">
        <is>
          <t>PETR-987814</t>
        </is>
      </c>
      <c r="C1748" s="76" t="inlineStr">
        <is>
          <t>Временное освещение и переносные светильники для производства работ
3 568,41 = 3 568,41 / 1,00</t>
        </is>
      </c>
      <c r="D1748" s="77" t="inlineStr">
        <is>
          <t>компл.</t>
        </is>
      </c>
      <c r="E1748" s="58" t="n">
        <v>25.79</v>
      </c>
      <c r="F1748" s="78" t="n">
        <v>3568.41</v>
      </c>
      <c r="G1748" s="79" t="n"/>
      <c r="H1748" s="58" t="n">
        <v>1</v>
      </c>
      <c r="I1748" s="78" t="n">
        <v>92029.28999999999</v>
      </c>
      <c r="J1748" s="58" t="n">
        <v>1</v>
      </c>
      <c r="K1748" s="78" t="n">
        <v>92029.38</v>
      </c>
    </row>
    <row r="1749" ht="15" customHeight="1" s="54">
      <c r="C1749" s="70" t="inlineStr">
        <is>
          <t>ВСЕГО по позиции:</t>
        </is>
      </c>
      <c r="H1749" s="87" t="n">
        <v>92029.28999999999</v>
      </c>
      <c r="J1749" s="87" t="n">
        <v>92029.38</v>
      </c>
    </row>
    <row r="1750" ht="27" customHeight="1" s="54">
      <c r="A1750" s="76" t="n">
        <v>176</v>
      </c>
      <c r="B1750" s="76" t="inlineStr">
        <is>
          <t>PETR-102144</t>
        </is>
      </c>
      <c r="C1750" s="76" t="inlineStr">
        <is>
          <t>Жесткая защита полов и маршрутов: оргалит/ДВП/гофрокартон
289,93 = 289,93 / 1,00</t>
        </is>
      </c>
      <c r="D1750" s="77" t="inlineStr">
        <is>
          <t>м2</t>
        </is>
      </c>
      <c r="E1750" s="58" t="n">
        <v>930.14</v>
      </c>
      <c r="F1750" s="78" t="n">
        <v>289.93</v>
      </c>
      <c r="G1750" s="79" t="n"/>
      <c r="H1750" s="58" t="n">
        <v>1</v>
      </c>
      <c r="I1750" s="78" t="n">
        <v>269675.49</v>
      </c>
      <c r="J1750" s="58" t="n">
        <v>1</v>
      </c>
      <c r="K1750" s="78" t="n">
        <v>269678.82</v>
      </c>
    </row>
    <row r="1751" ht="15" customHeight="1" s="54">
      <c r="C1751" s="70" t="inlineStr">
        <is>
          <t>ВСЕГО по позиции:</t>
        </is>
      </c>
      <c r="H1751" s="87" t="n">
        <v>269675.49</v>
      </c>
      <c r="J1751" s="87" t="n">
        <v>269678.82</v>
      </c>
    </row>
    <row r="1752" ht="27" customHeight="1" s="54">
      <c r="A1752" s="76" t="n">
        <v>177</v>
      </c>
      <c r="B1752" s="76" t="inlineStr">
        <is>
          <t>PETR-641043</t>
        </is>
      </c>
      <c r="C1752" s="76" t="inlineStr">
        <is>
          <t>Пылезащитные завесы, временные двери, укрытие проемов
3 902,95 = 3 902,95 / 1,00</t>
        </is>
      </c>
      <c r="D1752" s="77" t="inlineStr">
        <is>
          <t>компл.</t>
        </is>
      </c>
      <c r="E1752" s="58" t="n">
        <v>11.28</v>
      </c>
      <c r="F1752" s="78" t="n">
        <v>3902.95</v>
      </c>
      <c r="G1752" s="79" t="n"/>
      <c r="H1752" s="58" t="n">
        <v>1</v>
      </c>
      <c r="I1752" s="78" t="n">
        <v>44025.28</v>
      </c>
      <c r="J1752" s="58" t="n">
        <v>1</v>
      </c>
      <c r="K1752" s="78" t="n">
        <v>44025.3</v>
      </c>
    </row>
    <row r="1753" ht="15" customHeight="1" s="54">
      <c r="C1753" s="70" t="inlineStr">
        <is>
          <t>ВСЕГО по позиции:</t>
        </is>
      </c>
      <c r="H1753" s="87" t="n">
        <v>44025.28</v>
      </c>
      <c r="J1753" s="87" t="n">
        <v>44025.3</v>
      </c>
    </row>
    <row r="1754" ht="27" customHeight="1" s="54">
      <c r="A1754" s="76" t="n">
        <v>178</v>
      </c>
      <c r="B1754" s="76" t="inlineStr">
        <is>
          <t>PETR-815750</t>
        </is>
      </c>
      <c r="C1754" s="76" t="inlineStr">
        <is>
          <t>Расходники инструмента: диски, буры, сверла, лезвия, насадки, коронки
94,79 = 94,79 / 1,00</t>
        </is>
      </c>
      <c r="D1754" s="77" t="inlineStr">
        <is>
          <t>м2</t>
        </is>
      </c>
      <c r="E1754" s="58" t="n">
        <v>2601.52</v>
      </c>
      <c r="F1754" s="78" t="n">
        <v>94.79000000000001</v>
      </c>
      <c r="G1754" s="79" t="n"/>
      <c r="H1754" s="58" t="n">
        <v>1</v>
      </c>
      <c r="I1754" s="78" t="n">
        <v>246598.08</v>
      </c>
      <c r="J1754" s="58" t="n">
        <v>1</v>
      </c>
      <c r="K1754" s="78" t="n">
        <v>246587.62</v>
      </c>
    </row>
    <row r="1755" ht="15" customHeight="1" s="54">
      <c r="C1755" s="70" t="inlineStr">
        <is>
          <t>ВСЕГО по позиции:</t>
        </is>
      </c>
      <c r="H1755" s="87" t="n">
        <v>246598.08</v>
      </c>
      <c r="J1755" s="87" t="n">
        <v>246587.62</v>
      </c>
    </row>
    <row r="1756" ht="27" customHeight="1" s="54">
      <c r="A1756" s="76" t="n">
        <v>179</v>
      </c>
      <c r="B1756" s="76" t="inlineStr">
        <is>
          <t>PETR-104801</t>
        </is>
      </c>
      <c r="C1756" s="76" t="inlineStr">
        <is>
          <t>Мешки строительные для мусора
390,30 = 390,30 / 1,00</t>
        </is>
      </c>
      <c r="D1756" s="77" t="inlineStr">
        <is>
          <t>упак.</t>
        </is>
      </c>
      <c r="E1756" s="58" t="n">
        <v>136.4</v>
      </c>
      <c r="F1756" s="78" t="n">
        <v>390.3</v>
      </c>
      <c r="G1756" s="79" t="n"/>
      <c r="H1756" s="58" t="n">
        <v>1</v>
      </c>
      <c r="I1756" s="78" t="n">
        <v>53236.92</v>
      </c>
      <c r="J1756" s="58" t="n">
        <v>1</v>
      </c>
      <c r="K1756" s="78" t="n">
        <v>53236.27</v>
      </c>
    </row>
    <row r="1757" ht="15" customHeight="1" s="54">
      <c r="C1757" s="70" t="inlineStr">
        <is>
          <t>ВСЕГО по позиции:</t>
        </is>
      </c>
      <c r="H1757" s="87" t="n">
        <v>53236.92</v>
      </c>
      <c r="J1757" s="87" t="n">
        <v>53236.27</v>
      </c>
    </row>
    <row r="1758" ht="27" customHeight="1" s="54">
      <c r="A1758" s="76" t="n">
        <v>180</v>
      </c>
      <c r="B1758" s="76" t="inlineStr">
        <is>
          <t>PETR-666098</t>
        </is>
      </c>
      <c r="C1758" s="76" t="inlineStr">
        <is>
          <t>Биг-бэги/мягкие контейнеры для внутреннего сбора мусора
947,86 = 947,86 / 1,00</t>
        </is>
      </c>
      <c r="D1758" s="77" t="inlineStr">
        <is>
          <t>шт.</t>
        </is>
      </c>
      <c r="E1758" s="58" t="n">
        <v>260.7</v>
      </c>
      <c r="F1758" s="78" t="n">
        <v>947.86</v>
      </c>
      <c r="G1758" s="79" t="n"/>
      <c r="H1758" s="58" t="n">
        <v>1</v>
      </c>
      <c r="I1758" s="78" t="n">
        <v>247107.1</v>
      </c>
      <c r="J1758" s="58" t="n">
        <v>1</v>
      </c>
      <c r="K1758" s="78" t="n">
        <v>247107.05</v>
      </c>
    </row>
    <row r="1759" ht="15" customHeight="1" s="54">
      <c r="C1759" s="70" t="inlineStr">
        <is>
          <t>ВСЕГО по позиции:</t>
        </is>
      </c>
      <c r="H1759" s="87" t="n">
        <v>247107.1</v>
      </c>
      <c r="J1759" s="87" t="n">
        <v>247107.05</v>
      </c>
    </row>
    <row r="1760" ht="27" customHeight="1" s="54">
      <c r="A1760" s="76" t="n">
        <v>181</v>
      </c>
      <c r="B1760" s="76" t="inlineStr">
        <is>
          <t>PETR-953115</t>
        </is>
      </c>
      <c r="C1760" s="76" t="inlineStr">
        <is>
          <t>Контейнер 8 м3 с вывозом и утилизацией строительного мусора
24 532,84 = 24 532,84 / 1,00</t>
        </is>
      </c>
      <c r="D1760" s="77" t="inlineStr">
        <is>
          <t>шт.</t>
        </is>
      </c>
      <c r="E1760" s="58" t="n">
        <v>22.77</v>
      </c>
      <c r="F1760" s="78" t="n">
        <v>24532.84</v>
      </c>
      <c r="G1760" s="79" t="n"/>
      <c r="H1760" s="58" t="n">
        <v>1</v>
      </c>
      <c r="I1760" s="78" t="n">
        <v>558612.77</v>
      </c>
      <c r="J1760" s="58" t="n">
        <v>1</v>
      </c>
      <c r="K1760" s="78" t="n">
        <v>558612.8</v>
      </c>
    </row>
    <row r="1761" ht="15" customHeight="1" s="54">
      <c r="C1761" s="70" t="inlineStr">
        <is>
          <t>ВСЕГО по позиции:</t>
        </is>
      </c>
      <c r="H1761" s="87" t="n">
        <v>558612.77</v>
      </c>
      <c r="J1761" s="87" t="n">
        <v>558612.8</v>
      </c>
    </row>
    <row r="1762" ht="27" customHeight="1" s="54">
      <c r="A1762" s="76" t="n">
        <v>182</v>
      </c>
      <c r="B1762" s="76" t="inlineStr">
        <is>
          <t>PETR-167833</t>
        </is>
      </c>
      <c r="C1762" s="76" t="inlineStr">
        <is>
          <t>Ремонтная смесь/гипс/алебастр для заделки штроб и выбоин
724,83 = 724,83 / 1,00</t>
        </is>
      </c>
      <c r="D1762" s="77" t="inlineStr">
        <is>
          <t>меш.</t>
        </is>
      </c>
      <c r="E1762" s="58" t="n">
        <v>235.4</v>
      </c>
      <c r="F1762" s="78" t="n">
        <v>724.83</v>
      </c>
      <c r="G1762" s="79" t="n"/>
      <c r="H1762" s="58" t="n">
        <v>1</v>
      </c>
      <c r="I1762" s="78" t="n">
        <v>170624.98</v>
      </c>
      <c r="J1762" s="58" t="n">
        <v>1</v>
      </c>
      <c r="K1762" s="78" t="n">
        <v>170625.91</v>
      </c>
    </row>
    <row r="1763" ht="15" customHeight="1" s="54">
      <c r="C1763" s="70" t="inlineStr">
        <is>
          <t>ВСЕГО по позиции:</t>
        </is>
      </c>
      <c r="H1763" s="87" t="n">
        <v>170624.98</v>
      </c>
      <c r="J1763" s="87" t="n">
        <v>170625.91</v>
      </c>
    </row>
    <row r="1764" ht="27" customHeight="1" s="54">
      <c r="A1764" s="76" t="n">
        <v>183</v>
      </c>
      <c r="B1764" s="76" t="inlineStr">
        <is>
          <t>TKP</t>
        </is>
      </c>
      <c r="C1764" s="76" t="inlineStr">
        <is>
          <t>Противопожарная заделка проходок: гильзы, пена, мастика, манжеты
3 568,41 = 3 568,41 / 1,00</t>
        </is>
      </c>
      <c r="D1764" s="77" t="inlineStr">
        <is>
          <t>узел</t>
        </is>
      </c>
      <c r="E1764" s="58" t="n">
        <v>188.1</v>
      </c>
      <c r="F1764" s="78" t="n">
        <v>3568.41</v>
      </c>
      <c r="G1764" s="79" t="n"/>
      <c r="H1764" s="58" t="n">
        <v>1</v>
      </c>
      <c r="I1764" s="78" t="n">
        <v>671217.92</v>
      </c>
      <c r="J1764" s="58" t="n">
        <v>1</v>
      </c>
      <c r="K1764" s="78" t="n">
        <v>671218.55</v>
      </c>
    </row>
    <row r="1765" ht="15" customHeight="1" s="54">
      <c r="C1765" s="70" t="inlineStr">
        <is>
          <t>ВСЕГО по позиции:</t>
        </is>
      </c>
      <c r="H1765" s="87" t="n">
        <v>671217.92</v>
      </c>
      <c r="J1765" s="87" t="n">
        <v>671218.55</v>
      </c>
    </row>
    <row r="1766" ht="27" customHeight="1" s="54">
      <c r="A1766" s="76" t="n">
        <v>184</v>
      </c>
      <c r="B1766" s="76" t="inlineStr">
        <is>
          <t>PETR-767965</t>
        </is>
      </c>
      <c r="C1766" s="76" t="inlineStr">
        <is>
          <t>Грунтовка глубокого проникновения универсальная
133,82 = 133,82 / 1,00</t>
        </is>
      </c>
      <c r="D1766" s="77" t="inlineStr">
        <is>
          <t>л</t>
        </is>
      </c>
      <c r="E1766" s="58" t="n">
        <v>475.38</v>
      </c>
      <c r="F1766" s="78" t="n">
        <v>133.82</v>
      </c>
      <c r="G1766" s="79" t="n"/>
      <c r="H1766" s="58" t="n">
        <v>1</v>
      </c>
      <c r="I1766" s="78" t="n">
        <v>63615.35</v>
      </c>
      <c r="J1766" s="58" t="n">
        <v>1</v>
      </c>
      <c r="K1766" s="78" t="n">
        <v>63613.21</v>
      </c>
    </row>
    <row r="1767" ht="15" customHeight="1" s="54">
      <c r="C1767" s="70" t="inlineStr">
        <is>
          <t>ВСЕГО по позиции:</t>
        </is>
      </c>
      <c r="H1767" s="87" t="n">
        <v>63615.35</v>
      </c>
      <c r="J1767" s="87" t="n">
        <v>63613.21</v>
      </c>
    </row>
    <row r="1768" ht="27" customHeight="1" s="54">
      <c r="A1768" s="76" t="n">
        <v>185</v>
      </c>
      <c r="B1768" s="76" t="inlineStr">
        <is>
          <t>PETR-101546</t>
        </is>
      </c>
      <c r="C1768" s="76" t="inlineStr">
        <is>
          <t>Ровнитель для пола базовый
724,83 = 724,83 / 1,00</t>
        </is>
      </c>
      <c r="D1768" s="77" t="inlineStr">
        <is>
          <t>меш.</t>
        </is>
      </c>
      <c r="E1768" s="58" t="n">
        <v>410.3</v>
      </c>
      <c r="F1768" s="78" t="n">
        <v>724.83</v>
      </c>
      <c r="G1768" s="79" t="n"/>
      <c r="H1768" s="58" t="n">
        <v>1</v>
      </c>
      <c r="I1768" s="78" t="n">
        <v>297397.75</v>
      </c>
      <c r="J1768" s="58" t="n">
        <v>1</v>
      </c>
      <c r="K1768" s="78" t="n">
        <v>297399.37</v>
      </c>
    </row>
    <row r="1769" ht="15" customHeight="1" s="54">
      <c r="C1769" s="70" t="inlineStr">
        <is>
          <t>ВСЕГО по позиции:</t>
        </is>
      </c>
      <c r="H1769" s="87" t="n">
        <v>297397.75</v>
      </c>
      <c r="J1769" s="87" t="n">
        <v>297399.37</v>
      </c>
    </row>
    <row r="1770" ht="27" customHeight="1" s="54">
      <c r="A1770" s="76" t="n">
        <v>186</v>
      </c>
      <c r="B1770" s="76" t="inlineStr">
        <is>
          <t>TKP</t>
        </is>
      </c>
      <c r="C1770" s="76" t="inlineStr">
        <is>
          <t>Коммерческое ПВХ/кварцвиниловое покрытие с повышенной износостойкостью
2 007,23 = 2 007,23 / 1,00</t>
        </is>
      </c>
      <c r="D1770" s="77" t="inlineStr">
        <is>
          <t>м2</t>
        </is>
      </c>
      <c r="E1770" s="58" t="n">
        <v>804.4299999999999</v>
      </c>
      <c r="F1770" s="78" t="n">
        <v>2007.23</v>
      </c>
      <c r="G1770" s="79" t="n"/>
      <c r="H1770" s="58" t="n">
        <v>1</v>
      </c>
      <c r="I1770" s="78" t="n">
        <v>1614676.03</v>
      </c>
      <c r="J1770" s="58" t="n">
        <v>1</v>
      </c>
      <c r="K1770" s="78" t="n">
        <v>1614678.04</v>
      </c>
    </row>
    <row r="1771" ht="15" customHeight="1" s="54">
      <c r="C1771" s="70" t="inlineStr">
        <is>
          <t>ВСЕГО по позиции:</t>
        </is>
      </c>
      <c r="H1771" s="87" t="n">
        <v>1614676.03</v>
      </c>
      <c r="J1771" s="87" t="n">
        <v>1614678.04</v>
      </c>
    </row>
    <row r="1772" ht="27" customHeight="1" s="54">
      <c r="A1772" s="76" t="n">
        <v>187</v>
      </c>
      <c r="B1772" s="76" t="inlineStr">
        <is>
          <t>TKP</t>
        </is>
      </c>
      <c r="C1772" s="76" t="inlineStr">
        <is>
          <t>Клей/подложка/подготовительные материалы под финишное покрытие полный комплект
501,81 = 501,81 / 1,00</t>
        </is>
      </c>
      <c r="D1772" s="77" t="inlineStr">
        <is>
          <t>м2</t>
        </is>
      </c>
      <c r="E1772" s="58" t="n">
        <v>804.4299999999999</v>
      </c>
      <c r="F1772" s="78" t="n">
        <v>501.81</v>
      </c>
      <c r="G1772" s="79" t="n"/>
      <c r="H1772" s="58" t="n">
        <v>1</v>
      </c>
      <c r="I1772" s="78" t="n">
        <v>403671.02</v>
      </c>
      <c r="J1772" s="58" t="n">
        <v>1</v>
      </c>
      <c r="K1772" s="78" t="n">
        <v>403669.51</v>
      </c>
    </row>
    <row r="1773" ht="15" customHeight="1" s="54">
      <c r="C1773" s="70" t="inlineStr">
        <is>
          <t>ВСЕГО по позиции:</t>
        </is>
      </c>
      <c r="H1773" s="87" t="n">
        <v>403671.02</v>
      </c>
      <c r="J1773" s="87" t="n">
        <v>403669.51</v>
      </c>
    </row>
    <row r="1774" ht="27" customHeight="1" s="54">
      <c r="A1774" s="76" t="n">
        <v>188</v>
      </c>
      <c r="B1774" s="76" t="inlineStr">
        <is>
          <t>TKP</t>
        </is>
      </c>
      <c r="C1774" s="76" t="inlineStr">
        <is>
          <t>Плинтус, углы, заглушки и соединители улучшенные
613,32 = 613,32 / 1,00</t>
        </is>
      </c>
      <c r="D1774" s="77" t="inlineStr">
        <is>
          <t>м.п.</t>
        </is>
      </c>
      <c r="E1774" s="58" t="n">
        <v>628.33</v>
      </c>
      <c r="F1774" s="78" t="n">
        <v>613.3200000000001</v>
      </c>
      <c r="G1774" s="79" t="n"/>
      <c r="H1774" s="58" t="n">
        <v>1</v>
      </c>
      <c r="I1774" s="78" t="n">
        <v>385367.36</v>
      </c>
      <c r="J1774" s="58" t="n">
        <v>1</v>
      </c>
      <c r="K1774" s="78" t="n">
        <v>385368.01</v>
      </c>
    </row>
    <row r="1775" ht="15" customHeight="1" s="54">
      <c r="C1775" s="70" t="inlineStr">
        <is>
          <t>ВСЕГО по позиции:</t>
        </is>
      </c>
      <c r="H1775" s="87" t="n">
        <v>385367.36</v>
      </c>
      <c r="J1775" s="87" t="n">
        <v>385368.01</v>
      </c>
    </row>
    <row r="1776" ht="27" customHeight="1" s="54">
      <c r="A1776" s="76" t="n">
        <v>189</v>
      </c>
      <c r="B1776" s="76" t="inlineStr">
        <is>
          <t>PETR-142852</t>
        </is>
      </c>
      <c r="C1776" s="76" t="inlineStr">
        <is>
          <t>Штукатурка гипсовая Волма Слой 30 кг
579,87 = 579,87 / 1,00</t>
        </is>
      </c>
      <c r="D1776" s="77" t="inlineStr">
        <is>
          <t>меш.</t>
        </is>
      </c>
      <c r="E1776" s="58" t="n">
        <v>227.7</v>
      </c>
      <c r="F1776" s="78" t="n">
        <v>579.87</v>
      </c>
      <c r="G1776" s="79" t="n"/>
      <c r="H1776" s="58" t="n">
        <v>1</v>
      </c>
      <c r="I1776" s="78" t="n">
        <v>132036.4</v>
      </c>
      <c r="J1776" s="58" t="n">
        <v>1</v>
      </c>
      <c r="K1776" s="78" t="n">
        <v>132035.75</v>
      </c>
    </row>
    <row r="1777" ht="15" customHeight="1" s="54">
      <c r="C1777" s="70" t="inlineStr">
        <is>
          <t>ВСЕГО по позиции:</t>
        </is>
      </c>
      <c r="H1777" s="87" t="n">
        <v>132036.4</v>
      </c>
      <c r="J1777" s="87" t="n">
        <v>132035.75</v>
      </c>
    </row>
    <row r="1778" ht="27" customHeight="1" s="54">
      <c r="A1778" s="76" t="n">
        <v>190</v>
      </c>
      <c r="B1778" s="76" t="inlineStr">
        <is>
          <t>PETR-141512</t>
        </is>
      </c>
      <c r="C1778" s="76" t="inlineStr">
        <is>
          <t>Маяки штукатурные
83,63 = 83,63 / 1,00</t>
        </is>
      </c>
      <c r="D1778" s="77" t="inlineStr">
        <is>
          <t>м.п.</t>
        </is>
      </c>
      <c r="E1778" s="58" t="n">
        <v>638.55</v>
      </c>
      <c r="F1778" s="78" t="n">
        <v>83.63</v>
      </c>
      <c r="G1778" s="79" t="n"/>
      <c r="H1778" s="58" t="n">
        <v>1</v>
      </c>
      <c r="I1778" s="78" t="n">
        <v>53401.94</v>
      </c>
      <c r="J1778" s="58" t="n">
        <v>1</v>
      </c>
      <c r="K1778" s="78" t="n">
        <v>53404.93</v>
      </c>
    </row>
    <row r="1779" ht="15" customHeight="1" s="54">
      <c r="C1779" s="70" t="inlineStr">
        <is>
          <t>ВСЕГО по позиции:</t>
        </is>
      </c>
      <c r="H1779" s="87" t="n">
        <v>53401.94</v>
      </c>
      <c r="J1779" s="87" t="n">
        <v>53404.93</v>
      </c>
    </row>
    <row r="1780" ht="27" customHeight="1" s="54">
      <c r="A1780" s="76" t="n">
        <v>191</v>
      </c>
      <c r="B1780" s="76" t="inlineStr">
        <is>
          <t>PETR-631138</t>
        </is>
      </c>
      <c r="C1780" s="76" t="inlineStr">
        <is>
          <t>Уголок штукатурный/перфорированный
105,94 = 105,94 / 1,00</t>
        </is>
      </c>
      <c r="D1780" s="77" t="inlineStr">
        <is>
          <t>м.п.</t>
        </is>
      </c>
      <c r="E1780" s="58" t="n">
        <v>729.86</v>
      </c>
      <c r="F1780" s="78" t="n">
        <v>105.94</v>
      </c>
      <c r="G1780" s="79" t="n"/>
      <c r="H1780" s="58" t="n">
        <v>1</v>
      </c>
      <c r="I1780" s="78" t="n">
        <v>77321.37</v>
      </c>
      <c r="J1780" s="58" t="n">
        <v>1</v>
      </c>
      <c r="K1780" s="78" t="n">
        <v>77319.38</v>
      </c>
    </row>
    <row r="1781" ht="15" customHeight="1" s="54">
      <c r="C1781" s="70" t="inlineStr">
        <is>
          <t>ВСЕГО по позиции:</t>
        </is>
      </c>
      <c r="H1781" s="87" t="n">
        <v>77321.37</v>
      </c>
      <c r="J1781" s="87" t="n">
        <v>77319.38</v>
      </c>
    </row>
    <row r="1782" ht="27" customHeight="1" s="54">
      <c r="A1782" s="76" t="n">
        <v>192</v>
      </c>
      <c r="B1782" s="76" t="inlineStr">
        <is>
          <t>PETR-133351</t>
        </is>
      </c>
      <c r="C1782" s="76" t="inlineStr">
        <is>
          <t>Армирующая сетка по трещинам и примыканиям
144,97 = 144,97 / 1,00</t>
        </is>
      </c>
      <c r="D1782" s="77" t="inlineStr">
        <is>
          <t>м2</t>
        </is>
      </c>
      <c r="E1782" s="58" t="n">
        <v>547.38</v>
      </c>
      <c r="F1782" s="78" t="n">
        <v>144.97</v>
      </c>
      <c r="G1782" s="79" t="n"/>
      <c r="H1782" s="58" t="n">
        <v>1</v>
      </c>
      <c r="I1782" s="78" t="n">
        <v>79353.67999999999</v>
      </c>
      <c r="J1782" s="58" t="n">
        <v>1</v>
      </c>
      <c r="K1782" s="78" t="n">
        <v>79351.92</v>
      </c>
    </row>
    <row r="1783" ht="15" customHeight="1" s="54">
      <c r="C1783" s="70" t="inlineStr">
        <is>
          <t>ВСЕГО по позиции:</t>
        </is>
      </c>
      <c r="H1783" s="87" t="n">
        <v>79353.67999999999</v>
      </c>
      <c r="J1783" s="87" t="n">
        <v>79351.92</v>
      </c>
    </row>
    <row r="1784" ht="27" customHeight="1" s="54">
      <c r="A1784" s="76" t="n">
        <v>193</v>
      </c>
      <c r="B1784" s="76" t="inlineStr">
        <is>
          <t>PETR-131252</t>
        </is>
      </c>
      <c r="C1784" s="76" t="inlineStr">
        <is>
          <t>Защита стен коридоров: отбойная доска, углы, профили и крепеж
1 561,18 = 1 561,18 / 1,00</t>
        </is>
      </c>
      <c r="D1784" s="77" t="inlineStr">
        <is>
          <t>м.п.</t>
        </is>
      </c>
      <c r="E1784" s="58" t="n">
        <v>206.44</v>
      </c>
      <c r="F1784" s="78" t="n">
        <v>1561.18</v>
      </c>
      <c r="G1784" s="79" t="n"/>
      <c r="H1784" s="58" t="n">
        <v>1</v>
      </c>
      <c r="I1784" s="78" t="n">
        <v>322290</v>
      </c>
      <c r="J1784" s="58" t="n">
        <v>1</v>
      </c>
      <c r="K1784" s="78" t="n">
        <v>322290.17</v>
      </c>
    </row>
    <row r="1785" ht="15" customHeight="1" s="54">
      <c r="C1785" s="70" t="inlineStr">
        <is>
          <t>ВСЕГО по позиции:</t>
        </is>
      </c>
      <c r="H1785" s="87" t="n">
        <v>322290</v>
      </c>
      <c r="J1785" s="87" t="n">
        <v>322290.17</v>
      </c>
    </row>
    <row r="1786" ht="27" customHeight="1" s="54">
      <c r="A1786" s="76" t="n">
        <v>194</v>
      </c>
      <c r="B1786" s="76" t="inlineStr">
        <is>
          <t>PETR-112336</t>
        </is>
      </c>
      <c r="C1786" s="76" t="inlineStr">
        <is>
          <t>Шпаклевка Основит Эконсилк РР38 W 20 кг
1 000,27 = 1 000,27 / 1,00</t>
        </is>
      </c>
      <c r="D1786" s="77" t="inlineStr">
        <is>
          <t>меш.</t>
        </is>
      </c>
      <c r="E1786" s="58" t="n">
        <v>118.8</v>
      </c>
      <c r="F1786" s="78" t="n">
        <v>1000.27</v>
      </c>
      <c r="G1786" s="79" t="n"/>
      <c r="H1786" s="58" t="n">
        <v>1</v>
      </c>
      <c r="I1786" s="78" t="n">
        <v>118832.08</v>
      </c>
      <c r="J1786" s="58" t="n">
        <v>1</v>
      </c>
      <c r="K1786" s="78" t="n">
        <v>118832.18</v>
      </c>
    </row>
    <row r="1787" ht="15" customHeight="1" s="54">
      <c r="C1787" s="70" t="inlineStr">
        <is>
          <t>ВСЕГО по позиции:</t>
        </is>
      </c>
      <c r="H1787" s="87" t="n">
        <v>118832.08</v>
      </c>
      <c r="J1787" s="87" t="n">
        <v>118832.18</v>
      </c>
    </row>
    <row r="1788" ht="27" customHeight="1" s="54">
      <c r="A1788" s="76" t="n">
        <v>195</v>
      </c>
      <c r="B1788" s="76" t="inlineStr">
        <is>
          <t>PETR-140279</t>
        </is>
      </c>
      <c r="C1788" s="76" t="inlineStr">
        <is>
          <t>Краска интерьерная Текс Профи база А 4,5 л
1 875,65 = 1 875,65 / 1,00</t>
        </is>
      </c>
      <c r="D1788" s="77" t="inlineStr">
        <is>
          <t>шт.</t>
        </is>
      </c>
      <c r="E1788" s="58" t="n">
        <v>101.2</v>
      </c>
      <c r="F1788" s="78" t="n">
        <v>1875.65</v>
      </c>
      <c r="G1788" s="79" t="n"/>
      <c r="H1788" s="58" t="n">
        <v>1</v>
      </c>
      <c r="I1788" s="78" t="n">
        <v>189815.78</v>
      </c>
      <c r="J1788" s="58" t="n">
        <v>1</v>
      </c>
      <c r="K1788" s="78" t="n">
        <v>189815.5</v>
      </c>
    </row>
    <row r="1789" ht="15" customHeight="1" s="54">
      <c r="C1789" s="70" t="inlineStr">
        <is>
          <t>ВСЕГО по позиции:</t>
        </is>
      </c>
      <c r="H1789" s="87" t="n">
        <v>189815.78</v>
      </c>
      <c r="J1789" s="87" t="n">
        <v>189815.5</v>
      </c>
    </row>
    <row r="1790" ht="27" customHeight="1" s="54">
      <c r="A1790" s="76" t="n">
        <v>196</v>
      </c>
      <c r="B1790" s="76" t="inlineStr">
        <is>
          <t>TKP</t>
        </is>
      </c>
      <c r="C1790" s="76" t="inlineStr">
        <is>
          <t>Стеклохолст, клей и армирующие материалы под окраску полный комплекс
200,72 = 200,72 / 1,00</t>
        </is>
      </c>
      <c r="D1790" s="77" t="inlineStr">
        <is>
          <t>м2</t>
        </is>
      </c>
      <c r="E1790" s="58" t="n">
        <v>1332.37</v>
      </c>
      <c r="F1790" s="78" t="n">
        <v>200.72</v>
      </c>
      <c r="G1790" s="79" t="n"/>
      <c r="H1790" s="58" t="n">
        <v>1</v>
      </c>
      <c r="I1790" s="78" t="n">
        <v>267433.31</v>
      </c>
      <c r="J1790" s="58" t="n">
        <v>1</v>
      </c>
      <c r="K1790" s="78" t="n">
        <v>267437.64</v>
      </c>
    </row>
    <row r="1791" ht="15" customHeight="1" s="54">
      <c r="C1791" s="70" t="inlineStr">
        <is>
          <t>ВСЕГО по позиции:</t>
        </is>
      </c>
      <c r="H1791" s="87" t="n">
        <v>267433.31</v>
      </c>
      <c r="J1791" s="87" t="n">
        <v>267437.64</v>
      </c>
    </row>
    <row r="1792" ht="27" customHeight="1" s="54">
      <c r="A1792" s="76" t="n">
        <v>197</v>
      </c>
      <c r="B1792" s="76" t="inlineStr">
        <is>
          <t>PETR-131619</t>
        </is>
      </c>
      <c r="C1792" s="76" t="inlineStr">
        <is>
          <t>Шлифсетки, абразивы, валики, кисти, кюветы, малярные расходники
50,18 = 50,18 / 1,00</t>
        </is>
      </c>
      <c r="D1792" s="77" t="inlineStr">
        <is>
          <t>м2</t>
        </is>
      </c>
      <c r="E1792" s="58" t="n">
        <v>4090.42</v>
      </c>
      <c r="F1792" s="78" t="n">
        <v>50.18</v>
      </c>
      <c r="G1792" s="79" t="n"/>
      <c r="H1792" s="58" t="n">
        <v>1</v>
      </c>
      <c r="I1792" s="78" t="n">
        <v>205257.28</v>
      </c>
      <c r="J1792" s="58" t="n">
        <v>1</v>
      </c>
      <c r="K1792" s="78" t="n">
        <v>205260.6</v>
      </c>
    </row>
    <row r="1793" ht="15" customHeight="1" s="54">
      <c r="C1793" s="70" t="inlineStr">
        <is>
          <t>ВСЕГО по позиции:</t>
        </is>
      </c>
      <c r="H1793" s="87" t="n">
        <v>205257.28</v>
      </c>
      <c r="J1793" s="87" t="n">
        <v>205260.6</v>
      </c>
    </row>
    <row r="1794" ht="27" customHeight="1" s="54">
      <c r="A1794" s="76" t="n">
        <v>198</v>
      </c>
      <c r="B1794" s="76" t="inlineStr">
        <is>
          <t>PETR-977190</t>
        </is>
      </c>
      <c r="C1794" s="76" t="inlineStr">
        <is>
          <t>Акустическая/минераловатная прокладка над потолком и в коробах
468,35 = 468,35 / 1,00</t>
        </is>
      </c>
      <c r="D1794" s="77" t="inlineStr">
        <is>
          <t>м2</t>
        </is>
      </c>
      <c r="E1794" s="58" t="n">
        <v>44.25</v>
      </c>
      <c r="F1794" s="78" t="n">
        <v>468.35</v>
      </c>
      <c r="G1794" s="79" t="n"/>
      <c r="H1794" s="58" t="n">
        <v>1</v>
      </c>
      <c r="I1794" s="78" t="n">
        <v>20724.49</v>
      </c>
      <c r="J1794" s="58" t="n">
        <v>1</v>
      </c>
      <c r="K1794" s="78" t="n">
        <v>20724.68</v>
      </c>
    </row>
    <row r="1795" ht="15" customHeight="1" s="54">
      <c r="C1795" s="70" t="inlineStr">
        <is>
          <t>ВСЕГО по позиции:</t>
        </is>
      </c>
      <c r="H1795" s="87" t="n">
        <v>20724.49</v>
      </c>
      <c r="J1795" s="87" t="n">
        <v>20724.68</v>
      </c>
    </row>
    <row r="1796" ht="27" customHeight="1" s="54">
      <c r="A1796" s="76" t="n">
        <v>199</v>
      </c>
      <c r="B1796" s="76" t="inlineStr">
        <is>
          <t>TKP</t>
        </is>
      </c>
      <c r="C1796" s="76" t="inlineStr">
        <is>
          <t>Потолочная система Armstrong/аналог с улучшенной плитой и подвесами
1 226,64 = 1 226,64 / 1,00</t>
        </is>
      </c>
      <c r="D1796" s="77" t="inlineStr">
        <is>
          <t>м2</t>
        </is>
      </c>
      <c r="E1796" s="58" t="n">
        <v>804.4299999999999</v>
      </c>
      <c r="F1796" s="78" t="n">
        <v>1226.64</v>
      </c>
      <c r="G1796" s="79" t="n"/>
      <c r="H1796" s="58" t="n">
        <v>1</v>
      </c>
      <c r="I1796" s="78" t="n">
        <v>986746.02</v>
      </c>
      <c r="J1796" s="58" t="n">
        <v>1</v>
      </c>
      <c r="K1796" s="78" t="n">
        <v>986747.6899999999</v>
      </c>
    </row>
    <row r="1797" ht="15" customHeight="1" s="54">
      <c r="C1797" s="70" t="inlineStr">
        <is>
          <t>ВСЕГО по позиции:</t>
        </is>
      </c>
      <c r="H1797" s="87" t="n">
        <v>986746.02</v>
      </c>
      <c r="J1797" s="87" t="n">
        <v>986747.6899999999</v>
      </c>
    </row>
    <row r="1798" ht="27" customHeight="1" s="54">
      <c r="A1798" s="76" t="n">
        <v>200</v>
      </c>
      <c r="B1798" s="76" t="inlineStr">
        <is>
          <t>PETR-1090568</t>
        </is>
      </c>
      <c r="C1798" s="76" t="inlineStr">
        <is>
          <t>Подвесная система Armstrong: профили, подвесы, уголок, крепеж
579,87 = 579,87 / 1,00</t>
        </is>
      </c>
      <c r="D1798" s="77" t="inlineStr">
        <is>
          <t>м2</t>
        </is>
      </c>
      <c r="E1798" s="58" t="n">
        <v>804.4299999999999</v>
      </c>
      <c r="F1798" s="78" t="n">
        <v>579.87</v>
      </c>
      <c r="G1798" s="79" t="n"/>
      <c r="H1798" s="58" t="n">
        <v>1</v>
      </c>
      <c r="I1798" s="78" t="n">
        <v>466464.82</v>
      </c>
      <c r="J1798" s="58" t="n">
        <v>1</v>
      </c>
      <c r="K1798" s="78" t="n">
        <v>466462.54</v>
      </c>
    </row>
    <row r="1799" ht="15" customHeight="1" s="54">
      <c r="C1799" s="70" t="inlineStr">
        <is>
          <t>ВСЕГО по позиции:</t>
        </is>
      </c>
      <c r="H1799" s="87" t="n">
        <v>466464.82</v>
      </c>
      <c r="J1799" s="87" t="n">
        <v>466462.54</v>
      </c>
    </row>
    <row r="1800" ht="27" customHeight="1" s="54">
      <c r="A1800" s="76" t="n">
        <v>201</v>
      </c>
      <c r="B1800" s="76" t="inlineStr">
        <is>
          <t>PETR-612182</t>
        </is>
      </c>
      <c r="C1800" s="76" t="inlineStr">
        <is>
          <t>Отделка порталов и проходных проемов: доборы, наличники, уголки, герметики
7 248,34 = 7 248,34 / 1,00</t>
        </is>
      </c>
      <c r="D1800" s="77" t="inlineStr">
        <is>
          <t>компл.</t>
        </is>
      </c>
      <c r="E1800" s="58" t="n">
        <v>29.16</v>
      </c>
      <c r="F1800" s="78" t="n">
        <v>7248.34</v>
      </c>
      <c r="G1800" s="79" t="n"/>
      <c r="H1800" s="58" t="n">
        <v>1</v>
      </c>
      <c r="I1800" s="78" t="n">
        <v>211361.59</v>
      </c>
      <c r="J1800" s="58" t="n">
        <v>1</v>
      </c>
      <c r="K1800" s="78" t="n">
        <v>211361.58</v>
      </c>
    </row>
    <row r="1801" ht="15" customHeight="1" s="54">
      <c r="C1801" s="70" t="inlineStr">
        <is>
          <t>ВСЕГО по позиции:</t>
        </is>
      </c>
      <c r="H1801" s="87" t="n">
        <v>211361.59</v>
      </c>
      <c r="J1801" s="87" t="n">
        <v>211361.58</v>
      </c>
    </row>
    <row r="1802" ht="27" customHeight="1" s="54">
      <c r="A1802" s="76" t="n">
        <v>202</v>
      </c>
      <c r="B1802" s="76" t="inlineStr">
        <is>
          <t>PETR-148719</t>
        </is>
      </c>
      <c r="C1802" s="76" t="inlineStr">
        <is>
          <t>Материалы усиления и ремонта проемов: уголок, смесь, анкера, сетка
3 902,95 = 3 902,95 / 1,00</t>
        </is>
      </c>
      <c r="D1802" s="77" t="inlineStr">
        <is>
          <t>компл.</t>
        </is>
      </c>
      <c r="E1802" s="58" t="n">
        <v>66</v>
      </c>
      <c r="F1802" s="78" t="n">
        <v>3902.95</v>
      </c>
      <c r="G1802" s="79" t="n"/>
      <c r="H1802" s="58" t="n">
        <v>1</v>
      </c>
      <c r="I1802" s="78" t="n">
        <v>257594.7</v>
      </c>
      <c r="J1802" s="58" t="n">
        <v>1</v>
      </c>
      <c r="K1802" s="78" t="n">
        <v>257594.84</v>
      </c>
    </row>
    <row r="1803" ht="15" customHeight="1" s="54">
      <c r="C1803" s="70" t="inlineStr">
        <is>
          <t>ВСЕГО по позиции:</t>
        </is>
      </c>
      <c r="H1803" s="87" t="n">
        <v>257594.7</v>
      </c>
      <c r="J1803" s="87" t="n">
        <v>257594.84</v>
      </c>
    </row>
    <row r="1804" ht="27" customHeight="1" s="54">
      <c r="A1804" s="76" t="n">
        <v>203</v>
      </c>
      <c r="B1804" s="76" t="inlineStr">
        <is>
          <t>PETR-1060656</t>
        </is>
      </c>
      <c r="C1804" s="76" t="inlineStr">
        <is>
          <t>Противопожарные и технические двери на границах блоков с фурнитурой
251 276,20 = 251 276,20 / 1,00</t>
        </is>
      </c>
      <c r="D1804" s="77" t="inlineStr">
        <is>
          <t>компл.</t>
        </is>
      </c>
      <c r="E1804" s="58" t="n">
        <v>3</v>
      </c>
      <c r="F1804" s="78" t="n">
        <v>251276.2</v>
      </c>
      <c r="G1804" s="79" t="n"/>
      <c r="H1804" s="58" t="n">
        <v>1</v>
      </c>
      <c r="I1804" s="78" t="n">
        <v>753828.6</v>
      </c>
      <c r="J1804" s="58" t="n">
        <v>1</v>
      </c>
      <c r="K1804" s="78" t="n">
        <v>753828.61</v>
      </c>
    </row>
    <row r="1805" ht="15" customHeight="1" s="54">
      <c r="C1805" s="70" t="inlineStr">
        <is>
          <t>ВСЕГО по позиции:</t>
        </is>
      </c>
      <c r="H1805" s="87" t="n">
        <v>753828.6</v>
      </c>
      <c r="J1805" s="87" t="n">
        <v>753828.61</v>
      </c>
    </row>
    <row r="1806" ht="27" customHeight="1" s="54">
      <c r="A1806" s="76" t="n">
        <v>204</v>
      </c>
      <c r="B1806" s="76" t="inlineStr">
        <is>
          <t>PETR-740762</t>
        </is>
      </c>
      <c r="C1806" s="76" t="inlineStr">
        <is>
          <t>Материалы ремонта оконных откосов: шпаклевка, уголки, грунт, краска
5 018,08 = 5 018,08 / 1,00</t>
        </is>
      </c>
      <c r="D1806" s="77" t="inlineStr">
        <is>
          <t>компл.</t>
        </is>
      </c>
      <c r="E1806" s="58" t="n">
        <v>26.4</v>
      </c>
      <c r="F1806" s="78" t="n">
        <v>5018.08</v>
      </c>
      <c r="G1806" s="79" t="n"/>
      <c r="H1806" s="58" t="n">
        <v>1</v>
      </c>
      <c r="I1806" s="78" t="n">
        <v>132477.31</v>
      </c>
      <c r="J1806" s="58" t="n">
        <v>1</v>
      </c>
      <c r="K1806" s="78" t="n">
        <v>132477.34</v>
      </c>
    </row>
    <row r="1807" ht="15" customHeight="1" s="54">
      <c r="C1807" s="70" t="inlineStr">
        <is>
          <t>ВСЕГО по позиции:</t>
        </is>
      </c>
      <c r="H1807" s="87" t="n">
        <v>132477.31</v>
      </c>
      <c r="J1807" s="87" t="n">
        <v>132477.34</v>
      </c>
    </row>
    <row r="1808" ht="27" customHeight="1" s="54">
      <c r="A1808" s="76" t="n">
        <v>205</v>
      </c>
      <c r="B1808" s="76" t="inlineStr">
        <is>
          <t>PETR-667630</t>
        </is>
      </c>
      <c r="C1808" s="76" t="inlineStr">
        <is>
          <t>Подоконник/накладка подоконника и торцевые элементы
2 007,23 = 2 007,23 / 1,00</t>
        </is>
      </c>
      <c r="D1808" s="77" t="inlineStr">
        <is>
          <t>м.п.</t>
        </is>
      </c>
      <c r="E1808" s="58" t="n">
        <v>42.24</v>
      </c>
      <c r="F1808" s="78" t="n">
        <v>2007.23</v>
      </c>
      <c r="G1808" s="79" t="n"/>
      <c r="H1808" s="58" t="n">
        <v>1</v>
      </c>
      <c r="I1808" s="78" t="n">
        <v>84785.39999999999</v>
      </c>
      <c r="J1808" s="58" t="n">
        <v>1</v>
      </c>
      <c r="K1808" s="78" t="n">
        <v>84785.5</v>
      </c>
    </row>
    <row r="1809" ht="15" customHeight="1" s="54">
      <c r="C1809" s="70" t="inlineStr">
        <is>
          <t>ВСЕГО по позиции:</t>
        </is>
      </c>
      <c r="H1809" s="87" t="n">
        <v>84785.39999999999</v>
      </c>
      <c r="J1809" s="87" t="n">
        <v>84785.5</v>
      </c>
    </row>
    <row r="1810" ht="27" customHeight="1" s="54">
      <c r="A1810" s="76" t="n">
        <v>206</v>
      </c>
      <c r="B1810" s="76" t="inlineStr">
        <is>
          <t>PETR-684427</t>
        </is>
      </c>
      <c r="C1810" s="76" t="inlineStr">
        <is>
          <t>Оконная фурнитура, ручки, регулировочные и герметизирующие материалы
2 453,28 = 2 453,28 / 1,00</t>
        </is>
      </c>
      <c r="D1810" s="77" t="inlineStr">
        <is>
          <t>компл.</t>
        </is>
      </c>
      <c r="E1810" s="58" t="n">
        <v>25.2</v>
      </c>
      <c r="F1810" s="78" t="n">
        <v>2453.28</v>
      </c>
      <c r="G1810" s="79" t="n"/>
      <c r="H1810" s="58" t="n">
        <v>1</v>
      </c>
      <c r="I1810" s="78" t="n">
        <v>61822.66</v>
      </c>
      <c r="J1810" s="58" t="n">
        <v>1</v>
      </c>
      <c r="K1810" s="78" t="n">
        <v>61822.76</v>
      </c>
    </row>
    <row r="1811" ht="15" customHeight="1" s="54">
      <c r="C1811" s="70" t="inlineStr">
        <is>
          <t>ВСЕГО по позиции:</t>
        </is>
      </c>
      <c r="H1811" s="87" t="n">
        <v>61822.66</v>
      </c>
      <c r="J1811" s="87" t="n">
        <v>61822.76</v>
      </c>
    </row>
    <row r="1812" ht="27" customHeight="1" s="54">
      <c r="A1812" s="76" t="n">
        <v>207</v>
      </c>
      <c r="B1812" s="76" t="inlineStr">
        <is>
          <t>TKP</t>
        </is>
      </c>
      <c r="C1812" s="76" t="inlineStr">
        <is>
          <t>Замена/ремонт стеклопакетов, отливов, уплотнений и сложной оконной фурнитуры
20 629,89 = 20 629,89 / 1,00</t>
        </is>
      </c>
      <c r="D1812" s="77" t="inlineStr">
        <is>
          <t>компл.</t>
        </is>
      </c>
      <c r="E1812" s="58" t="n">
        <v>51.45</v>
      </c>
      <c r="F1812" s="78" t="n">
        <v>20629.89</v>
      </c>
      <c r="G1812" s="79" t="n"/>
      <c r="H1812" s="58" t="n">
        <v>1</v>
      </c>
      <c r="I1812" s="78" t="n">
        <v>1061407.84</v>
      </c>
      <c r="J1812" s="58" t="n">
        <v>1</v>
      </c>
      <c r="K1812" s="78" t="n">
        <v>1061407.82</v>
      </c>
    </row>
    <row r="1813" ht="15" customHeight="1" s="54">
      <c r="C1813" s="70" t="inlineStr">
        <is>
          <t>ВСЕГО по позиции:</t>
        </is>
      </c>
      <c r="H1813" s="87" t="n">
        <v>1061407.84</v>
      </c>
      <c r="J1813" s="87" t="n">
        <v>1061407.82</v>
      </c>
    </row>
    <row r="1814" ht="27" customHeight="1" s="54">
      <c r="A1814" s="76" t="n">
        <v>208</v>
      </c>
      <c r="B1814" s="76" t="inlineStr">
        <is>
          <t>PETR-1075012</t>
        </is>
      </c>
      <c r="C1814" s="76" t="inlineStr">
        <is>
          <t>Акриловый герметик, примыкания, трещины и швы под окраску
323,39 = 323,39 / 1,00</t>
        </is>
      </c>
      <c r="D1814" s="77" t="inlineStr">
        <is>
          <t>шт.</t>
        </is>
      </c>
      <c r="E1814" s="58" t="n">
        <v>107.8</v>
      </c>
      <c r="F1814" s="78" t="n">
        <v>323.39</v>
      </c>
      <c r="G1814" s="79" t="n"/>
      <c r="H1814" s="58" t="n">
        <v>1</v>
      </c>
      <c r="I1814" s="78" t="n">
        <v>34861.44</v>
      </c>
      <c r="J1814" s="58" t="n">
        <v>1</v>
      </c>
      <c r="K1814" s="78" t="n">
        <v>34861.17</v>
      </c>
    </row>
    <row r="1815" ht="15" customHeight="1" s="54">
      <c r="C1815" s="70" t="inlineStr">
        <is>
          <t>ВСЕГО по позиции:</t>
        </is>
      </c>
      <c r="H1815" s="87" t="n">
        <v>34861.44</v>
      </c>
      <c r="J1815" s="87" t="n">
        <v>34861.17</v>
      </c>
    </row>
    <row r="1816" ht="27" customHeight="1" s="54">
      <c r="A1816" s="76" t="n">
        <v>209</v>
      </c>
      <c r="B1816" s="76" t="inlineStr">
        <is>
          <t>PETR-968886</t>
        </is>
      </c>
      <c r="C1816" s="76" t="inlineStr">
        <is>
          <t>Жалюзи/рулонные шторы по оконным проемам
3 902,95 = 3 902,95 / 1,00</t>
        </is>
      </c>
      <c r="D1816" s="77" t="inlineStr">
        <is>
          <t>м2</t>
        </is>
      </c>
      <c r="E1816" s="58" t="n">
        <v>60.48</v>
      </c>
      <c r="F1816" s="78" t="n">
        <v>3902.95</v>
      </c>
      <c r="G1816" s="79" t="n"/>
      <c r="H1816" s="58" t="n">
        <v>1</v>
      </c>
      <c r="I1816" s="78" t="n">
        <v>236050.42</v>
      </c>
      <c r="J1816" s="58" t="n">
        <v>1</v>
      </c>
      <c r="K1816" s="78" t="n">
        <v>236050.54</v>
      </c>
    </row>
    <row r="1817" ht="15" customHeight="1" s="54">
      <c r="C1817" s="70" t="inlineStr">
        <is>
          <t>ВСЕГО по позиции:</t>
        </is>
      </c>
      <c r="H1817" s="87" t="n">
        <v>236050.42</v>
      </c>
      <c r="J1817" s="87" t="n">
        <v>236050.54</v>
      </c>
    </row>
    <row r="1818" ht="27" customHeight="1" s="54">
      <c r="A1818" s="76" t="n">
        <v>210</v>
      </c>
      <c r="B1818" s="76" t="inlineStr">
        <is>
          <t>PETR-613527</t>
        </is>
      </c>
      <c r="C1818" s="76" t="inlineStr">
        <is>
          <t>Карнизы/потолочные шины и крепеж
1 338,15 = 1 338,15 / 1,00</t>
        </is>
      </c>
      <c r="D1818" s="77" t="inlineStr">
        <is>
          <t>м.п.</t>
        </is>
      </c>
      <c r="E1818" s="58" t="n">
        <v>45.36</v>
      </c>
      <c r="F1818" s="78" t="n">
        <v>1338.15</v>
      </c>
      <c r="G1818" s="79" t="n"/>
      <c r="H1818" s="58" t="n">
        <v>1</v>
      </c>
      <c r="I1818" s="78" t="n">
        <v>60698.48</v>
      </c>
      <c r="J1818" s="58" t="n">
        <v>1</v>
      </c>
      <c r="K1818" s="78" t="n">
        <v>60698.71</v>
      </c>
    </row>
    <row r="1819" ht="15" customHeight="1" s="54">
      <c r="C1819" s="70" t="inlineStr">
        <is>
          <t>ВСЕГО по позиции:</t>
        </is>
      </c>
      <c r="H1819" s="87" t="n">
        <v>60698.48</v>
      </c>
      <c r="J1819" s="87" t="n">
        <v>60698.71</v>
      </c>
    </row>
    <row r="1820" ht="27" customHeight="1" s="54">
      <c r="A1820" s="76" t="n">
        <v>211</v>
      </c>
      <c r="B1820" s="76" t="inlineStr">
        <is>
          <t>PETR-810471</t>
        </is>
      </c>
      <c r="C1820" s="76" t="inlineStr">
        <is>
          <t>Радиатор отопления/экран радиатора с комплектом подключения
20 629,89 = 20 629,89 / 1,00</t>
        </is>
      </c>
      <c r="D1820" s="77" t="inlineStr">
        <is>
          <t>шт.</t>
        </is>
      </c>
      <c r="E1820" s="58" t="n">
        <v>35.7</v>
      </c>
      <c r="F1820" s="78" t="n">
        <v>20629.89</v>
      </c>
      <c r="G1820" s="79" t="n"/>
      <c r="H1820" s="58" t="n">
        <v>1</v>
      </c>
      <c r="I1820" s="78" t="n">
        <v>736487.0699999999</v>
      </c>
      <c r="J1820" s="58" t="n">
        <v>1</v>
      </c>
      <c r="K1820" s="78" t="n">
        <v>736487.0600000001</v>
      </c>
    </row>
    <row r="1821" ht="15" customHeight="1" s="54">
      <c r="C1821" s="70" t="inlineStr">
        <is>
          <t>ВСЕГО по позиции:</t>
        </is>
      </c>
      <c r="H1821" s="87" t="n">
        <v>736487.0699999999</v>
      </c>
      <c r="J1821" s="87" t="n">
        <v>736487.0600000001</v>
      </c>
    </row>
    <row r="1822" ht="27" customHeight="1" s="54">
      <c r="A1822" s="76" t="n">
        <v>212</v>
      </c>
      <c r="B1822" s="76" t="inlineStr">
        <is>
          <t>PETR-614795</t>
        </is>
      </c>
      <c r="C1822" s="76" t="inlineStr">
        <is>
          <t>Термостатические клапаны, запорная арматура и воздухоотводчики отопления
4 683,54 = 4 683,54 / 1,00</t>
        </is>
      </c>
      <c r="D1822" s="77" t="inlineStr">
        <is>
          <t>компл.</t>
        </is>
      </c>
      <c r="E1822" s="58" t="n">
        <v>68.2</v>
      </c>
      <c r="F1822" s="78" t="n">
        <v>4683.54</v>
      </c>
      <c r="G1822" s="79" t="n"/>
      <c r="H1822" s="58" t="n">
        <v>1</v>
      </c>
      <c r="I1822" s="78" t="n">
        <v>319417.43</v>
      </c>
      <c r="J1822" s="58" t="n">
        <v>1</v>
      </c>
      <c r="K1822" s="78" t="n">
        <v>319417.6</v>
      </c>
    </row>
    <row r="1823" ht="15" customHeight="1" s="54">
      <c r="C1823" s="70" t="inlineStr">
        <is>
          <t>ВСЕГО по позиции:</t>
        </is>
      </c>
      <c r="H1823" s="87" t="n">
        <v>319417.43</v>
      </c>
      <c r="J1823" s="87" t="n">
        <v>319417.6</v>
      </c>
    </row>
    <row r="1824" ht="27" customHeight="1" s="54">
      <c r="A1824" s="76" t="n">
        <v>213</v>
      </c>
      <c r="B1824" s="76" t="inlineStr">
        <is>
          <t>PETR-148982</t>
        </is>
      </c>
      <c r="C1824" s="76" t="inlineStr">
        <is>
          <t>Трубы отопления, фитинги, изоляция и крепеж
724,83 = 724,83 / 1,00</t>
        </is>
      </c>
      <c r="D1824" s="77" t="inlineStr">
        <is>
          <t>м.п.</t>
        </is>
      </c>
      <c r="E1824" s="58" t="n">
        <v>285.2</v>
      </c>
      <c r="F1824" s="78" t="n">
        <v>724.83</v>
      </c>
      <c r="G1824" s="79" t="n"/>
      <c r="H1824" s="58" t="n">
        <v>1</v>
      </c>
      <c r="I1824" s="78" t="n">
        <v>206721.52</v>
      </c>
      <c r="J1824" s="58" t="n">
        <v>1</v>
      </c>
      <c r="K1824" s="78" t="n">
        <v>206722.64</v>
      </c>
    </row>
    <row r="1825" ht="15" customHeight="1" s="54">
      <c r="C1825" s="70" t="inlineStr">
        <is>
          <t>ВСЕГО по позиции:</t>
        </is>
      </c>
      <c r="H1825" s="87" t="n">
        <v>206721.52</v>
      </c>
      <c r="J1825" s="87" t="n">
        <v>206722.64</v>
      </c>
    </row>
    <row r="1826" ht="27" customHeight="1" s="54">
      <c r="A1826" s="76" t="n">
        <v>214</v>
      </c>
      <c r="B1826" s="76" t="inlineStr">
        <is>
          <t>PETR-616826</t>
        </is>
      </c>
      <c r="C1826" s="76" t="inlineStr">
        <is>
          <t>Кронштейны, крепеж и расходники для отопительных приборов
2 007,23 = 2 007,23 / 1,00</t>
        </is>
      </c>
      <c r="D1826" s="77" t="inlineStr">
        <is>
          <t>компл.</t>
        </is>
      </c>
      <c r="E1826" s="58" t="n">
        <v>68.2</v>
      </c>
      <c r="F1826" s="78" t="n">
        <v>2007.23</v>
      </c>
      <c r="G1826" s="79" t="n"/>
      <c r="H1826" s="58" t="n">
        <v>1</v>
      </c>
      <c r="I1826" s="78" t="n">
        <v>136893.09</v>
      </c>
      <c r="J1826" s="58" t="n">
        <v>1</v>
      </c>
      <c r="K1826" s="78" t="n">
        <v>136893.26</v>
      </c>
    </row>
    <row r="1827" ht="15" customHeight="1" s="54">
      <c r="C1827" s="70" t="inlineStr">
        <is>
          <t>ВСЕГО по позиции:</t>
        </is>
      </c>
      <c r="H1827" s="87" t="n">
        <v>136893.09</v>
      </c>
      <c r="J1827" s="87" t="n">
        <v>136893.26</v>
      </c>
    </row>
    <row r="1828" ht="27" customHeight="1" s="54">
      <c r="A1828" s="76" t="n">
        <v>215</v>
      </c>
      <c r="B1828" s="76" t="inlineStr">
        <is>
          <t>TKP</t>
        </is>
      </c>
      <c r="C1828" s="76" t="inlineStr">
        <is>
          <t>Балансировочная арматура, промывка, опрессовка и теплоизоляция отопления
9 478,60 = 9 478,60 / 1,00</t>
        </is>
      </c>
      <c r="D1828" s="77" t="inlineStr">
        <is>
          <t>компл.</t>
        </is>
      </c>
      <c r="E1828" s="58" t="n">
        <v>68.2</v>
      </c>
      <c r="F1828" s="78" t="n">
        <v>9478.6</v>
      </c>
      <c r="G1828" s="79" t="n"/>
      <c r="H1828" s="58" t="n">
        <v>1</v>
      </c>
      <c r="I1828" s="78" t="n">
        <v>646440.52</v>
      </c>
      <c r="J1828" s="58" t="n">
        <v>1</v>
      </c>
      <c r="K1828" s="78" t="n">
        <v>646440.38</v>
      </c>
    </row>
    <row r="1829" ht="15" customHeight="1" s="54">
      <c r="C1829" s="70" t="inlineStr">
        <is>
          <t>ВСЕГО по позиции:</t>
        </is>
      </c>
      <c r="H1829" s="87" t="n">
        <v>646440.52</v>
      </c>
      <c r="J1829" s="87" t="n">
        <v>646440.38</v>
      </c>
    </row>
    <row r="1830" ht="27" customHeight="1" s="54">
      <c r="A1830" s="76" t="n">
        <v>216</v>
      </c>
      <c r="B1830" s="76" t="inlineStr">
        <is>
          <t>PETR-106867</t>
        </is>
      </c>
      <c r="C1830" s="76" t="inlineStr">
        <is>
          <t>Вентиляционные решетки/диффузоры для помещений
2 453,28 = 2 453,28 / 1,00</t>
        </is>
      </c>
      <c r="D1830" s="77" t="inlineStr">
        <is>
          <t>шт.</t>
        </is>
      </c>
      <c r="E1830" s="58" t="n">
        <v>120.75</v>
      </c>
      <c r="F1830" s="78" t="n">
        <v>2453.28</v>
      </c>
      <c r="G1830" s="79" t="n"/>
      <c r="H1830" s="58" t="n">
        <v>1</v>
      </c>
      <c r="I1830" s="78" t="n">
        <v>296233.56</v>
      </c>
      <c r="J1830" s="58" t="n">
        <v>1</v>
      </c>
      <c r="K1830" s="78" t="n">
        <v>296234.06</v>
      </c>
    </row>
    <row r="1831" ht="15" customHeight="1" s="54">
      <c r="C1831" s="70" t="inlineStr">
        <is>
          <t>ВСЕГО по позиции:</t>
        </is>
      </c>
      <c r="H1831" s="87" t="n">
        <v>296233.56</v>
      </c>
      <c r="J1831" s="87" t="n">
        <v>296234.06</v>
      </c>
    </row>
    <row r="1832" ht="27" customHeight="1" s="54">
      <c r="A1832" s="76" t="n">
        <v>217</v>
      </c>
      <c r="B1832" s="76" t="inlineStr">
        <is>
          <t>PETR-101626</t>
        </is>
      </c>
      <c r="C1832" s="76" t="inlineStr">
        <is>
          <t>Воздуховоды, фасонные части, клапаны и гибкие вставки
1 561,18 = 1 561,18 / 1,00</t>
        </is>
      </c>
      <c r="D1832" s="77" t="inlineStr">
        <is>
          <t>м.п.</t>
        </is>
      </c>
      <c r="E1832" s="58" t="n">
        <v>821.21</v>
      </c>
      <c r="F1832" s="78" t="n">
        <v>1561.18</v>
      </c>
      <c r="G1832" s="79" t="n"/>
      <c r="H1832" s="58" t="n">
        <v>1</v>
      </c>
      <c r="I1832" s="78" t="n">
        <v>1282056.63</v>
      </c>
      <c r="J1832" s="58" t="n">
        <v>1</v>
      </c>
      <c r="K1832" s="78" t="n">
        <v>1282057.31</v>
      </c>
    </row>
    <row r="1833" ht="15" customHeight="1" s="54">
      <c r="C1833" s="70" t="inlineStr">
        <is>
          <t>ВСЕГО по позиции:</t>
        </is>
      </c>
      <c r="H1833" s="87" t="n">
        <v>1282056.63</v>
      </c>
      <c r="J1833" s="87" t="n">
        <v>1282057.31</v>
      </c>
    </row>
    <row r="1834" ht="27" customHeight="1" s="54">
      <c r="A1834" s="76" t="n">
        <v>218</v>
      </c>
      <c r="B1834" s="76" t="inlineStr">
        <is>
          <t>PETR-101626</t>
        </is>
      </c>
      <c r="C1834" s="76" t="inlineStr">
        <is>
          <t>Крепеж, подвесы, изоляция и герметики вентиляционных трасс
468,35 = 468,35 / 1,00</t>
        </is>
      </c>
      <c r="D1834" s="77" t="inlineStr">
        <is>
          <t>м.п.</t>
        </is>
      </c>
      <c r="E1834" s="58" t="n">
        <v>821.21</v>
      </c>
      <c r="F1834" s="78" t="n">
        <v>468.35</v>
      </c>
      <c r="G1834" s="79" t="n"/>
      <c r="H1834" s="58" t="n">
        <v>1</v>
      </c>
      <c r="I1834" s="78" t="n">
        <v>384613.7</v>
      </c>
      <c r="J1834" s="58" t="n">
        <v>1</v>
      </c>
      <c r="K1834" s="78" t="n">
        <v>384617.19</v>
      </c>
    </row>
    <row r="1835" ht="15" customHeight="1" s="54">
      <c r="C1835" s="70" t="inlineStr">
        <is>
          <t>ВСЕГО по позиции:</t>
        </is>
      </c>
      <c r="H1835" s="87" t="n">
        <v>384613.7</v>
      </c>
      <c r="J1835" s="87" t="n">
        <v>384617.19</v>
      </c>
    </row>
    <row r="1836" ht="27" customHeight="1" s="54">
      <c r="A1836" s="76" t="n">
        <v>219</v>
      </c>
      <c r="B1836" s="76" t="inlineStr">
        <is>
          <t>TKP</t>
        </is>
      </c>
      <c r="C1836" s="76" t="inlineStr">
        <is>
          <t>Противопожарные/обратные клапаны, дроссели и переходы вентиляции
4 683,54 = 4 683,54 / 1,00</t>
        </is>
      </c>
      <c r="D1836" s="77" t="inlineStr">
        <is>
          <t>шт.</t>
        </is>
      </c>
      <c r="E1836" s="58" t="n">
        <v>100.8</v>
      </c>
      <c r="F1836" s="78" t="n">
        <v>4683.54</v>
      </c>
      <c r="G1836" s="79" t="n"/>
      <c r="H1836" s="58" t="n">
        <v>1</v>
      </c>
      <c r="I1836" s="78" t="n">
        <v>472100.83</v>
      </c>
      <c r="J1836" s="58" t="n">
        <v>1</v>
      </c>
      <c r="K1836" s="78" t="n">
        <v>472101.08</v>
      </c>
    </row>
    <row r="1837" ht="15" customHeight="1" s="54">
      <c r="C1837" s="70" t="inlineStr">
        <is>
          <t>ВСЕГО по позиции:</t>
        </is>
      </c>
      <c r="H1837" s="87" t="n">
        <v>472100.83</v>
      </c>
      <c r="J1837" s="87" t="n">
        <v>472101.08</v>
      </c>
    </row>
    <row r="1838" ht="27" customHeight="1" s="54">
      <c r="A1838" s="76" t="n">
        <v>220</v>
      </c>
      <c r="B1838" s="76" t="inlineStr">
        <is>
          <t>TKP</t>
        </is>
      </c>
      <c r="C1838" s="76" t="inlineStr">
        <is>
          <t>Приточная установка/бризер с фильтрами и комплектом монтажа
94 785,98 = 94 785,98 / 1,00</t>
        </is>
      </c>
      <c r="D1838" s="77" t="inlineStr">
        <is>
          <t>шт.</t>
        </is>
      </c>
      <c r="E1838" s="58" t="n">
        <v>18.54</v>
      </c>
      <c r="F1838" s="78" t="n">
        <v>94785.98</v>
      </c>
      <c r="G1838" s="79" t="n"/>
      <c r="H1838" s="58" t="n">
        <v>1</v>
      </c>
      <c r="I1838" s="78" t="n">
        <v>1757332.07</v>
      </c>
      <c r="J1838" s="58" t="n">
        <v>1</v>
      </c>
      <c r="K1838" s="78" t="n">
        <v>1757332.05</v>
      </c>
    </row>
    <row r="1839" ht="15" customHeight="1" s="54">
      <c r="C1839" s="70" t="inlineStr">
        <is>
          <t>ВСЕГО по позиции:</t>
        </is>
      </c>
      <c r="H1839" s="87" t="n">
        <v>1757332.07</v>
      </c>
      <c r="J1839" s="87" t="n">
        <v>1757332.05</v>
      </c>
    </row>
    <row r="1840" ht="27" customHeight="1" s="54">
      <c r="A1840" s="76" t="n">
        <v>221</v>
      </c>
      <c r="B1840" s="76" t="inlineStr">
        <is>
          <t>TKP</t>
        </is>
      </c>
      <c r="C1840" s="76" t="inlineStr">
        <is>
          <t>Автоматика вентиляции: регуляторы, датчики, питание, кабель
20 072,32 = 20 072,32 / 1,00</t>
        </is>
      </c>
      <c r="D1840" s="77" t="inlineStr">
        <is>
          <t>компл.</t>
        </is>
      </c>
      <c r="E1840" s="58" t="n">
        <v>37.8</v>
      </c>
      <c r="F1840" s="78" t="n">
        <v>20072.32</v>
      </c>
      <c r="G1840" s="79" t="n"/>
      <c r="H1840" s="58" t="n">
        <v>1</v>
      </c>
      <c r="I1840" s="78" t="n">
        <v>758733.7</v>
      </c>
      <c r="J1840" s="58" t="n">
        <v>1</v>
      </c>
      <c r="K1840" s="78" t="n">
        <v>758733.88</v>
      </c>
    </row>
    <row r="1841" ht="15" customHeight="1" s="54">
      <c r="C1841" s="70" t="inlineStr">
        <is>
          <t>ВСЕГО по позиции:</t>
        </is>
      </c>
      <c r="H1841" s="87" t="n">
        <v>758733.7</v>
      </c>
      <c r="J1841" s="87" t="n">
        <v>758733.88</v>
      </c>
    </row>
    <row r="1842" ht="27" customHeight="1" s="54">
      <c r="A1842" s="76" t="n">
        <v>222</v>
      </c>
      <c r="B1842" s="76" t="inlineStr">
        <is>
          <t>TKP</t>
        </is>
      </c>
      <c r="C1842" s="76" t="inlineStr">
        <is>
          <t>Шумоглушители, гибкие вставки, теплоизоляция и ревизионные люки вентиляции
10 593,73 = 10 593,73 / 1,00</t>
        </is>
      </c>
      <c r="D1842" s="77" t="inlineStr">
        <is>
          <t>компл.</t>
        </is>
      </c>
      <c r="E1842" s="58" t="n">
        <v>37.8</v>
      </c>
      <c r="F1842" s="78" t="n">
        <v>10593.73</v>
      </c>
      <c r="G1842" s="79" t="n"/>
      <c r="H1842" s="58" t="n">
        <v>1</v>
      </c>
      <c r="I1842" s="78" t="n">
        <v>400442.99</v>
      </c>
      <c r="J1842" s="58" t="n">
        <v>1</v>
      </c>
      <c r="K1842" s="78" t="n">
        <v>400442.88</v>
      </c>
    </row>
    <row r="1843" ht="15" customHeight="1" s="54">
      <c r="C1843" s="70" t="inlineStr">
        <is>
          <t>ВСЕГО по позиции:</t>
        </is>
      </c>
      <c r="H1843" s="87" t="n">
        <v>400442.99</v>
      </c>
      <c r="J1843" s="87" t="n">
        <v>400442.88</v>
      </c>
    </row>
    <row r="1844" ht="27" customHeight="1" s="54">
      <c r="A1844" s="76" t="n">
        <v>223</v>
      </c>
      <c r="B1844" s="76" t="inlineStr">
        <is>
          <t>TKP</t>
        </is>
      </c>
      <c r="C1844" s="76" t="inlineStr">
        <is>
          <t>Центральная комплектация вентиляции: автоматика, клапаны, шумоглушители, ревизии
337 079,56 = 337 079,56 / 1,00</t>
        </is>
      </c>
      <c r="D1844" s="77" t="inlineStr">
        <is>
          <t>компл.</t>
        </is>
      </c>
      <c r="E1844" s="58" t="n">
        <v>3</v>
      </c>
      <c r="F1844" s="78" t="n">
        <v>337079.56</v>
      </c>
      <c r="G1844" s="79" t="n"/>
      <c r="H1844" s="58" t="n">
        <v>1</v>
      </c>
      <c r="I1844" s="78" t="n">
        <v>1011238.68</v>
      </c>
      <c r="J1844" s="58" t="n">
        <v>1</v>
      </c>
      <c r="K1844" s="78" t="n">
        <v>1011238.68</v>
      </c>
    </row>
    <row r="1845" ht="15" customHeight="1" s="54">
      <c r="C1845" s="70" t="inlineStr">
        <is>
          <t>ВСЕГО по позиции:</t>
        </is>
      </c>
      <c r="H1845" s="87" t="n">
        <v>1011238.68</v>
      </c>
      <c r="J1845" s="87" t="n">
        <v>1011238.68</v>
      </c>
    </row>
    <row r="1846" ht="27" customHeight="1" s="54">
      <c r="A1846" s="76" t="n">
        <v>224</v>
      </c>
      <c r="B1846" s="76" t="inlineStr">
        <is>
          <t>TKP</t>
        </is>
      </c>
      <c r="C1846" s="76" t="inlineStr">
        <is>
          <t>Сплит-система/внутренний блок кондиционирования с базовым комплектом
72 483,40 = 72 483,40 / 1,00</t>
        </is>
      </c>
      <c r="D1846" s="77" t="inlineStr">
        <is>
          <t>шт.</t>
        </is>
      </c>
      <c r="E1846" s="58" t="n">
        <v>22.66</v>
      </c>
      <c r="F1846" s="78" t="n">
        <v>72483.39999999999</v>
      </c>
      <c r="G1846" s="79" t="n"/>
      <c r="H1846" s="58" t="n">
        <v>1</v>
      </c>
      <c r="I1846" s="78" t="n">
        <v>1642473.84</v>
      </c>
      <c r="J1846" s="58" t="n">
        <v>1</v>
      </c>
      <c r="K1846" s="78" t="n">
        <v>1642473.75</v>
      </c>
    </row>
    <row r="1847" ht="15" customHeight="1" s="54">
      <c r="C1847" s="70" t="inlineStr">
        <is>
          <t>ВСЕГО по позиции:</t>
        </is>
      </c>
      <c r="H1847" s="87" t="n">
        <v>1642473.84</v>
      </c>
      <c r="J1847" s="87" t="n">
        <v>1642473.75</v>
      </c>
    </row>
    <row r="1848" ht="27" customHeight="1" s="54">
      <c r="A1848" s="76" t="n">
        <v>225</v>
      </c>
      <c r="B1848" s="76" t="inlineStr">
        <is>
          <t>TKP</t>
        </is>
      </c>
      <c r="C1848" s="76" t="inlineStr">
        <is>
          <t>Наружный блок кондиционирования/мультисплит с крепежом
128 239,85 = 128 239,85 / 1,00</t>
        </is>
      </c>
      <c r="D1848" s="77" t="inlineStr">
        <is>
          <t>шт.</t>
        </is>
      </c>
      <c r="E1848" s="58" t="n">
        <v>22.66</v>
      </c>
      <c r="F1848" s="78" t="n">
        <v>128239.85</v>
      </c>
      <c r="G1848" s="79" t="n"/>
      <c r="H1848" s="58" t="n">
        <v>1</v>
      </c>
      <c r="I1848" s="78" t="n">
        <v>2905915</v>
      </c>
      <c r="J1848" s="58" t="n">
        <v>1</v>
      </c>
      <c r="K1848" s="78" t="n">
        <v>2905915.09</v>
      </c>
    </row>
    <row r="1849" ht="15" customHeight="1" s="54">
      <c r="C1849" s="70" t="inlineStr">
        <is>
          <t>ВСЕГО по позиции:</t>
        </is>
      </c>
      <c r="H1849" s="87" t="n">
        <v>2905915</v>
      </c>
      <c r="J1849" s="87" t="n">
        <v>2905915.09</v>
      </c>
    </row>
    <row r="1850" ht="27" customHeight="1" s="54">
      <c r="A1850" s="76" t="n">
        <v>226</v>
      </c>
      <c r="B1850" s="76" t="inlineStr">
        <is>
          <t>TKP</t>
        </is>
      </c>
      <c r="C1850" s="76" t="inlineStr">
        <is>
          <t>Медная трасса кондиционирования, фреоновые трубы и теплоизоляция
2 062,99 = 2 062,99 / 1,00</t>
        </is>
      </c>
      <c r="D1850" s="77" t="inlineStr">
        <is>
          <t>м.п.</t>
        </is>
      </c>
      <c r="E1850" s="58" t="n">
        <v>618.24</v>
      </c>
      <c r="F1850" s="78" t="n">
        <v>2062.99</v>
      </c>
      <c r="G1850" s="79" t="n"/>
      <c r="H1850" s="58" t="n">
        <v>1</v>
      </c>
      <c r="I1850" s="78" t="n">
        <v>1275422.94</v>
      </c>
      <c r="J1850" s="58" t="n">
        <v>1</v>
      </c>
      <c r="K1850" s="78" t="n">
        <v>1275422.29</v>
      </c>
    </row>
    <row r="1851" ht="15" customHeight="1" s="54">
      <c r="C1851" s="70" t="inlineStr">
        <is>
          <t>ВСЕГО по позиции:</t>
        </is>
      </c>
      <c r="H1851" s="87" t="n">
        <v>1275422.94</v>
      </c>
      <c r="J1851" s="87" t="n">
        <v>1275422.29</v>
      </c>
    </row>
    <row r="1852" ht="27" customHeight="1" s="54">
      <c r="A1852" s="76" t="n">
        <v>227</v>
      </c>
      <c r="B1852" s="76" t="inlineStr">
        <is>
          <t>PETR-103458</t>
        </is>
      </c>
      <c r="C1852" s="76" t="inlineStr">
        <is>
          <t>Дренаж кондиционирования: труба, фитинги, помпа/обратный клапан
724,83 = 724,83 / 1,00</t>
        </is>
      </c>
      <c r="D1852" s="77" t="inlineStr">
        <is>
          <t>м.п.</t>
        </is>
      </c>
      <c r="E1852" s="58" t="n">
        <v>618.24</v>
      </c>
      <c r="F1852" s="78" t="n">
        <v>724.83</v>
      </c>
      <c r="G1852" s="79" t="n"/>
      <c r="H1852" s="58" t="n">
        <v>1</v>
      </c>
      <c r="I1852" s="78" t="n">
        <v>448118.9</v>
      </c>
      <c r="J1852" s="58" t="n">
        <v>1</v>
      </c>
      <c r="K1852" s="78" t="n">
        <v>448121.35</v>
      </c>
    </row>
    <row r="1853" ht="15" customHeight="1" s="54">
      <c r="C1853" s="70" t="inlineStr">
        <is>
          <t>ВСЕГО по позиции:</t>
        </is>
      </c>
      <c r="H1853" s="87" t="n">
        <v>448118.9</v>
      </c>
      <c r="J1853" s="87" t="n">
        <v>448121.35</v>
      </c>
    </row>
    <row r="1854" ht="27" customHeight="1" s="54">
      <c r="A1854" s="76" t="n">
        <v>228</v>
      </c>
      <c r="B1854" s="76" t="inlineStr">
        <is>
          <t>TKP</t>
        </is>
      </c>
      <c r="C1854" s="76" t="inlineStr">
        <is>
          <t>Дренажная помпа кондиционера с датчиком и крепежом
20 629,89 = 20 629,89 / 1,00</t>
        </is>
      </c>
      <c r="D1854" s="77" t="inlineStr">
        <is>
          <t>шт.</t>
        </is>
      </c>
      <c r="E1854" s="58" t="n">
        <v>48.3</v>
      </c>
      <c r="F1854" s="78" t="n">
        <v>20629.89</v>
      </c>
      <c r="G1854" s="79" t="n"/>
      <c r="H1854" s="58" t="n">
        <v>1</v>
      </c>
      <c r="I1854" s="78" t="n">
        <v>996423.6899999999</v>
      </c>
      <c r="J1854" s="58" t="n">
        <v>1</v>
      </c>
      <c r="K1854" s="78" t="n">
        <v>996423.67</v>
      </c>
    </row>
    <row r="1855" ht="15" customHeight="1" s="54">
      <c r="C1855" s="70" t="inlineStr">
        <is>
          <t>ВСЕГО по позиции:</t>
        </is>
      </c>
      <c r="H1855" s="87" t="n">
        <v>996423.6899999999</v>
      </c>
      <c r="J1855" s="87" t="n">
        <v>996423.67</v>
      </c>
    </row>
    <row r="1856" ht="27" customHeight="1" s="54">
      <c r="A1856" s="76" t="n">
        <v>229</v>
      </c>
      <c r="B1856" s="76" t="inlineStr">
        <is>
          <t>TKP</t>
        </is>
      </c>
      <c r="C1856" s="76" t="inlineStr">
        <is>
          <t>Алмазное бурение и гильзование проходок кондиционирования
7 248,34 = 7 248,34 / 1,00</t>
        </is>
      </c>
      <c r="D1856" s="77" t="inlineStr">
        <is>
          <t>узел</t>
        </is>
      </c>
      <c r="E1856" s="58" t="n">
        <v>48.3</v>
      </c>
      <c r="F1856" s="78" t="n">
        <v>7248.34</v>
      </c>
      <c r="G1856" s="79" t="n"/>
      <c r="H1856" s="58" t="n">
        <v>1</v>
      </c>
      <c r="I1856" s="78" t="n">
        <v>350094.82</v>
      </c>
      <c r="J1856" s="58" t="n">
        <v>1</v>
      </c>
      <c r="K1856" s="78" t="n">
        <v>350094.8</v>
      </c>
    </row>
    <row r="1857" ht="15" customHeight="1" s="54">
      <c r="C1857" s="70" t="inlineStr">
        <is>
          <t>ВСЕГО по позиции:</t>
        </is>
      </c>
      <c r="H1857" s="87" t="n">
        <v>350094.82</v>
      </c>
      <c r="J1857" s="87" t="n">
        <v>350094.8</v>
      </c>
    </row>
    <row r="1858" ht="27" customHeight="1" s="54">
      <c r="A1858" s="76" t="n">
        <v>230</v>
      </c>
      <c r="B1858" s="76" t="inlineStr">
        <is>
          <t>TKP</t>
        </is>
      </c>
      <c r="C1858" s="76" t="inlineStr">
        <is>
          <t>Пусконаладка, вакуумирование, дозаправка и расходники кондиционирования
10 593,73 = 10 593,73 / 1,00</t>
        </is>
      </c>
      <c r="D1858" s="77" t="inlineStr">
        <is>
          <t>компл.</t>
        </is>
      </c>
      <c r="E1858" s="58" t="n">
        <v>48.3</v>
      </c>
      <c r="F1858" s="78" t="n">
        <v>10593.73</v>
      </c>
      <c r="G1858" s="79" t="n"/>
      <c r="H1858" s="58" t="n">
        <v>1</v>
      </c>
      <c r="I1858" s="78" t="n">
        <v>511677.16</v>
      </c>
      <c r="J1858" s="58" t="n">
        <v>1</v>
      </c>
      <c r="K1858" s="78" t="n">
        <v>511677.02</v>
      </c>
    </row>
    <row r="1859" ht="15" customHeight="1" s="54">
      <c r="C1859" s="70" t="inlineStr">
        <is>
          <t>ВСЕГО по позиции:</t>
        </is>
      </c>
      <c r="H1859" s="87" t="n">
        <v>511677.16</v>
      </c>
      <c r="J1859" s="87" t="n">
        <v>511677.02</v>
      </c>
    </row>
    <row r="1860" ht="27" customHeight="1" s="54">
      <c r="A1860" s="76" t="n">
        <v>231</v>
      </c>
      <c r="B1860" s="76" t="inlineStr">
        <is>
          <t>TKP</t>
        </is>
      </c>
      <c r="C1860" s="76" t="inlineStr">
        <is>
          <t>Питание кондиционеров: автомат, кабель, коробка, маркировка
9 478,60 = 9 478,60 / 1,00</t>
        </is>
      </c>
      <c r="D1860" s="77" t="inlineStr">
        <is>
          <t>компл.</t>
        </is>
      </c>
      <c r="E1860" s="58" t="n">
        <v>48.3</v>
      </c>
      <c r="F1860" s="78" t="n">
        <v>9478.6</v>
      </c>
      <c r="G1860" s="79" t="n"/>
      <c r="H1860" s="58" t="n">
        <v>1</v>
      </c>
      <c r="I1860" s="78" t="n">
        <v>457816.38</v>
      </c>
      <c r="J1860" s="58" t="n">
        <v>1</v>
      </c>
      <c r="K1860" s="78" t="n">
        <v>457816.28</v>
      </c>
    </row>
    <row r="1861" ht="15" customHeight="1" s="54">
      <c r="C1861" s="70" t="inlineStr">
        <is>
          <t>ВСЕГО по позиции:</t>
        </is>
      </c>
      <c r="H1861" s="87" t="n">
        <v>457816.38</v>
      </c>
      <c r="J1861" s="87" t="n">
        <v>457816.28</v>
      </c>
    </row>
    <row r="1862" ht="27" customHeight="1" s="54">
      <c r="A1862" s="76" t="n">
        <v>232</v>
      </c>
      <c r="B1862" s="76" t="inlineStr">
        <is>
          <t>PETR-143208</t>
        </is>
      </c>
      <c r="C1862" s="76" t="inlineStr">
        <is>
          <t>Кронштейны, виброопоры, крепеж и расходники кондиционирования
7 248,34 = 7 248,34 / 1,00</t>
        </is>
      </c>
      <c r="D1862" s="77" t="inlineStr">
        <is>
          <t>компл.</t>
        </is>
      </c>
      <c r="E1862" s="58" t="n">
        <v>50.6</v>
      </c>
      <c r="F1862" s="78" t="n">
        <v>7248.34</v>
      </c>
      <c r="G1862" s="79" t="n"/>
      <c r="H1862" s="58" t="n">
        <v>1</v>
      </c>
      <c r="I1862" s="78" t="n">
        <v>366766</v>
      </c>
      <c r="J1862" s="58" t="n">
        <v>1</v>
      </c>
      <c r="K1862" s="78" t="n">
        <v>366765.98</v>
      </c>
    </row>
    <row r="1863" ht="15" customHeight="1" s="54">
      <c r="C1863" s="70" t="inlineStr">
        <is>
          <t>ВСЕГО по позиции:</t>
        </is>
      </c>
      <c r="H1863" s="87" t="n">
        <v>366766</v>
      </c>
      <c r="J1863" s="87" t="n">
        <v>366765.98</v>
      </c>
    </row>
    <row r="1864" ht="27" customHeight="1" s="54">
      <c r="A1864" s="76" t="n">
        <v>233</v>
      </c>
      <c r="B1864" s="76" t="inlineStr">
        <is>
          <t>PETR-770855</t>
        </is>
      </c>
      <c r="C1864" s="76" t="inlineStr">
        <is>
          <t>Кабель ГОСТКАБЕЛЬ ВВГнг(А)-LS 3х2,5
150,54 = 150,54 / 1,00</t>
        </is>
      </c>
      <c r="D1864" s="77" t="inlineStr">
        <is>
          <t>м.п.</t>
        </is>
      </c>
      <c r="E1864" s="58" t="n">
        <v>2428.8</v>
      </c>
      <c r="F1864" s="78" t="n">
        <v>150.54</v>
      </c>
      <c r="G1864" s="79" t="n"/>
      <c r="H1864" s="58" t="n">
        <v>1</v>
      </c>
      <c r="I1864" s="78" t="n">
        <v>365631.55</v>
      </c>
      <c r="J1864" s="58" t="n">
        <v>1</v>
      </c>
      <c r="K1864" s="78" t="n">
        <v>365637.47</v>
      </c>
    </row>
    <row r="1865" ht="15" customHeight="1" s="54">
      <c r="C1865" s="70" t="inlineStr">
        <is>
          <t>ВСЕГО по позиции:</t>
        </is>
      </c>
      <c r="H1865" s="87" t="n">
        <v>365631.55</v>
      </c>
      <c r="J1865" s="87" t="n">
        <v>365637.47</v>
      </c>
    </row>
    <row r="1866" ht="27" customHeight="1" s="54">
      <c r="A1866" s="76" t="n">
        <v>234</v>
      </c>
      <c r="B1866" s="76" t="inlineStr">
        <is>
          <t>PETR-997026</t>
        </is>
      </c>
      <c r="C1866" s="76" t="inlineStr">
        <is>
          <t>Кабель ВВГнг(А)-LS 3х1,5
94,79 = 94,79 / 1,00</t>
        </is>
      </c>
      <c r="D1866" s="77" t="inlineStr">
        <is>
          <t>м.п.</t>
        </is>
      </c>
      <c r="E1866" s="58" t="n">
        <v>1680.8</v>
      </c>
      <c r="F1866" s="78" t="n">
        <v>94.79000000000001</v>
      </c>
      <c r="G1866" s="79" t="n"/>
      <c r="H1866" s="58" t="n">
        <v>1</v>
      </c>
      <c r="I1866" s="78" t="n">
        <v>159323.03</v>
      </c>
      <c r="J1866" s="58" t="n">
        <v>1</v>
      </c>
      <c r="K1866" s="78" t="n">
        <v>159316.27</v>
      </c>
    </row>
    <row r="1867" ht="15" customHeight="1" s="54">
      <c r="C1867" s="70" t="inlineStr">
        <is>
          <t>ВСЕГО по позиции:</t>
        </is>
      </c>
      <c r="H1867" s="87" t="n">
        <v>159323.03</v>
      </c>
      <c r="J1867" s="87" t="n">
        <v>159316.27</v>
      </c>
    </row>
    <row r="1868" ht="27" customHeight="1" s="54">
      <c r="A1868" s="76" t="n">
        <v>235</v>
      </c>
      <c r="B1868" s="76" t="inlineStr">
        <is>
          <t>PETR-660833</t>
        </is>
      </c>
      <c r="C1868" s="76" t="inlineStr">
        <is>
          <t>Гофра, клипсы, кабельные стяжки, клеммы, расходники электромонтажа
105,94 = 105,94 / 1,00</t>
        </is>
      </c>
      <c r="D1868" s="77" t="inlineStr">
        <is>
          <t>м.п.</t>
        </is>
      </c>
      <c r="E1868" s="58" t="n">
        <v>6881.6</v>
      </c>
      <c r="F1868" s="78" t="n">
        <v>105.94</v>
      </c>
      <c r="G1868" s="79" t="n"/>
      <c r="H1868" s="58" t="n">
        <v>1</v>
      </c>
      <c r="I1868" s="78" t="n">
        <v>729036.7</v>
      </c>
      <c r="J1868" s="58" t="n">
        <v>1</v>
      </c>
      <c r="K1868" s="78" t="n">
        <v>729017.92</v>
      </c>
    </row>
    <row r="1869" ht="15" customHeight="1" s="54">
      <c r="C1869" s="70" t="inlineStr">
        <is>
          <t>ВСЕГО по позиции:</t>
        </is>
      </c>
      <c r="H1869" s="87" t="n">
        <v>729036.7</v>
      </c>
      <c r="J1869" s="87" t="n">
        <v>729017.92</v>
      </c>
    </row>
    <row r="1870" ht="27" customHeight="1" s="54">
      <c r="A1870" s="76" t="n">
        <v>236</v>
      </c>
      <c r="B1870" s="76" t="inlineStr">
        <is>
          <t>PETR-128017</t>
        </is>
      </c>
      <c r="C1870" s="76" t="inlineStr">
        <is>
          <t>Подрозетники, распределительные коробки, монтажные стаканы
312,24 = 312,24 / 1,00</t>
        </is>
      </c>
      <c r="D1870" s="77" t="inlineStr">
        <is>
          <t>шт.</t>
        </is>
      </c>
      <c r="E1870" s="58" t="n">
        <v>614.9</v>
      </c>
      <c r="F1870" s="78" t="n">
        <v>312.24</v>
      </c>
      <c r="G1870" s="79" t="n"/>
      <c r="H1870" s="58" t="n">
        <v>1</v>
      </c>
      <c r="I1870" s="78" t="n">
        <v>191996.38</v>
      </c>
      <c r="J1870" s="58" t="n">
        <v>1</v>
      </c>
      <c r="K1870" s="78" t="n">
        <v>191994.02</v>
      </c>
    </row>
    <row r="1871" ht="15" customHeight="1" s="54">
      <c r="C1871" s="70" t="inlineStr">
        <is>
          <t>ВСЕГО по позиции:</t>
        </is>
      </c>
      <c r="H1871" s="87" t="n">
        <v>191996.38</v>
      </c>
      <c r="J1871" s="87" t="n">
        <v>191994.02</v>
      </c>
    </row>
    <row r="1872" ht="27" customHeight="1" s="54">
      <c r="A1872" s="76" t="n">
        <v>237</v>
      </c>
      <c r="B1872" s="76" t="inlineStr">
        <is>
          <t>PETR-128022</t>
        </is>
      </c>
      <c r="C1872" s="76" t="inlineStr">
        <is>
          <t>Распределительные коробки, клеммники WAGO, DIN-рейки и маркировка линий
947,86 = 947,86 / 1,00</t>
        </is>
      </c>
      <c r="D1872" s="77" t="inlineStr">
        <is>
          <t>компл.</t>
        </is>
      </c>
      <c r="E1872" s="58" t="n">
        <v>196.9</v>
      </c>
      <c r="F1872" s="78" t="n">
        <v>947.86</v>
      </c>
      <c r="G1872" s="79" t="n"/>
      <c r="H1872" s="58" t="n">
        <v>1</v>
      </c>
      <c r="I1872" s="78" t="n">
        <v>186633.63</v>
      </c>
      <c r="J1872" s="58" t="n">
        <v>1</v>
      </c>
      <c r="K1872" s="78" t="n">
        <v>186633.59</v>
      </c>
    </row>
    <row r="1873" ht="15" customHeight="1" s="54">
      <c r="C1873" s="70" t="inlineStr">
        <is>
          <t>ВСЕГО по позиции:</t>
        </is>
      </c>
      <c r="H1873" s="87" t="n">
        <v>186633.63</v>
      </c>
      <c r="J1873" s="87" t="n">
        <v>186633.59</v>
      </c>
    </row>
    <row r="1874" ht="27" customHeight="1" s="54">
      <c r="A1874" s="76" t="n">
        <v>238</v>
      </c>
      <c r="B1874" s="76" t="inlineStr">
        <is>
          <t>TKP</t>
        </is>
      </c>
      <c r="C1874" s="76" t="inlineStr">
        <is>
          <t>Розетка Systeme Electric/Legrand улучшенная
501,81 = 501,81 / 1,00</t>
        </is>
      </c>
      <c r="D1874" s="77" t="inlineStr">
        <is>
          <t>шт.</t>
        </is>
      </c>
      <c r="E1874" s="58" t="n">
        <v>202.4</v>
      </c>
      <c r="F1874" s="78" t="n">
        <v>501.81</v>
      </c>
      <c r="G1874" s="79" t="n"/>
      <c r="H1874" s="58" t="n">
        <v>1</v>
      </c>
      <c r="I1874" s="78" t="n">
        <v>101566.34</v>
      </c>
      <c r="J1874" s="58" t="n">
        <v>1</v>
      </c>
      <c r="K1874" s="78" t="n">
        <v>101565.96</v>
      </c>
    </row>
    <row r="1875" ht="15" customHeight="1" s="54">
      <c r="C1875" s="70" t="inlineStr">
        <is>
          <t>ВСЕГО по позиции:</t>
        </is>
      </c>
      <c r="H1875" s="87" t="n">
        <v>101566.34</v>
      </c>
      <c r="J1875" s="87" t="n">
        <v>101565.96</v>
      </c>
    </row>
    <row r="1876" ht="27" customHeight="1" s="54">
      <c r="A1876" s="76" t="n">
        <v>239</v>
      </c>
      <c r="B1876" s="76" t="inlineStr">
        <is>
          <t>PETR-101691</t>
        </is>
      </c>
      <c r="C1876" s="76" t="inlineStr">
        <is>
          <t>Выключатель одноклавишный/двухклавишный
289,93 = 289,93 / 1,00</t>
        </is>
      </c>
      <c r="D1876" s="77" t="inlineStr">
        <is>
          <t>шт.</t>
        </is>
      </c>
      <c r="E1876" s="58" t="n">
        <v>105.6</v>
      </c>
      <c r="F1876" s="78" t="n">
        <v>289.93</v>
      </c>
      <c r="G1876" s="79" t="n"/>
      <c r="H1876" s="58" t="n">
        <v>1</v>
      </c>
      <c r="I1876" s="78" t="n">
        <v>30616.61</v>
      </c>
      <c r="J1876" s="58" t="n">
        <v>1</v>
      </c>
      <c r="K1876" s="78" t="n">
        <v>30616.99</v>
      </c>
    </row>
    <row r="1877" ht="15" customHeight="1" s="54">
      <c r="C1877" s="70" t="inlineStr">
        <is>
          <t>ВСЕГО по позиции:</t>
        </is>
      </c>
      <c r="H1877" s="87" t="n">
        <v>30616.61</v>
      </c>
      <c r="J1877" s="87" t="n">
        <v>30616.99</v>
      </c>
    </row>
    <row r="1878" ht="27" customHeight="1" s="54">
      <c r="A1878" s="76" t="n">
        <v>240</v>
      </c>
      <c r="B1878" s="76" t="inlineStr">
        <is>
          <t>PETR-655481</t>
        </is>
      </c>
      <c r="C1878" s="76" t="inlineStr">
        <is>
          <t>Рамки, клавиши, суппорты, лицевые панели электроустановочных изделий
245,33 = 245,33 / 1,00</t>
        </is>
      </c>
      <c r="D1878" s="77" t="inlineStr">
        <is>
          <t>компл.</t>
        </is>
      </c>
      <c r="E1878" s="58" t="n">
        <v>308</v>
      </c>
      <c r="F1878" s="78" t="n">
        <v>245.33</v>
      </c>
      <c r="G1878" s="79" t="n"/>
      <c r="H1878" s="58" t="n">
        <v>1</v>
      </c>
      <c r="I1878" s="78" t="n">
        <v>75561.64</v>
      </c>
      <c r="J1878" s="58" t="n">
        <v>1</v>
      </c>
      <c r="K1878" s="78" t="n">
        <v>75561.14999999999</v>
      </c>
    </row>
    <row r="1879" ht="15" customHeight="1" s="54">
      <c r="C1879" s="70" t="inlineStr">
        <is>
          <t>ВСЕГО по позиции:</t>
        </is>
      </c>
      <c r="H1879" s="87" t="n">
        <v>75561.64</v>
      </c>
      <c r="J1879" s="87" t="n">
        <v>75561.14999999999</v>
      </c>
    </row>
    <row r="1880" ht="27" customHeight="1" s="54">
      <c r="A1880" s="76" t="n">
        <v>241</v>
      </c>
      <c r="B1880" s="76" t="inlineStr">
        <is>
          <t>TKP</t>
        </is>
      </c>
      <c r="C1880" s="76" t="inlineStr">
        <is>
          <t>Светильник светодиодный 600х600 улучшенный
2 564,80 = 2 564,80 / 1,00</t>
        </is>
      </c>
      <c r="D1880" s="77" t="inlineStr">
        <is>
          <t>шт.</t>
        </is>
      </c>
      <c r="E1880" s="58" t="n">
        <v>114.45</v>
      </c>
      <c r="F1880" s="78" t="n">
        <v>2564.8</v>
      </c>
      <c r="G1880" s="79" t="n"/>
      <c r="H1880" s="58" t="n">
        <v>1</v>
      </c>
      <c r="I1880" s="78" t="n">
        <v>293541.36</v>
      </c>
      <c r="J1880" s="58" t="n">
        <v>1</v>
      </c>
      <c r="K1880" s="78" t="n">
        <v>293541.03</v>
      </c>
    </row>
    <row r="1881" ht="15" customHeight="1" s="54">
      <c r="C1881" s="70" t="inlineStr">
        <is>
          <t>ВСЕГО по позиции:</t>
        </is>
      </c>
      <c r="H1881" s="87" t="n">
        <v>293541.36</v>
      </c>
      <c r="J1881" s="87" t="n">
        <v>293541.03</v>
      </c>
    </row>
    <row r="1882" ht="27" customHeight="1" s="54">
      <c r="A1882" s="76" t="n">
        <v>242</v>
      </c>
      <c r="B1882" s="76" t="inlineStr">
        <is>
          <t>PETR-106926</t>
        </is>
      </c>
      <c r="C1882" s="76" t="inlineStr">
        <is>
          <t>Подключение оборудования: кабельные выводы, вилки, розетки силовые, наконечники
1 616,94 = 1 616,94 / 1,00</t>
        </is>
      </c>
      <c r="D1882" s="77" t="inlineStr">
        <is>
          <t>точка</t>
        </is>
      </c>
      <c r="E1882" s="58" t="n">
        <v>143.85</v>
      </c>
      <c r="F1882" s="78" t="n">
        <v>1616.94</v>
      </c>
      <c r="G1882" s="79" t="n"/>
      <c r="H1882" s="58" t="n">
        <v>1</v>
      </c>
      <c r="I1882" s="78" t="n">
        <v>232596.82</v>
      </c>
      <c r="J1882" s="58" t="n">
        <v>1</v>
      </c>
      <c r="K1882" s="78" t="n">
        <v>232596.43</v>
      </c>
    </row>
    <row r="1883" ht="15" customHeight="1" s="54">
      <c r="C1883" s="70" t="inlineStr">
        <is>
          <t>ВСЕГО по позиции:</t>
        </is>
      </c>
      <c r="H1883" s="87" t="n">
        <v>232596.82</v>
      </c>
      <c r="J1883" s="87" t="n">
        <v>232596.43</v>
      </c>
    </row>
    <row r="1884" ht="27" customHeight="1" s="54">
      <c r="A1884" s="76" t="n">
        <v>243</v>
      </c>
      <c r="B1884" s="76" t="inlineStr">
        <is>
          <t>PETR-660888</t>
        </is>
      </c>
      <c r="C1884" s="76" t="inlineStr">
        <is>
          <t>Питающие и магистральные кабели до щитов и нагрузок
245,33 = 245,33 / 1,00</t>
        </is>
      </c>
      <c r="D1884" s="77" t="inlineStr">
        <is>
          <t>м.п.</t>
        </is>
      </c>
      <c r="E1884" s="58" t="n">
        <v>1242.45</v>
      </c>
      <c r="F1884" s="78" t="n">
        <v>245.33</v>
      </c>
      <c r="G1884" s="79" t="n"/>
      <c r="H1884" s="58" t="n">
        <v>1</v>
      </c>
      <c r="I1884" s="78" t="n">
        <v>304810.26</v>
      </c>
      <c r="J1884" s="58" t="n">
        <v>1</v>
      </c>
      <c r="K1884" s="78" t="n">
        <v>304808.29</v>
      </c>
    </row>
    <row r="1885" ht="15" customHeight="1" s="54">
      <c r="C1885" s="70" t="inlineStr">
        <is>
          <t>ВСЕГО по позиции:</t>
        </is>
      </c>
      <c r="H1885" s="87" t="n">
        <v>304810.26</v>
      </c>
      <c r="J1885" s="87" t="n">
        <v>304808.29</v>
      </c>
    </row>
    <row r="1886" ht="27" customHeight="1" s="54">
      <c r="A1886" s="76" t="n">
        <v>244</v>
      </c>
      <c r="B1886" s="76" t="inlineStr">
        <is>
          <t>PETR-141625</t>
        </is>
      </c>
      <c r="C1886" s="76" t="inlineStr">
        <is>
          <t>Лоток кабельный с крышкой
1 059,37 = 1 059,37 / 1,00</t>
        </is>
      </c>
      <c r="D1886" s="77" t="inlineStr">
        <is>
          <t>м.п.</t>
        </is>
      </c>
      <c r="E1886" s="58" t="n">
        <v>475.42</v>
      </c>
      <c r="F1886" s="78" t="n">
        <v>1059.37</v>
      </c>
      <c r="G1886" s="79" t="n"/>
      <c r="H1886" s="58" t="n">
        <v>1</v>
      </c>
      <c r="I1886" s="78" t="n">
        <v>503645.69</v>
      </c>
      <c r="J1886" s="58" t="n">
        <v>1</v>
      </c>
      <c r="K1886" s="78" t="n">
        <v>503646.97</v>
      </c>
    </row>
    <row r="1887" ht="15" customHeight="1" s="54">
      <c r="C1887" s="70" t="inlineStr">
        <is>
          <t>ВСЕГО по позиции:</t>
        </is>
      </c>
      <c r="H1887" s="87" t="n">
        <v>503645.69</v>
      </c>
      <c r="J1887" s="87" t="n">
        <v>503646.97</v>
      </c>
    </row>
    <row r="1888" ht="27" customHeight="1" s="54">
      <c r="A1888" s="76" t="n">
        <v>245</v>
      </c>
      <c r="B1888" s="76" t="inlineStr">
        <is>
          <t>PETR-1152906</t>
        </is>
      </c>
      <c r="C1888" s="76" t="inlineStr">
        <is>
          <t>Подвесы, кронштейны, заземление и крепеж кабельных лотков
312,24 = 312,24 / 1,00</t>
        </is>
      </c>
      <c r="D1888" s="77" t="inlineStr">
        <is>
          <t>м.п.</t>
        </is>
      </c>
      <c r="E1888" s="58" t="n">
        <v>475.42</v>
      </c>
      <c r="F1888" s="78" t="n">
        <v>312.24</v>
      </c>
      <c r="G1888" s="79" t="n"/>
      <c r="H1888" s="58" t="n">
        <v>1</v>
      </c>
      <c r="I1888" s="78" t="n">
        <v>148445.14</v>
      </c>
      <c r="J1888" s="58" t="n">
        <v>1</v>
      </c>
      <c r="K1888" s="78" t="n">
        <v>148443.32</v>
      </c>
    </row>
    <row r="1889" ht="15" customHeight="1" s="54">
      <c r="C1889" s="70" t="inlineStr">
        <is>
          <t>ВСЕГО по позиции:</t>
        </is>
      </c>
      <c r="H1889" s="87" t="n">
        <v>148445.14</v>
      </c>
      <c r="J1889" s="87" t="n">
        <v>148443.32</v>
      </c>
    </row>
    <row r="1890" ht="27" customHeight="1" s="54">
      <c r="A1890" s="76" t="n">
        <v>246</v>
      </c>
      <c r="B1890" s="76" t="inlineStr">
        <is>
          <t>PETR-997001</t>
        </is>
      </c>
      <c r="C1890" s="76" t="inlineStr">
        <is>
          <t>Заземление и уравнивание потенциалов: провод, шины, наконечники, маркировка
267,63 = 267,63 / 1,00</t>
        </is>
      </c>
      <c r="D1890" s="77" t="inlineStr">
        <is>
          <t>м.п.</t>
        </is>
      </c>
      <c r="E1890" s="58" t="n">
        <v>180.94</v>
      </c>
      <c r="F1890" s="78" t="n">
        <v>267.63</v>
      </c>
      <c r="G1890" s="79" t="n"/>
      <c r="H1890" s="58" t="n">
        <v>1</v>
      </c>
      <c r="I1890" s="78" t="n">
        <v>48424.97</v>
      </c>
      <c r="J1890" s="58" t="n">
        <v>1</v>
      </c>
      <c r="K1890" s="78" t="n">
        <v>48425.15</v>
      </c>
    </row>
    <row r="1891" ht="15" customHeight="1" s="54">
      <c r="C1891" s="70" t="inlineStr">
        <is>
          <t>ВСЕГО по позиции:</t>
        </is>
      </c>
      <c r="H1891" s="87" t="n">
        <v>48424.97</v>
      </c>
      <c r="J1891" s="87" t="n">
        <v>48425.15</v>
      </c>
    </row>
    <row r="1892" ht="27" customHeight="1" s="54">
      <c r="A1892" s="76" t="n">
        <v>247</v>
      </c>
      <c r="B1892" s="76" t="inlineStr">
        <is>
          <t>PETR-669259</t>
        </is>
      </c>
      <c r="C1892" s="76" t="inlineStr">
        <is>
          <t>Распределительные щиты, автоматика, УЗО/дифавтоматы, клеммы и маркировка
413 410,66 = 413 410,66 / 1,00</t>
        </is>
      </c>
      <c r="D1892" s="77" t="inlineStr">
        <is>
          <t>компл.</t>
        </is>
      </c>
      <c r="E1892" s="58" t="n">
        <v>3</v>
      </c>
      <c r="F1892" s="78" t="n">
        <v>413410.66</v>
      </c>
      <c r="G1892" s="79" t="n"/>
      <c r="H1892" s="58" t="n">
        <v>1</v>
      </c>
      <c r="I1892" s="78" t="n">
        <v>1240231.98</v>
      </c>
      <c r="J1892" s="58" t="n">
        <v>1</v>
      </c>
      <c r="K1892" s="78" t="n">
        <v>1240231.99</v>
      </c>
    </row>
    <row r="1893" ht="15" customHeight="1" s="54">
      <c r="C1893" s="70" t="inlineStr">
        <is>
          <t>ВСЕГО по позиции:</t>
        </is>
      </c>
      <c r="H1893" s="87" t="n">
        <v>1240231.98</v>
      </c>
      <c r="J1893" s="87" t="n">
        <v>1240231.99</v>
      </c>
    </row>
    <row r="1894" ht="27" customHeight="1" s="54">
      <c r="A1894" s="76" t="n">
        <v>248</v>
      </c>
      <c r="B1894" s="76" t="inlineStr">
        <is>
          <t>TKP</t>
        </is>
      </c>
      <c r="C1894" s="76" t="inlineStr">
        <is>
          <t>ИБП/стабилизация, резервное питание слаботочных и инженерных систем
113 812,50 = 113 812,50 / 1,00</t>
        </is>
      </c>
      <c r="D1894" s="77" t="inlineStr">
        <is>
          <t>компл.</t>
        </is>
      </c>
      <c r="E1894" s="58" t="n">
        <v>3</v>
      </c>
      <c r="F1894" s="78" t="n">
        <v>113812.5</v>
      </c>
      <c r="G1894" s="79" t="n"/>
      <c r="H1894" s="58" t="n">
        <v>1</v>
      </c>
      <c r="I1894" s="78" t="n">
        <v>341437.5</v>
      </c>
      <c r="J1894" s="58" t="n">
        <v>1</v>
      </c>
      <c r="K1894" s="78" t="n">
        <v>341437.51</v>
      </c>
    </row>
    <row r="1895" ht="15" customHeight="1" s="54">
      <c r="C1895" s="70" t="inlineStr">
        <is>
          <t>ВСЕГО по позиции:</t>
        </is>
      </c>
      <c r="H1895" s="87" t="n">
        <v>341437.5</v>
      </c>
      <c r="J1895" s="87" t="n">
        <v>341437.51</v>
      </c>
    </row>
    <row r="1896" ht="27" customHeight="1" s="54">
      <c r="A1896" s="76" t="n">
        <v>249</v>
      </c>
      <c r="B1896" s="76" t="inlineStr">
        <is>
          <t>PETR-636354</t>
        </is>
      </c>
      <c r="C1896" s="76" t="inlineStr">
        <is>
          <t>Кабель КПСЭнг(А)-FRLS для ОПС
83,63 = 83,63 / 1,00</t>
        </is>
      </c>
      <c r="D1896" s="77" t="inlineStr">
        <is>
          <t>м.п.</t>
        </is>
      </c>
      <c r="E1896" s="58" t="n">
        <v>2134</v>
      </c>
      <c r="F1896" s="78" t="n">
        <v>83.63</v>
      </c>
      <c r="G1896" s="79" t="n"/>
      <c r="H1896" s="58" t="n">
        <v>1</v>
      </c>
      <c r="I1896" s="78" t="n">
        <v>178466.42</v>
      </c>
      <c r="J1896" s="58" t="n">
        <v>1</v>
      </c>
      <c r="K1896" s="78" t="n">
        <v>178476.42</v>
      </c>
    </row>
    <row r="1897" ht="15" customHeight="1" s="54">
      <c r="C1897" s="70" t="inlineStr">
        <is>
          <t>ВСЕГО по позиции:</t>
        </is>
      </c>
      <c r="H1897" s="87" t="n">
        <v>178466.42</v>
      </c>
      <c r="J1897" s="87" t="n">
        <v>178476.42</v>
      </c>
    </row>
    <row r="1898" ht="27" customHeight="1" s="54">
      <c r="A1898" s="76" t="n">
        <v>250</v>
      </c>
      <c r="B1898" s="76" t="inlineStr">
        <is>
          <t>PETR-995292</t>
        </is>
      </c>
      <c r="C1898" s="76" t="inlineStr">
        <is>
          <t>Извещатели пожарные, оповещатели, ручные извещатели
1 672,69 = 1 672,69 / 1,00</t>
        </is>
      </c>
      <c r="D1898" s="77" t="inlineStr">
        <is>
          <t>шт.</t>
        </is>
      </c>
      <c r="E1898" s="58" t="n">
        <v>203.7</v>
      </c>
      <c r="F1898" s="78" t="n">
        <v>1672.69</v>
      </c>
      <c r="G1898" s="79" t="n"/>
      <c r="H1898" s="58" t="n">
        <v>1</v>
      </c>
      <c r="I1898" s="78" t="n">
        <v>340726.95</v>
      </c>
      <c r="J1898" s="58" t="n">
        <v>1</v>
      </c>
      <c r="K1898" s="78" t="n">
        <v>340727.72</v>
      </c>
    </row>
    <row r="1899" ht="15" customHeight="1" s="54">
      <c r="C1899" s="70" t="inlineStr">
        <is>
          <t>ВСЕГО по позиции:</t>
        </is>
      </c>
      <c r="H1899" s="87" t="n">
        <v>340726.95</v>
      </c>
      <c r="J1899" s="87" t="n">
        <v>340727.72</v>
      </c>
    </row>
    <row r="1900" ht="27" customHeight="1" s="54">
      <c r="A1900" s="76" t="n">
        <v>251</v>
      </c>
      <c r="B1900" s="76" t="inlineStr">
        <is>
          <t>PETR-1005516</t>
        </is>
      </c>
      <c r="C1900" s="76" t="inlineStr">
        <is>
          <t>Извещатель пожарный ручной с коробкой и крепежом
2 007,23 = 2 007,23 / 1,00</t>
        </is>
      </c>
      <c r="D1900" s="77" t="inlineStr">
        <is>
          <t>шт.</t>
        </is>
      </c>
      <c r="E1900" s="58" t="n">
        <v>102.9</v>
      </c>
      <c r="F1900" s="78" t="n">
        <v>2007.23</v>
      </c>
      <c r="G1900" s="79" t="n"/>
      <c r="H1900" s="58" t="n">
        <v>1</v>
      </c>
      <c r="I1900" s="78" t="n">
        <v>206543.97</v>
      </c>
      <c r="J1900" s="58" t="n">
        <v>1</v>
      </c>
      <c r="K1900" s="78" t="n">
        <v>206544.22</v>
      </c>
    </row>
    <row r="1901" ht="15" customHeight="1" s="54">
      <c r="C1901" s="70" t="inlineStr">
        <is>
          <t>ВСЕГО по позиции:</t>
        </is>
      </c>
      <c r="H1901" s="87" t="n">
        <v>206543.97</v>
      </c>
      <c r="J1901" s="87" t="n">
        <v>206544.22</v>
      </c>
    </row>
    <row r="1902" ht="27" customHeight="1" s="54">
      <c r="A1902" s="76" t="n">
        <v>252</v>
      </c>
      <c r="B1902" s="76" t="inlineStr">
        <is>
          <t>PETR-1168009</t>
        </is>
      </c>
      <c r="C1902" s="76" t="inlineStr">
        <is>
          <t>Оповещатель звуковой/светозвуковой пожарный
2 676,31 = 2 676,31 / 1,00</t>
        </is>
      </c>
      <c r="D1902" s="77" t="inlineStr">
        <is>
          <t>шт.</t>
        </is>
      </c>
      <c r="E1902" s="58" t="n">
        <v>100.8</v>
      </c>
      <c r="F1902" s="78" t="n">
        <v>2676.31</v>
      </c>
      <c r="G1902" s="79" t="n"/>
      <c r="H1902" s="58" t="n">
        <v>1</v>
      </c>
      <c r="I1902" s="78" t="n">
        <v>269772.05</v>
      </c>
      <c r="J1902" s="58" t="n">
        <v>1</v>
      </c>
      <c r="K1902" s="78" t="n">
        <v>269772.05</v>
      </c>
    </row>
    <row r="1903" ht="15" customHeight="1" s="54">
      <c r="C1903" s="70" t="inlineStr">
        <is>
          <t>ВСЕГО по позиции:</t>
        </is>
      </c>
      <c r="H1903" s="87" t="n">
        <v>269772.05</v>
      </c>
      <c r="J1903" s="87" t="n">
        <v>269772.05</v>
      </c>
    </row>
    <row r="1904" ht="27" customHeight="1" s="54">
      <c r="A1904" s="76" t="n">
        <v>253</v>
      </c>
      <c r="B1904" s="76" t="inlineStr">
        <is>
          <t>PETR-1085113</t>
        </is>
      </c>
      <c r="C1904" s="76" t="inlineStr">
        <is>
          <t>Клеммы, коробки, изоляторы КЗ, маркировка и крепеж пожарной сигнализации
105,94 = 105,94 / 1,00</t>
        </is>
      </c>
      <c r="D1904" s="77" t="inlineStr">
        <is>
          <t>м.п.</t>
        </is>
      </c>
      <c r="E1904" s="58" t="n">
        <v>1067</v>
      </c>
      <c r="F1904" s="78" t="n">
        <v>105.94</v>
      </c>
      <c r="G1904" s="79" t="n"/>
      <c r="H1904" s="58" t="n">
        <v>1</v>
      </c>
      <c r="I1904" s="78" t="n">
        <v>113037.98</v>
      </c>
      <c r="J1904" s="58" t="n">
        <v>1</v>
      </c>
      <c r="K1904" s="78" t="n">
        <v>113035.07</v>
      </c>
    </row>
    <row r="1905" ht="15" customHeight="1" s="54">
      <c r="C1905" s="70" t="inlineStr">
        <is>
          <t>ВСЕГО по позиции:</t>
        </is>
      </c>
      <c r="H1905" s="87" t="n">
        <v>113037.98</v>
      </c>
      <c r="J1905" s="87" t="n">
        <v>113035.07</v>
      </c>
    </row>
    <row r="1906" ht="27" customHeight="1" s="54">
      <c r="A1906" s="76" t="n">
        <v>254</v>
      </c>
      <c r="B1906" s="76" t="inlineStr">
        <is>
          <t>PETR-614369</t>
        </is>
      </c>
      <c r="C1906" s="76" t="inlineStr">
        <is>
          <t>ППКП, блоки питания, АКБ, модули, шкаф и общесистемная комплектация ПС
306 759,88 = 306 759,88 / 1,00</t>
        </is>
      </c>
      <c r="D1906" s="77" t="inlineStr">
        <is>
          <t>компл.</t>
        </is>
      </c>
      <c r="E1906" s="58" t="n">
        <v>3</v>
      </c>
      <c r="F1906" s="78" t="n">
        <v>306759.88</v>
      </c>
      <c r="G1906" s="79" t="n"/>
      <c r="H1906" s="58" t="n">
        <v>1</v>
      </c>
      <c r="I1906" s="78" t="n">
        <v>920279.64</v>
      </c>
      <c r="J1906" s="58" t="n">
        <v>1</v>
      </c>
      <c r="K1906" s="78" t="n">
        <v>920279.64</v>
      </c>
    </row>
    <row r="1907" ht="15" customHeight="1" s="54">
      <c r="C1907" s="70" t="inlineStr">
        <is>
          <t>ВСЕГО по позиции:</t>
        </is>
      </c>
      <c r="H1907" s="87" t="n">
        <v>920279.64</v>
      </c>
      <c r="J1907" s="87" t="n">
        <v>920279.64</v>
      </c>
    </row>
    <row r="1908" ht="27" customHeight="1" s="54">
      <c r="A1908" s="76" t="n">
        <v>255</v>
      </c>
      <c r="B1908" s="76" t="inlineStr">
        <is>
          <t>PETR-1164986</t>
        </is>
      </c>
      <c r="C1908" s="76" t="inlineStr">
        <is>
          <t>Светильник аварийного освещения с аккумулятором
3 902,95 = 3 902,95 / 1,00</t>
        </is>
      </c>
      <c r="D1908" s="77" t="inlineStr">
        <is>
          <t>шт.</t>
        </is>
      </c>
      <c r="E1908" s="58" t="n">
        <v>54.6</v>
      </c>
      <c r="F1908" s="78" t="n">
        <v>3902.95</v>
      </c>
      <c r="G1908" s="79" t="n"/>
      <c r="H1908" s="58" t="n">
        <v>1</v>
      </c>
      <c r="I1908" s="78" t="n">
        <v>213101.07</v>
      </c>
      <c r="J1908" s="58" t="n">
        <v>1</v>
      </c>
      <c r="K1908" s="78" t="n">
        <v>213101.18</v>
      </c>
    </row>
    <row r="1909" ht="15" customHeight="1" s="54">
      <c r="C1909" s="70" t="inlineStr">
        <is>
          <t>ВСЕГО по позиции:</t>
        </is>
      </c>
      <c r="H1909" s="87" t="n">
        <v>213101.07</v>
      </c>
      <c r="J1909" s="87" t="n">
        <v>213101.18</v>
      </c>
    </row>
    <row r="1910" ht="27" customHeight="1" s="54">
      <c r="A1910" s="76" t="n">
        <v>256</v>
      </c>
      <c r="B1910" s="76" t="inlineStr">
        <is>
          <t>PETR-661275</t>
        </is>
      </c>
      <c r="C1910" s="76" t="inlineStr">
        <is>
          <t>Световое табло Выход/эвакуационный указатель
3 122,36 = 3 122,36 / 1,00</t>
        </is>
      </c>
      <c r="D1910" s="77" t="inlineStr">
        <is>
          <t>шт.</t>
        </is>
      </c>
      <c r="E1910" s="58" t="n">
        <v>29.4</v>
      </c>
      <c r="F1910" s="78" t="n">
        <v>3122.36</v>
      </c>
      <c r="G1910" s="79" t="n"/>
      <c r="H1910" s="58" t="n">
        <v>1</v>
      </c>
      <c r="I1910" s="78" t="n">
        <v>91797.38</v>
      </c>
      <c r="J1910" s="58" t="n">
        <v>1</v>
      </c>
      <c r="K1910" s="78" t="n">
        <v>91797.42999999999</v>
      </c>
    </row>
    <row r="1911" ht="15" customHeight="1" s="54">
      <c r="C1911" s="70" t="inlineStr">
        <is>
          <t>ВСЕГО по позиции:</t>
        </is>
      </c>
      <c r="H1911" s="87" t="n">
        <v>91797.38</v>
      </c>
      <c r="J1911" s="87" t="n">
        <v>91797.42999999999</v>
      </c>
    </row>
    <row r="1912" ht="27" customHeight="1" s="54">
      <c r="A1912" s="76" t="n">
        <v>257</v>
      </c>
      <c r="B1912" s="76" t="inlineStr">
        <is>
          <t>PETR-1024222</t>
        </is>
      </c>
      <c r="C1912" s="76" t="inlineStr">
        <is>
          <t>Огнетушители, кронштейны, знаки, планы эвакуации и пиктограммы
98 745,58 = 98 745,58 / 1,00</t>
        </is>
      </c>
      <c r="D1912" s="77" t="inlineStr">
        <is>
          <t>компл.</t>
        </is>
      </c>
      <c r="E1912" s="58" t="n">
        <v>3</v>
      </c>
      <c r="F1912" s="78" t="n">
        <v>98745.58</v>
      </c>
      <c r="G1912" s="79" t="n"/>
      <c r="H1912" s="58" t="n">
        <v>1</v>
      </c>
      <c r="I1912" s="78" t="n">
        <v>296236.74</v>
      </c>
      <c r="J1912" s="58" t="n">
        <v>1</v>
      </c>
      <c r="K1912" s="78" t="n">
        <v>296236.75</v>
      </c>
    </row>
    <row r="1913" ht="15" customHeight="1" s="54">
      <c r="C1913" s="70" t="inlineStr">
        <is>
          <t>ВСЕГО по позиции:</t>
        </is>
      </c>
      <c r="H1913" s="87" t="n">
        <v>296236.74</v>
      </c>
      <c r="J1913" s="87" t="n">
        <v>296236.75</v>
      </c>
    </row>
    <row r="1914" ht="27" customHeight="1" s="54">
      <c r="A1914" s="76" t="n">
        <v>258</v>
      </c>
      <c r="B1914" s="76" t="inlineStr">
        <is>
          <t>PETR-1212451</t>
        </is>
      </c>
      <c r="C1914" s="76" t="inlineStr">
        <is>
          <t>СОУЭ: оповещатели, табло Выход, ручные извещатели, БП/АКБ
3 568,41 = 3 568,41 / 1,00</t>
        </is>
      </c>
      <c r="D1914" s="77" t="inlineStr">
        <is>
          <t>шт.</t>
        </is>
      </c>
      <c r="E1914" s="58" t="n">
        <v>100.8</v>
      </c>
      <c r="F1914" s="78" t="n">
        <v>3568.41</v>
      </c>
      <c r="G1914" s="79" t="n"/>
      <c r="H1914" s="58" t="n">
        <v>1</v>
      </c>
      <c r="I1914" s="78" t="n">
        <v>359695.73</v>
      </c>
      <c r="J1914" s="58" t="n">
        <v>1</v>
      </c>
      <c r="K1914" s="78" t="n">
        <v>359696.06</v>
      </c>
    </row>
    <row r="1915" ht="15" customHeight="1" s="54">
      <c r="C1915" s="70" t="inlineStr">
        <is>
          <t>ВСЕГО по позиции:</t>
        </is>
      </c>
      <c r="H1915" s="87" t="n">
        <v>359695.73</v>
      </c>
      <c r="J1915" s="87" t="n">
        <v>359696.06</v>
      </c>
    </row>
    <row r="1916" ht="27" customHeight="1" s="54">
      <c r="A1916" s="76" t="n">
        <v>259</v>
      </c>
      <c r="B1916" s="76" t="inlineStr">
        <is>
          <t>PETR-907825</t>
        </is>
      </c>
      <c r="C1916" s="76" t="inlineStr">
        <is>
          <t>Кабель UTP/FTP cat.6 для СКС
50,18 = 50,18 / 1,00</t>
        </is>
      </c>
      <c r="D1916" s="77" t="inlineStr">
        <is>
          <t>м.п.</t>
        </is>
      </c>
      <c r="E1916" s="58" t="n">
        <v>3399</v>
      </c>
      <c r="F1916" s="78" t="n">
        <v>50.18</v>
      </c>
      <c r="G1916" s="79" t="n"/>
      <c r="H1916" s="58" t="n">
        <v>1</v>
      </c>
      <c r="I1916" s="78" t="n">
        <v>170561.82</v>
      </c>
      <c r="J1916" s="58" t="n">
        <v>1</v>
      </c>
      <c r="K1916" s="78" t="n">
        <v>170564.58</v>
      </c>
    </row>
    <row r="1917" ht="15" customHeight="1" s="54">
      <c r="C1917" s="70" t="inlineStr">
        <is>
          <t>ВСЕГО по позиции:</t>
        </is>
      </c>
      <c r="H1917" s="87" t="n">
        <v>170561.82</v>
      </c>
      <c r="J1917" s="87" t="n">
        <v>170564.58</v>
      </c>
    </row>
    <row r="1918" ht="27" customHeight="1" s="54">
      <c r="A1918" s="76" t="n">
        <v>260</v>
      </c>
      <c r="B1918" s="76" t="inlineStr">
        <is>
          <t>PETR-1146195</t>
        </is>
      </c>
      <c r="C1918" s="76" t="inlineStr">
        <is>
          <t>СКС порт: keystone, faceplate, патч-панель, патч-корды, маркировка
2 007,23 = 2 007,23 / 1,00</t>
        </is>
      </c>
      <c r="D1918" s="77" t="inlineStr">
        <is>
          <t>порт</t>
        </is>
      </c>
      <c r="E1918" s="58" t="n">
        <v>108.15</v>
      </c>
      <c r="F1918" s="78" t="n">
        <v>2007.23</v>
      </c>
      <c r="G1918" s="79" t="n"/>
      <c r="H1918" s="58" t="n">
        <v>1</v>
      </c>
      <c r="I1918" s="78" t="n">
        <v>217081.92</v>
      </c>
      <c r="J1918" s="58" t="n">
        <v>1</v>
      </c>
      <c r="K1918" s="78" t="n">
        <v>217082.19</v>
      </c>
    </row>
    <row r="1919" ht="15" customHeight="1" s="54">
      <c r="C1919" s="70" t="inlineStr">
        <is>
          <t>ВСЕГО по позиции:</t>
        </is>
      </c>
      <c r="H1919" s="87" t="n">
        <v>217081.92</v>
      </c>
      <c r="J1919" s="87" t="n">
        <v>217082.19</v>
      </c>
    </row>
    <row r="1920" ht="27" customHeight="1" s="54">
      <c r="A1920" s="76" t="n">
        <v>261</v>
      </c>
      <c r="B1920" s="76" t="inlineStr">
        <is>
          <t>TKP</t>
        </is>
      </c>
      <c r="C1920" s="76" t="inlineStr">
        <is>
          <t>Охранная сигнализация: датчики, магнитоконтакты, тревожные кнопки
1 895,72 = 1 895,72 / 1,00</t>
        </is>
      </c>
      <c r="D1920" s="77" t="inlineStr">
        <is>
          <t>шт.</t>
        </is>
      </c>
      <c r="E1920" s="58" t="n">
        <v>81.90000000000001</v>
      </c>
      <c r="F1920" s="78" t="n">
        <v>1895.72</v>
      </c>
      <c r="G1920" s="79" t="n"/>
      <c r="H1920" s="58" t="n">
        <v>1</v>
      </c>
      <c r="I1920" s="78" t="n">
        <v>155259.47</v>
      </c>
      <c r="J1920" s="58" t="n">
        <v>1</v>
      </c>
      <c r="K1920" s="78" t="n">
        <v>155259.43</v>
      </c>
    </row>
    <row r="1921" ht="15" customHeight="1" s="54">
      <c r="C1921" s="70" t="inlineStr">
        <is>
          <t>ВСЕГО по позиции:</t>
        </is>
      </c>
      <c r="H1921" s="87" t="n">
        <v>155259.47</v>
      </c>
      <c r="J1921" s="87" t="n">
        <v>155259.43</v>
      </c>
    </row>
    <row r="1922" ht="27" customHeight="1" s="54">
      <c r="A1922" s="76" t="n">
        <v>262</v>
      </c>
      <c r="B1922" s="76" t="inlineStr">
        <is>
          <t>PETR-133802</t>
        </is>
      </c>
      <c r="C1922" s="76" t="inlineStr">
        <is>
          <t>Кабель охранной сигнализации
72,48 = 72,48 / 1,00</t>
        </is>
      </c>
      <c r="D1922" s="77" t="inlineStr">
        <is>
          <t>м.п.</t>
        </is>
      </c>
      <c r="E1922" s="58" t="n">
        <v>1716</v>
      </c>
      <c r="F1922" s="78" t="n">
        <v>72.48</v>
      </c>
      <c r="G1922" s="79" t="n"/>
      <c r="H1922" s="58" t="n">
        <v>1</v>
      </c>
      <c r="I1922" s="78" t="n">
        <v>124375.68</v>
      </c>
      <c r="J1922" s="58" t="n">
        <v>1</v>
      </c>
      <c r="K1922" s="78" t="n">
        <v>124381.51</v>
      </c>
    </row>
    <row r="1923" ht="15" customHeight="1" s="54">
      <c r="C1923" s="70" t="inlineStr">
        <is>
          <t>ВСЕГО по позиции:</t>
        </is>
      </c>
      <c r="H1923" s="87" t="n">
        <v>124375.68</v>
      </c>
      <c r="J1923" s="87" t="n">
        <v>124381.51</v>
      </c>
    </row>
    <row r="1924" ht="27" customHeight="1" s="54">
      <c r="A1924" s="76" t="n">
        <v>263</v>
      </c>
      <c r="B1924" s="76" t="inlineStr">
        <is>
          <t>PETR-1146195</t>
        </is>
      </c>
      <c r="C1924" s="76" t="inlineStr">
        <is>
          <t>Коробки, коннекторы, патч-модули и крепеж для ОПС/СКС
78,06 = 78,06 / 1,00</t>
        </is>
      </c>
      <c r="D1924" s="77" t="inlineStr">
        <is>
          <t>м.п.</t>
        </is>
      </c>
      <c r="E1924" s="58" t="n">
        <v>6182</v>
      </c>
      <c r="F1924" s="78" t="n">
        <v>78.06</v>
      </c>
      <c r="G1924" s="79" t="n"/>
      <c r="H1924" s="58" t="n">
        <v>1</v>
      </c>
      <c r="I1924" s="78" t="n">
        <v>482566.92</v>
      </c>
      <c r="J1924" s="58" t="n">
        <v>1</v>
      </c>
      <c r="K1924" s="78" t="n">
        <v>482561</v>
      </c>
    </row>
    <row r="1925" ht="15" customHeight="1" s="54">
      <c r="C1925" s="70" t="inlineStr">
        <is>
          <t>ВСЕГО по позиции:</t>
        </is>
      </c>
      <c r="H1925" s="87" t="n">
        <v>482566.92</v>
      </c>
      <c r="J1925" s="87" t="n">
        <v>482561</v>
      </c>
    </row>
    <row r="1926" ht="27" customHeight="1" s="54">
      <c r="A1926" s="76" t="n">
        <v>264</v>
      </c>
      <c r="B1926" s="76" t="inlineStr">
        <is>
          <t>PETR-614367</t>
        </is>
      </c>
      <c r="C1926" s="76" t="inlineStr">
        <is>
          <t>Активное оборудование ОПС/СКС, шкаф/кросс, блоки питания, коммутация
402 515,83 = 402 515,83 / 1,00</t>
        </is>
      </c>
      <c r="D1926" s="77" t="inlineStr">
        <is>
          <t>компл.</t>
        </is>
      </c>
      <c r="E1926" s="58" t="n">
        <v>3</v>
      </c>
      <c r="F1926" s="78" t="n">
        <v>402515.83</v>
      </c>
      <c r="G1926" s="79" t="n"/>
      <c r="H1926" s="58" t="n">
        <v>1</v>
      </c>
      <c r="I1926" s="78" t="n">
        <v>1207547.49</v>
      </c>
      <c r="J1926" s="58" t="n">
        <v>1</v>
      </c>
      <c r="K1926" s="78" t="n">
        <v>1207547.49</v>
      </c>
    </row>
    <row r="1927" ht="15" customHeight="1" s="54">
      <c r="C1927" s="70" t="inlineStr">
        <is>
          <t>ВСЕГО по позиции:</t>
        </is>
      </c>
      <c r="H1927" s="87" t="n">
        <v>1207547.49</v>
      </c>
      <c r="J1927" s="87" t="n">
        <v>1207547.49</v>
      </c>
    </row>
    <row r="1928" ht="27" customHeight="1" s="54">
      <c r="A1928" s="76" t="n">
        <v>265</v>
      </c>
      <c r="B1928" s="76" t="inlineStr">
        <is>
          <t>TKP</t>
        </is>
      </c>
      <c r="C1928" s="76" t="inlineStr">
        <is>
          <t>Wi-Fi точка доступа, PoE-питание и монтажный комплект
18 399,63 = 18 399,63 / 1,00</t>
        </is>
      </c>
      <c r="D1928" s="77" t="inlineStr">
        <is>
          <t>шт.</t>
        </is>
      </c>
      <c r="E1928" s="58" t="n">
        <v>40.95</v>
      </c>
      <c r="F1928" s="78" t="n">
        <v>18399.63</v>
      </c>
      <c r="G1928" s="79" t="n"/>
      <c r="H1928" s="58" t="n">
        <v>1</v>
      </c>
      <c r="I1928" s="78" t="n">
        <v>753464.85</v>
      </c>
      <c r="J1928" s="58" t="n">
        <v>1</v>
      </c>
      <c r="K1928" s="78" t="n">
        <v>753464.9</v>
      </c>
    </row>
    <row r="1929" ht="15" customHeight="1" s="54">
      <c r="C1929" s="70" t="inlineStr">
        <is>
          <t>ВСЕГО по позиции:</t>
        </is>
      </c>
      <c r="H1929" s="87" t="n">
        <v>753464.85</v>
      </c>
      <c r="J1929" s="87" t="n">
        <v>753464.9</v>
      </c>
    </row>
    <row r="1930" ht="27" customHeight="1" s="54">
      <c r="A1930" s="76" t="n">
        <v>266</v>
      </c>
      <c r="B1930" s="76" t="inlineStr">
        <is>
          <t>TKP</t>
        </is>
      </c>
      <c r="C1930" s="76" t="inlineStr">
        <is>
          <t>IP-камера видеонаблюдения с монтажной коробкой и крепежом
20 629,89 = 20 629,89 / 1,00</t>
        </is>
      </c>
      <c r="D1930" s="77" t="inlineStr">
        <is>
          <t>шт.</t>
        </is>
      </c>
      <c r="E1930" s="58" t="n">
        <v>32.55</v>
      </c>
      <c r="F1930" s="78" t="n">
        <v>20629.89</v>
      </c>
      <c r="G1930" s="79" t="n"/>
      <c r="H1930" s="58" t="n">
        <v>1</v>
      </c>
      <c r="I1930" s="78" t="n">
        <v>671502.92</v>
      </c>
      <c r="J1930" s="58" t="n">
        <v>1</v>
      </c>
      <c r="K1930" s="78" t="n">
        <v>671502.91</v>
      </c>
    </row>
    <row r="1931" ht="15" customHeight="1" s="54">
      <c r="C1931" s="70" t="inlineStr">
        <is>
          <t>ВСЕГО по позиции:</t>
        </is>
      </c>
      <c r="H1931" s="87" t="n">
        <v>671502.92</v>
      </c>
      <c r="J1931" s="87" t="n">
        <v>671502.91</v>
      </c>
    </row>
    <row r="1932" ht="27" customHeight="1" s="54">
      <c r="A1932" s="76" t="n">
        <v>267</v>
      </c>
      <c r="B1932" s="76" t="inlineStr">
        <is>
          <t>PETR-1004065</t>
        </is>
      </c>
      <c r="C1932" s="76" t="inlineStr">
        <is>
          <t>СКУД: считыватель, контроллер, кнопка выхода, замок и БП
46 835,43 = 46 835,43 / 1,00</t>
        </is>
      </c>
      <c r="D1932" s="77" t="inlineStr">
        <is>
          <t>компл.</t>
        </is>
      </c>
      <c r="E1932" s="58" t="n">
        <v>8.4</v>
      </c>
      <c r="F1932" s="78" t="n">
        <v>46835.43</v>
      </c>
      <c r="G1932" s="79" t="n"/>
      <c r="H1932" s="58" t="n">
        <v>1</v>
      </c>
      <c r="I1932" s="78" t="n">
        <v>393417.61</v>
      </c>
      <c r="J1932" s="58" t="n">
        <v>1</v>
      </c>
      <c r="K1932" s="78" t="n">
        <v>393417.57</v>
      </c>
    </row>
    <row r="1933" ht="15" customHeight="1" s="54">
      <c r="C1933" s="70" t="inlineStr">
        <is>
          <t>ВСЕГО по позиции:</t>
        </is>
      </c>
      <c r="H1933" s="87" t="n">
        <v>393417.61</v>
      </c>
      <c r="J1933" s="87" t="n">
        <v>393417.57</v>
      </c>
    </row>
    <row r="1934" ht="27" customHeight="1" s="54">
      <c r="A1934" s="76" t="n">
        <v>268</v>
      </c>
      <c r="B1934" s="76" t="inlineStr">
        <is>
          <t>TKP</t>
        </is>
      </c>
      <c r="C1934" s="76" t="inlineStr">
        <is>
          <t>СКУД внутренней двери: электрозамок, считыватель, кнопка, БП и кабель
53 526,20 = 53 526,20 / 1,00</t>
        </is>
      </c>
      <c r="D1934" s="77" t="inlineStr">
        <is>
          <t>компл.</t>
        </is>
      </c>
      <c r="E1934" s="58" t="n">
        <v>29.4</v>
      </c>
      <c r="F1934" s="78" t="n">
        <v>53526.2</v>
      </c>
      <c r="G1934" s="79" t="n"/>
      <c r="H1934" s="58" t="n">
        <v>1</v>
      </c>
      <c r="I1934" s="78" t="n">
        <v>1573670.28</v>
      </c>
      <c r="J1934" s="58" t="n">
        <v>1</v>
      </c>
      <c r="K1934" s="78" t="n">
        <v>1573670.28</v>
      </c>
    </row>
    <row r="1935" ht="15" customHeight="1" s="54">
      <c r="C1935" s="70" t="inlineStr">
        <is>
          <t>ВСЕГО по позиции:</t>
        </is>
      </c>
      <c r="H1935" s="87" t="n">
        <v>1573670.28</v>
      </c>
      <c r="J1935" s="87" t="n">
        <v>1573670.28</v>
      </c>
    </row>
    <row r="1936" ht="27" customHeight="1" s="54">
      <c r="A1936" s="76" t="n">
        <v>269</v>
      </c>
      <c r="B1936" s="76" t="inlineStr">
        <is>
          <t>TKP</t>
        </is>
      </c>
      <c r="C1936" s="76" t="inlineStr">
        <is>
          <t>Слаботочный шкаф/стойка, патч-панели, органайзеры и коммутация
94 785,98 = 94 785,98 / 1,00</t>
        </is>
      </c>
      <c r="D1936" s="77" t="inlineStr">
        <is>
          <t>компл.</t>
        </is>
      </c>
      <c r="E1936" s="58" t="n">
        <v>3.04</v>
      </c>
      <c r="F1936" s="78" t="n">
        <v>94785.98</v>
      </c>
      <c r="G1936" s="79" t="n"/>
      <c r="H1936" s="58" t="n">
        <v>1</v>
      </c>
      <c r="I1936" s="78" t="n">
        <v>288149.38</v>
      </c>
      <c r="J1936" s="58" t="n">
        <v>1</v>
      </c>
      <c r="K1936" s="78" t="n">
        <v>288149.38</v>
      </c>
    </row>
    <row r="1937" ht="15" customHeight="1" s="54">
      <c r="C1937" s="70" t="inlineStr">
        <is>
          <t>ВСЕГО по позиции:</t>
        </is>
      </c>
      <c r="H1937" s="87" t="n">
        <v>288149.38</v>
      </c>
      <c r="J1937" s="87" t="n">
        <v>288149.38</v>
      </c>
    </row>
    <row r="1938" ht="27" customHeight="1" s="54">
      <c r="A1938" s="76" t="n">
        <v>270</v>
      </c>
      <c r="B1938" s="76" t="inlineStr">
        <is>
          <t>TKP</t>
        </is>
      </c>
      <c r="C1938" s="76" t="inlineStr">
        <is>
          <t>PoE-коммутаторы, маршрутизатор, контроллер Wi-Fi и ИБП сети
105 937,27 = 105 937,27 / 1,00</t>
        </is>
      </c>
      <c r="D1938" s="77" t="inlineStr">
        <is>
          <t>компл.</t>
        </is>
      </c>
      <c r="E1938" s="58" t="n">
        <v>3.54</v>
      </c>
      <c r="F1938" s="78" t="n">
        <v>105937.27</v>
      </c>
      <c r="G1938" s="79" t="n"/>
      <c r="H1938" s="58" t="n">
        <v>1</v>
      </c>
      <c r="I1938" s="78" t="n">
        <v>375017.94</v>
      </c>
      <c r="J1938" s="58" t="n">
        <v>1</v>
      </c>
      <c r="K1938" s="78" t="n">
        <v>375017.94</v>
      </c>
    </row>
    <row r="1939" ht="15" customHeight="1" s="54">
      <c r="C1939" s="70" t="inlineStr">
        <is>
          <t>ВСЕГО по позиции:</t>
        </is>
      </c>
      <c r="H1939" s="87" t="n">
        <v>375017.94</v>
      </c>
      <c r="J1939" s="87" t="n">
        <v>375017.94</v>
      </c>
    </row>
    <row r="1940" ht="27" customHeight="1" s="54">
      <c r="A1940" s="76" t="n">
        <v>271</v>
      </c>
      <c r="B1940" s="76" t="inlineStr">
        <is>
          <t>TKP</t>
        </is>
      </c>
      <c r="C1940" s="76" t="inlineStr">
        <is>
          <t>NVR/видеорегистратор, HDD, мониторинг и коммутация CCTV
86 980,08 = 86 980,08 / 1,00</t>
        </is>
      </c>
      <c r="D1940" s="77" t="inlineStr">
        <is>
          <t>компл.</t>
        </is>
      </c>
      <c r="E1940" s="58" t="n">
        <v>1.58</v>
      </c>
      <c r="F1940" s="78" t="n">
        <v>86980.08</v>
      </c>
      <c r="G1940" s="79" t="n"/>
      <c r="H1940" s="58" t="n">
        <v>1</v>
      </c>
      <c r="I1940" s="78" t="n">
        <v>137428.53</v>
      </c>
      <c r="J1940" s="58" t="n">
        <v>1</v>
      </c>
      <c r="K1940" s="78" t="n">
        <v>137428.52</v>
      </c>
    </row>
    <row r="1941" ht="15" customHeight="1" s="54">
      <c r="C1941" s="70" t="inlineStr">
        <is>
          <t>ВСЕГО по позиции:</t>
        </is>
      </c>
      <c r="H1941" s="87" t="n">
        <v>137428.53</v>
      </c>
      <c r="J1941" s="87" t="n">
        <v>137428.52</v>
      </c>
    </row>
    <row r="1942" ht="27" customHeight="1" s="54">
      <c r="A1942" s="76" t="n">
        <v>272</v>
      </c>
      <c r="B1942" s="76" t="inlineStr">
        <is>
          <t>TKP</t>
        </is>
      </c>
      <c r="C1942" s="76" t="inlineStr">
        <is>
          <t>СКУД на входные группы: контроллеры, считыватели, замки, кнопки, БП
165 364,26 = 165 364,26 / 1,00</t>
        </is>
      </c>
      <c r="D1942" s="77" t="inlineStr">
        <is>
          <t>компл.</t>
        </is>
      </c>
      <c r="E1942" s="58" t="n">
        <v>3</v>
      </c>
      <c r="F1942" s="78" t="n">
        <v>165364.26</v>
      </c>
      <c r="G1942" s="79" t="n"/>
      <c r="H1942" s="58" t="n">
        <v>1</v>
      </c>
      <c r="I1942" s="78" t="n">
        <v>496092.78</v>
      </c>
      <c r="J1942" s="58" t="n">
        <v>1</v>
      </c>
      <c r="K1942" s="78" t="n">
        <v>496092.78</v>
      </c>
    </row>
    <row r="1943" ht="15" customHeight="1" s="54">
      <c r="C1943" s="70" t="inlineStr">
        <is>
          <t>ВСЕГО по позиции:</t>
        </is>
      </c>
      <c r="H1943" s="87" t="n">
        <v>496092.78</v>
      </c>
      <c r="J1943" s="87" t="n">
        <v>496092.78</v>
      </c>
    </row>
    <row r="1944" ht="27" customHeight="1" s="54">
      <c r="A1944" s="76" t="n">
        <v>273</v>
      </c>
      <c r="B1944" s="76" t="inlineStr">
        <is>
          <t>PETR-141622</t>
        </is>
      </c>
      <c r="C1944" s="76" t="inlineStr">
        <is>
          <t>Лотки, магистральная гофра, гильзы, противопожарная заделка и крепеж трасс
317 654,72 = 317 654,72 / 1,00</t>
        </is>
      </c>
      <c r="D1944" s="77" t="inlineStr">
        <is>
          <t>компл.</t>
        </is>
      </c>
      <c r="E1944" s="58" t="n">
        <v>3</v>
      </c>
      <c r="F1944" s="78" t="n">
        <v>317654.72</v>
      </c>
      <c r="G1944" s="79" t="n"/>
      <c r="H1944" s="58" t="n">
        <v>1</v>
      </c>
      <c r="I1944" s="78" t="n">
        <v>952964.16</v>
      </c>
      <c r="J1944" s="58" t="n">
        <v>1</v>
      </c>
      <c r="K1944" s="78" t="n">
        <v>952964.17</v>
      </c>
    </row>
    <row r="1945" ht="15" customHeight="1" s="54">
      <c r="C1945" s="70" t="inlineStr">
        <is>
          <t>ВСЕГО по позиции:</t>
        </is>
      </c>
      <c r="H1945" s="87" t="n">
        <v>952964.16</v>
      </c>
      <c r="J1945" s="87" t="n">
        <v>952964.17</v>
      </c>
    </row>
    <row r="1946" ht="27" customHeight="1" s="54">
      <c r="A1946" s="76" t="n">
        <v>274</v>
      </c>
      <c r="B1946" s="76" t="inlineStr">
        <is>
          <t>PETR-631805</t>
        </is>
      </c>
      <c r="C1946" s="76" t="inlineStr">
        <is>
          <t>Саморезы, дюбели, анкеры, подвесы, соединители
2 787,82 = 2 787,82 / 1,00</t>
        </is>
      </c>
      <c r="D1946" s="77" t="inlineStr">
        <is>
          <t>компл.</t>
        </is>
      </c>
      <c r="E1946" s="58" t="n">
        <v>103.4</v>
      </c>
      <c r="F1946" s="78" t="n">
        <v>2787.82</v>
      </c>
      <c r="G1946" s="79" t="n"/>
      <c r="H1946" s="58" t="n">
        <v>1</v>
      </c>
      <c r="I1946" s="78" t="n">
        <v>288260.59</v>
      </c>
      <c r="J1946" s="58" t="n">
        <v>1</v>
      </c>
      <c r="K1946" s="78" t="n">
        <v>288260.89</v>
      </c>
    </row>
    <row r="1947" ht="15" customHeight="1" s="54">
      <c r="C1947" s="70" t="inlineStr">
        <is>
          <t>ВСЕГО по позиции:</t>
        </is>
      </c>
      <c r="H1947" s="87" t="n">
        <v>288260.59</v>
      </c>
      <c r="J1947" s="87" t="n">
        <v>288260.89</v>
      </c>
    </row>
    <row r="1948" ht="27" customHeight="1" s="54">
      <c r="A1948" s="76" t="n">
        <v>275</v>
      </c>
      <c r="B1948" s="76" t="inlineStr">
        <is>
          <t>PETR-687523</t>
        </is>
      </c>
      <c r="C1948" s="76" t="inlineStr">
        <is>
          <t>Пена монтажная, клей-пена, герметики общестроительные
669,08 = 669,08 / 1,00</t>
        </is>
      </c>
      <c r="D1948" s="77" t="inlineStr">
        <is>
          <t>шт.</t>
        </is>
      </c>
      <c r="E1948" s="58" t="n">
        <v>103.4</v>
      </c>
      <c r="F1948" s="78" t="n">
        <v>669.08</v>
      </c>
      <c r="G1948" s="79" t="n"/>
      <c r="H1948" s="58" t="n">
        <v>1</v>
      </c>
      <c r="I1948" s="78" t="n">
        <v>69182.87</v>
      </c>
      <c r="J1948" s="58" t="n">
        <v>1</v>
      </c>
      <c r="K1948" s="78" t="n">
        <v>69182.61</v>
      </c>
    </row>
    <row r="1949" ht="15" customHeight="1" s="54">
      <c r="C1949" s="70" t="inlineStr">
        <is>
          <t>ВСЕГО по позиции:</t>
        </is>
      </c>
      <c r="H1949" s="87" t="n">
        <v>69182.87</v>
      </c>
      <c r="J1949" s="87" t="n">
        <v>69182.61</v>
      </c>
    </row>
    <row r="1950" ht="27" customHeight="1" s="54">
      <c r="A1950" s="76" t="n">
        <v>276</v>
      </c>
      <c r="B1950" s="76" t="inlineStr">
        <is>
          <t>PETR-106867</t>
        </is>
      </c>
      <c r="C1950" s="76" t="inlineStr">
        <is>
          <t>Грязезащитное покрытие/решетка входной зоны
9 478,60 = 9 478,60 / 1,00</t>
        </is>
      </c>
      <c r="D1950" s="77" t="inlineStr">
        <is>
          <t>м2</t>
        </is>
      </c>
      <c r="E1950" s="58" t="n">
        <v>43.46</v>
      </c>
      <c r="F1950" s="78" t="n">
        <v>9478.6</v>
      </c>
      <c r="G1950" s="79" t="n"/>
      <c r="H1950" s="58" t="n">
        <v>1</v>
      </c>
      <c r="I1950" s="78" t="n">
        <v>411939.96</v>
      </c>
      <c r="J1950" s="58" t="n">
        <v>1</v>
      </c>
      <c r="K1950" s="78" t="n">
        <v>411939.87</v>
      </c>
    </row>
    <row r="1951" ht="15" customHeight="1" s="54">
      <c r="C1951" s="70" t="inlineStr">
        <is>
          <t>ВСЕГО по позиции:</t>
        </is>
      </c>
      <c r="H1951" s="87" t="n">
        <v>411939.96</v>
      </c>
      <c r="J1951" s="87" t="n">
        <v>411939.87</v>
      </c>
    </row>
    <row r="1952" ht="27" customHeight="1" s="54">
      <c r="A1952" s="76" t="n">
        <v>277</v>
      </c>
      <c r="B1952" s="76" t="inlineStr">
        <is>
          <t>TKP</t>
        </is>
      </c>
      <c r="C1952" s="76" t="inlineStr">
        <is>
          <t>Таблички помещений, навигация, пиктограммы и крепеж
1 059,37 = 1 059,37 / 1,00</t>
        </is>
      </c>
      <c r="D1952" s="77" t="inlineStr">
        <is>
          <t>компл.</t>
        </is>
      </c>
      <c r="E1952" s="58" t="n">
        <v>94</v>
      </c>
      <c r="F1952" s="78" t="n">
        <v>1059.37</v>
      </c>
      <c r="G1952" s="79" t="n"/>
      <c r="H1952" s="58" t="n">
        <v>1</v>
      </c>
      <c r="I1952" s="78" t="n">
        <v>99580.78</v>
      </c>
      <c r="J1952" s="58" t="n">
        <v>1</v>
      </c>
      <c r="K1952" s="78" t="n">
        <v>99581.03</v>
      </c>
    </row>
    <row r="1953" ht="15" customHeight="1" s="54">
      <c r="C1953" s="70" t="inlineStr">
        <is>
          <t>ВСЕГО по позиции:</t>
        </is>
      </c>
      <c r="H1953" s="87" t="n">
        <v>99580.78</v>
      </c>
      <c r="J1953" s="87" t="n">
        <v>99581.03</v>
      </c>
    </row>
    <row r="1954" ht="27" customHeight="1" s="54">
      <c r="A1954" s="76" t="n">
        <v>278</v>
      </c>
      <c r="B1954" s="76" t="inlineStr">
        <is>
          <t>PETR-1028701</t>
        </is>
      </c>
      <c r="C1954" s="76" t="inlineStr">
        <is>
          <t>Финишная уборка: химия, салфетки, пленка снятия, пылесборники, ветошь
105,94 = 105,94 / 1,00</t>
        </is>
      </c>
      <c r="D1954" s="77" t="inlineStr">
        <is>
          <t>м2</t>
        </is>
      </c>
      <c r="E1954" s="58" t="n">
        <v>1440.5</v>
      </c>
      <c r="F1954" s="78" t="n">
        <v>105.94</v>
      </c>
      <c r="G1954" s="79" t="n"/>
      <c r="H1954" s="58" t="n">
        <v>1</v>
      </c>
      <c r="I1954" s="78" t="n">
        <v>152606.57</v>
      </c>
      <c r="J1954" s="58" t="n">
        <v>1</v>
      </c>
      <c r="K1954" s="78" t="n">
        <v>152602.64</v>
      </c>
    </row>
    <row r="1955" ht="15" customHeight="1" s="54">
      <c r="C1955" s="70" t="inlineStr">
        <is>
          <t>ВСЕГО по позиции:</t>
        </is>
      </c>
      <c r="H1955" s="87" t="n">
        <v>152606.57</v>
      </c>
      <c r="J1955" s="87" t="n">
        <v>152602.64</v>
      </c>
    </row>
    <row r="1956" ht="27" customHeight="1" s="54">
      <c r="A1956" s="76" t="n">
        <v>279</v>
      </c>
      <c r="B1956" s="76" t="inlineStr">
        <is>
          <t>PETR-1063134</t>
        </is>
      </c>
      <c r="C1956" s="76" t="inlineStr">
        <is>
          <t>Бирки, кабельные маркеры, схемы, протоколы и материалы исполнительной документации
5 018,08 = 5 018,08 / 1,00</t>
        </is>
      </c>
      <c r="D1956" s="77" t="inlineStr">
        <is>
          <t>компл.</t>
        </is>
      </c>
      <c r="E1956" s="58" t="n">
        <v>4.7</v>
      </c>
      <c r="F1956" s="78" t="n">
        <v>5018.08</v>
      </c>
      <c r="G1956" s="79" t="n"/>
      <c r="H1956" s="58" t="n">
        <v>1</v>
      </c>
      <c r="I1956" s="78" t="n">
        <v>23584.98</v>
      </c>
      <c r="J1956" s="58" t="n">
        <v>1</v>
      </c>
      <c r="K1956" s="78" t="n">
        <v>23584.98</v>
      </c>
    </row>
    <row r="1957" ht="15" customHeight="1" s="54">
      <c r="C1957" s="70" t="inlineStr">
        <is>
          <t>ВСЕГО по позиции:</t>
        </is>
      </c>
      <c r="H1957" s="87" t="n">
        <v>23584.98</v>
      </c>
      <c r="J1957" s="87" t="n">
        <v>23584.98</v>
      </c>
    </row>
    <row r="1958" ht="27" customHeight="1" s="54">
      <c r="A1958" s="76" t="n">
        <v>280</v>
      </c>
      <c r="B1958" s="76" t="inlineStr">
        <is>
          <t>TKP</t>
        </is>
      </c>
      <c r="C1958" s="76" t="inlineStr">
        <is>
          <t>Доставка, разгрузка, подъем и внутриплощадочное перемещение материалов
3 191 917,04 = 3 191 917,04 / 1,00</t>
        </is>
      </c>
      <c r="D1958" s="77" t="inlineStr">
        <is>
          <t>компл.</t>
        </is>
      </c>
      <c r="E1958" s="58" t="n">
        <v>3</v>
      </c>
      <c r="F1958" s="78" t="n">
        <v>3191917.04</v>
      </c>
      <c r="G1958" s="79" t="n"/>
      <c r="H1958" s="58" t="n">
        <v>1</v>
      </c>
      <c r="I1958" s="78" t="n">
        <v>9575751.119999999</v>
      </c>
      <c r="J1958" s="58" t="n">
        <v>1</v>
      </c>
      <c r="K1958" s="78" t="n">
        <v>9575751.119999999</v>
      </c>
    </row>
    <row r="1959" ht="15" customHeight="1" s="54">
      <c r="C1959" s="70" t="inlineStr">
        <is>
          <t>ВСЕГО по позиции:</t>
        </is>
      </c>
      <c r="H1959" s="87" t="n">
        <v>9575751.119999999</v>
      </c>
      <c r="J1959" s="87" t="n">
        <v>9575751.119999999</v>
      </c>
    </row>
    <row r="1960" ht="27" customHeight="1" s="54">
      <c r="A1960" s="76" t="n">
        <v>281</v>
      </c>
      <c r="B1960" s="76" t="inlineStr">
        <is>
          <t>TKP</t>
        </is>
      </c>
      <c r="C1960" s="76" t="inlineStr">
        <is>
          <t>Резерв на мелкие материалы и позиции без проекта
6 383 834,10 = 6 383 834,10 / 1,00</t>
        </is>
      </c>
      <c r="D1960" s="77" t="inlineStr">
        <is>
          <t>компл.</t>
        </is>
      </c>
      <c r="E1960" s="58" t="n">
        <v>3</v>
      </c>
      <c r="F1960" s="78" t="n">
        <v>6383834.1</v>
      </c>
      <c r="G1960" s="79" t="n"/>
      <c r="H1960" s="58" t="n">
        <v>1</v>
      </c>
      <c r="I1960" s="78" t="n">
        <v>19151502.3</v>
      </c>
      <c r="J1960" s="58" t="n">
        <v>1</v>
      </c>
      <c r="K1960" s="78" t="n">
        <v>19151502.29</v>
      </c>
    </row>
    <row r="1961" ht="15" customHeight="1" s="54">
      <c r="C1961" s="70" t="inlineStr">
        <is>
          <t>ВСЕГО по позиции:</t>
        </is>
      </c>
      <c r="H1961" s="87" t="n">
        <v>19151502.3</v>
      </c>
      <c r="J1961" s="87" t="n">
        <v>19151502.29</v>
      </c>
    </row>
    <row r="1962" ht="27" customHeight="1" s="54">
      <c r="A1962" s="76" t="n">
        <v>282</v>
      </c>
      <c r="B1962" s="76" t="inlineStr">
        <is>
          <t>TKP</t>
        </is>
      </c>
      <c r="C1962" s="76" t="inlineStr">
        <is>
          <t>Дверь межкомнатная усиленная с отделкой под объект
10 593,73 = 10 593,73 / 1,00</t>
        </is>
      </c>
      <c r="D1962" s="77" t="inlineStr">
        <is>
          <t>шт.</t>
        </is>
      </c>
      <c r="E1962" s="58" t="n">
        <v>34.65</v>
      </c>
      <c r="F1962" s="78" t="n">
        <v>10593.73</v>
      </c>
      <c r="G1962" s="79" t="n"/>
      <c r="H1962" s="58" t="n">
        <v>1</v>
      </c>
      <c r="I1962" s="78" t="n">
        <v>367072.74</v>
      </c>
      <c r="J1962" s="58" t="n">
        <v>1</v>
      </c>
      <c r="K1962" s="78" t="n">
        <v>367072.64</v>
      </c>
    </row>
    <row r="1963" ht="15" customHeight="1" s="54">
      <c r="C1963" s="70" t="inlineStr">
        <is>
          <t>ВСЕГО по позиции:</t>
        </is>
      </c>
      <c r="H1963" s="87" t="n">
        <v>367072.74</v>
      </c>
      <c r="J1963" s="87" t="n">
        <v>367072.64</v>
      </c>
    </row>
    <row r="1964" ht="27" customHeight="1" s="54">
      <c r="A1964" s="76" t="n">
        <v>283</v>
      </c>
      <c r="B1964" s="76" t="inlineStr">
        <is>
          <t>TKP</t>
        </is>
      </c>
      <c r="C1964" s="76" t="inlineStr">
        <is>
          <t>Коробка, доборы, наличники, петли, ручки, замки полный комплект
12 266,42 = 12 266,42 / 1,00</t>
        </is>
      </c>
      <c r="D1964" s="77" t="inlineStr">
        <is>
          <t>компл.</t>
        </is>
      </c>
      <c r="E1964" s="58" t="n">
        <v>34.65</v>
      </c>
      <c r="F1964" s="78" t="n">
        <v>12266.42</v>
      </c>
      <c r="G1964" s="79" t="n"/>
      <c r="H1964" s="58" t="n">
        <v>1</v>
      </c>
      <c r="I1964" s="78" t="n">
        <v>425031.45</v>
      </c>
      <c r="J1964" s="58" t="n">
        <v>1</v>
      </c>
      <c r="K1964" s="78" t="n">
        <v>425031.48</v>
      </c>
    </row>
    <row r="1965" ht="15" customHeight="1" s="54">
      <c r="C1965" s="70" t="inlineStr">
        <is>
          <t>ВСЕГО по позиции:</t>
        </is>
      </c>
      <c r="H1965" s="87" t="n">
        <v>425031.45</v>
      </c>
      <c r="J1965" s="87" t="n">
        <v>425031.48</v>
      </c>
    </row>
    <row r="1966" ht="27" customHeight="1" s="54">
      <c r="A1966" s="76" t="n">
        <v>284</v>
      </c>
      <c r="B1966" s="76" t="inlineStr">
        <is>
          <t>TKP</t>
        </is>
      </c>
      <c r="C1966" s="76" t="inlineStr">
        <is>
          <t>Порожки и переходные профили усиленные
1 672,69 = 1 672,69 / 1,00</t>
        </is>
      </c>
      <c r="D1966" s="77" t="inlineStr">
        <is>
          <t>шт.</t>
        </is>
      </c>
      <c r="E1966" s="58" t="n">
        <v>34.65</v>
      </c>
      <c r="F1966" s="78" t="n">
        <v>1672.69</v>
      </c>
      <c r="G1966" s="79" t="n"/>
      <c r="H1966" s="58" t="n">
        <v>1</v>
      </c>
      <c r="I1966" s="78" t="n">
        <v>57958.71</v>
      </c>
      <c r="J1966" s="58" t="n">
        <v>1</v>
      </c>
      <c r="K1966" s="78" t="n">
        <v>57958.84</v>
      </c>
    </row>
    <row r="1967" ht="15" customHeight="1" s="54">
      <c r="C1967" s="70" t="inlineStr">
        <is>
          <t>ВСЕГО по позиции:</t>
        </is>
      </c>
      <c r="H1967" s="87" t="n">
        <v>57958.71</v>
      </c>
      <c r="J1967" s="87" t="n">
        <v>57958.84</v>
      </c>
    </row>
    <row r="1968" ht="27" customHeight="1" s="54">
      <c r="A1968" s="76" t="n">
        <v>285</v>
      </c>
      <c r="B1968" s="76" t="inlineStr">
        <is>
          <t>PETR-664867</t>
        </is>
      </c>
      <c r="C1968" s="76" t="inlineStr">
        <is>
          <t>Доводчик, ограничитель, уплотнители и стопоры дверей
4 683,54 = 4 683,54 / 1,00</t>
        </is>
      </c>
      <c r="D1968" s="77" t="inlineStr">
        <is>
          <t>компл.</t>
        </is>
      </c>
      <c r="E1968" s="58" t="n">
        <v>34.65</v>
      </c>
      <c r="F1968" s="78" t="n">
        <v>4683.54</v>
      </c>
      <c r="G1968" s="79" t="n"/>
      <c r="H1968" s="58" t="n">
        <v>1</v>
      </c>
      <c r="I1968" s="78" t="n">
        <v>162284.66</v>
      </c>
      <c r="J1968" s="58" t="n">
        <v>1</v>
      </c>
      <c r="K1968" s="78" t="n">
        <v>162284.75</v>
      </c>
    </row>
    <row r="1969" ht="15" customHeight="1" s="54">
      <c r="C1969" s="70" t="inlineStr">
        <is>
          <t>ВСЕГО по позиции:</t>
        </is>
      </c>
      <c r="H1969" s="87" t="n">
        <v>162284.66</v>
      </c>
      <c r="J1969" s="87" t="n">
        <v>162284.75</v>
      </c>
    </row>
    <row r="1970" ht="27" customHeight="1" s="54">
      <c r="A1970" s="76" t="n">
        <v>286</v>
      </c>
      <c r="B1970" s="76" t="inlineStr">
        <is>
          <t>TKP</t>
        </is>
      </c>
      <c r="C1970" s="76" t="inlineStr">
        <is>
          <t>Усиленная дверная фурнитура: замки, цилиндры, доводчики, ограничители
10 593,73 = 10 593,73 / 1,00</t>
        </is>
      </c>
      <c r="D1970" s="77" t="inlineStr">
        <is>
          <t>компл.</t>
        </is>
      </c>
      <c r="E1970" s="58" t="n">
        <v>34.65</v>
      </c>
      <c r="F1970" s="78" t="n">
        <v>10593.73</v>
      </c>
      <c r="G1970" s="79" t="n"/>
      <c r="H1970" s="58" t="n">
        <v>1</v>
      </c>
      <c r="I1970" s="78" t="n">
        <v>367072.74</v>
      </c>
      <c r="J1970" s="58" t="n">
        <v>1</v>
      </c>
      <c r="K1970" s="78" t="n">
        <v>367072.64</v>
      </c>
    </row>
    <row r="1971" ht="15" customHeight="1" s="54">
      <c r="C1971" s="70" t="inlineStr">
        <is>
          <t>ВСЕГО по позиции:</t>
        </is>
      </c>
      <c r="H1971" s="87" t="n">
        <v>367072.74</v>
      </c>
      <c r="J1971" s="87" t="n">
        <v>367072.64</v>
      </c>
    </row>
    <row r="1972" ht="27" customHeight="1" s="54">
      <c r="A1972" s="76" t="n">
        <v>287</v>
      </c>
      <c r="B1972" s="76" t="inlineStr">
        <is>
          <t>PETR-633110</t>
        </is>
      </c>
      <c r="C1972" s="76" t="inlineStr">
        <is>
          <t>Стеллажи/полки кладовых и служебных помещений с крепежом
5 018,08 = 5 018,08 / 1,00</t>
        </is>
      </c>
      <c r="D1972" s="77" t="inlineStr">
        <is>
          <t>м.п.</t>
        </is>
      </c>
      <c r="E1972" s="58" t="n">
        <v>27.29</v>
      </c>
      <c r="F1972" s="78" t="n">
        <v>5018.08</v>
      </c>
      <c r="G1972" s="79" t="n"/>
      <c r="H1972" s="58" t="n">
        <v>1</v>
      </c>
      <c r="I1972" s="78" t="n">
        <v>136943.4</v>
      </c>
      <c r="J1972" s="58" t="n">
        <v>1</v>
      </c>
      <c r="K1972" s="78" t="n">
        <v>136943.44</v>
      </c>
    </row>
    <row r="1973" ht="15" customHeight="1" s="54">
      <c r="C1973" s="70" t="inlineStr">
        <is>
          <t>ВСЕГО по позиции:</t>
        </is>
      </c>
      <c r="H1973" s="87" t="n">
        <v>136943.4</v>
      </c>
      <c r="J1973" s="87" t="n">
        <v>136943.44</v>
      </c>
    </row>
    <row r="1974" ht="27" customHeight="1" s="54">
      <c r="A1974" s="76" t="n">
        <v>288</v>
      </c>
      <c r="B1974" s="76" t="inlineStr">
        <is>
          <t>PETR-997147</t>
        </is>
      </c>
      <c r="C1974" s="76" t="inlineStr">
        <is>
          <t>Гидроизоляция обмазочная для санузлов
289,93 = 289,93 / 1,00</t>
        </is>
      </c>
      <c r="D1974" s="77" t="inlineStr">
        <is>
          <t>кг</t>
        </is>
      </c>
      <c r="E1974" s="58" t="n">
        <v>699.6</v>
      </c>
      <c r="F1974" s="78" t="n">
        <v>289.93</v>
      </c>
      <c r="G1974" s="79" t="n"/>
      <c r="H1974" s="58" t="n">
        <v>1</v>
      </c>
      <c r="I1974" s="78" t="n">
        <v>202835.03</v>
      </c>
      <c r="J1974" s="58" t="n">
        <v>1</v>
      </c>
      <c r="K1974" s="78" t="n">
        <v>202837.53</v>
      </c>
    </row>
    <row r="1975" ht="15" customHeight="1" s="54">
      <c r="C1975" s="70" t="inlineStr">
        <is>
          <t>ВСЕГО по позиции:</t>
        </is>
      </c>
      <c r="H1975" s="87" t="n">
        <v>202835.03</v>
      </c>
      <c r="J1975" s="87" t="n">
        <v>202837.53</v>
      </c>
    </row>
    <row r="1976" ht="27" customHeight="1" s="54">
      <c r="A1976" s="76" t="n">
        <v>289</v>
      </c>
      <c r="B1976" s="76" t="inlineStr">
        <is>
          <t>PETR-680020</t>
        </is>
      </c>
      <c r="C1976" s="76" t="inlineStr">
        <is>
          <t>Лента гидроизоляционная для углов и примыканий
178,42 = 178,42 / 1,00</t>
        </is>
      </c>
      <c r="D1976" s="77" t="inlineStr">
        <is>
          <t>м.п.</t>
        </is>
      </c>
      <c r="E1976" s="58" t="n">
        <v>288.58</v>
      </c>
      <c r="F1976" s="78" t="n">
        <v>178.42</v>
      </c>
      <c r="G1976" s="79" t="n"/>
      <c r="H1976" s="58" t="n">
        <v>1</v>
      </c>
      <c r="I1976" s="78" t="n">
        <v>51488.44</v>
      </c>
      <c r="J1976" s="58" t="n">
        <v>1</v>
      </c>
      <c r="K1976" s="78" t="n">
        <v>51488.64</v>
      </c>
    </row>
    <row r="1977" ht="15" customHeight="1" s="54">
      <c r="C1977" s="70" t="inlineStr">
        <is>
          <t>ВСЕГО по позиции:</t>
        </is>
      </c>
      <c r="H1977" s="87" t="n">
        <v>51488.44</v>
      </c>
      <c r="J1977" s="87" t="n">
        <v>51488.64</v>
      </c>
    </row>
    <row r="1978" ht="27" customHeight="1" s="54">
      <c r="A1978" s="76" t="n">
        <v>290</v>
      </c>
      <c r="B1978" s="76" t="inlineStr">
        <is>
          <t>PETR-605181</t>
        </is>
      </c>
      <c r="C1978" s="76" t="inlineStr">
        <is>
          <t>Манжеты, углы и узлы гидроизоляции труб/трапов
1 059,37 = 1 059,37 / 1,00</t>
        </is>
      </c>
      <c r="D1978" s="77" t="inlineStr">
        <is>
          <t>компл.</t>
        </is>
      </c>
      <c r="E1978" s="58" t="n">
        <v>56.1</v>
      </c>
      <c r="F1978" s="78" t="n">
        <v>1059.37</v>
      </c>
      <c r="G1978" s="79" t="n"/>
      <c r="H1978" s="58" t="n">
        <v>1</v>
      </c>
      <c r="I1978" s="78" t="n">
        <v>59430.66</v>
      </c>
      <c r="J1978" s="58" t="n">
        <v>1</v>
      </c>
      <c r="K1978" s="78" t="n">
        <v>59430.81</v>
      </c>
    </row>
    <row r="1979" ht="15" customHeight="1" s="54">
      <c r="C1979" s="70" t="inlineStr">
        <is>
          <t>ВСЕГО по позиции:</t>
        </is>
      </c>
      <c r="H1979" s="87" t="n">
        <v>59430.66</v>
      </c>
      <c r="J1979" s="87" t="n">
        <v>59430.81</v>
      </c>
    </row>
    <row r="1980" ht="27" customHeight="1" s="54">
      <c r="A1980" s="76" t="n">
        <v>291</v>
      </c>
      <c r="B1980" s="76" t="inlineStr">
        <is>
          <t>PETR-1175943</t>
        </is>
      </c>
      <c r="C1980" s="76" t="inlineStr">
        <is>
          <t>Керамогранит технический/матовый недорогой
1 059,37 = 1 059,37 / 1,00</t>
        </is>
      </c>
      <c r="D1980" s="77" t="inlineStr">
        <is>
          <t>м2</t>
        </is>
      </c>
      <c r="E1980" s="58" t="n">
        <v>326.31</v>
      </c>
      <c r="F1980" s="78" t="n">
        <v>1059.37</v>
      </c>
      <c r="G1980" s="79" t="n"/>
      <c r="H1980" s="58" t="n">
        <v>1</v>
      </c>
      <c r="I1980" s="78" t="n">
        <v>345683.02</v>
      </c>
      <c r="J1980" s="58" t="n">
        <v>1</v>
      </c>
      <c r="K1980" s="78" t="n">
        <v>345683.91</v>
      </c>
    </row>
    <row r="1981" ht="15" customHeight="1" s="54">
      <c r="C1981" s="70" t="inlineStr">
        <is>
          <t>ВСЕГО по позиции:</t>
        </is>
      </c>
      <c r="H1981" s="87" t="n">
        <v>345683.02</v>
      </c>
      <c r="J1981" s="87" t="n">
        <v>345683.91</v>
      </c>
    </row>
    <row r="1982" ht="27" customHeight="1" s="54">
      <c r="A1982" s="76" t="n">
        <v>292</v>
      </c>
      <c r="B1982" s="76" t="inlineStr">
        <is>
          <t>PETR-114585</t>
        </is>
      </c>
      <c r="C1982" s="76" t="inlineStr">
        <is>
          <t>Клей для плитки Ceresit CM 11 25 кг
690,26 = 690,26 / 1,00</t>
        </is>
      </c>
      <c r="D1982" s="77" t="inlineStr">
        <is>
          <t>меш.</t>
        </is>
      </c>
      <c r="E1982" s="58" t="n">
        <v>78.09999999999999</v>
      </c>
      <c r="F1982" s="78" t="n">
        <v>690.26</v>
      </c>
      <c r="G1982" s="79" t="n"/>
      <c r="H1982" s="58" t="n">
        <v>1</v>
      </c>
      <c r="I1982" s="78" t="n">
        <v>53909.31</v>
      </c>
      <c r="J1982" s="58" t="n">
        <v>1</v>
      </c>
      <c r="K1982" s="78" t="n">
        <v>53909.69</v>
      </c>
    </row>
    <row r="1983" ht="15" customHeight="1" s="54">
      <c r="C1983" s="70" t="inlineStr">
        <is>
          <t>ВСЕГО по позиции:</t>
        </is>
      </c>
      <c r="H1983" s="87" t="n">
        <v>53909.31</v>
      </c>
      <c r="J1983" s="87" t="n">
        <v>53909.69</v>
      </c>
    </row>
    <row r="1984" ht="27" customHeight="1" s="54">
      <c r="A1984" s="76" t="n">
        <v>293</v>
      </c>
      <c r="B1984" s="76" t="inlineStr">
        <is>
          <t>PETR-102870</t>
        </is>
      </c>
      <c r="C1984" s="76" t="inlineStr">
        <is>
          <t>Затирка Ceresit CE 40 Aquastatic 2 кг
864,23 = 864,23 / 1,00</t>
        </is>
      </c>
      <c r="D1984" s="77" t="inlineStr">
        <is>
          <t>шт.</t>
        </is>
      </c>
      <c r="E1984" s="58" t="n">
        <v>74.8</v>
      </c>
      <c r="F1984" s="78" t="n">
        <v>864.23</v>
      </c>
      <c r="G1984" s="79" t="n"/>
      <c r="H1984" s="58" t="n">
        <v>1</v>
      </c>
      <c r="I1984" s="78" t="n">
        <v>64644.4</v>
      </c>
      <c r="J1984" s="58" t="n">
        <v>1</v>
      </c>
      <c r="K1984" s="78" t="n">
        <v>64644.04</v>
      </c>
    </row>
    <row r="1985" ht="15" customHeight="1" s="54">
      <c r="C1985" s="70" t="inlineStr">
        <is>
          <t>ВСЕГО по позиции:</t>
        </is>
      </c>
      <c r="H1985" s="87" t="n">
        <v>64644.4</v>
      </c>
      <c r="J1985" s="87" t="n">
        <v>64644.04</v>
      </c>
    </row>
    <row r="1986" ht="27" customHeight="1" s="54">
      <c r="A1986" s="76" t="n">
        <v>294</v>
      </c>
      <c r="B1986" s="76" t="inlineStr">
        <is>
          <t>PETR-824931</t>
        </is>
      </c>
      <c r="C1986" s="76" t="inlineStr">
        <is>
          <t>СВП, крестики, профили примыкания, уголки и расходники для плитки
200,72 = 200,72 / 1,00</t>
        </is>
      </c>
      <c r="D1986" s="77" t="inlineStr">
        <is>
          <t>м2</t>
        </is>
      </c>
      <c r="E1986" s="58" t="n">
        <v>526.84</v>
      </c>
      <c r="F1986" s="78" t="n">
        <v>200.72</v>
      </c>
      <c r="G1986" s="79" t="n"/>
      <c r="H1986" s="58" t="n">
        <v>1</v>
      </c>
      <c r="I1986" s="78" t="n">
        <v>105747.32</v>
      </c>
      <c r="J1986" s="58" t="n">
        <v>1</v>
      </c>
      <c r="K1986" s="78" t="n">
        <v>105749.04</v>
      </c>
    </row>
    <row r="1987" ht="15" customHeight="1" s="54">
      <c r="C1987" s="70" t="inlineStr">
        <is>
          <t>ВСЕГО по позиции:</t>
        </is>
      </c>
      <c r="H1987" s="87" t="n">
        <v>105747.32</v>
      </c>
      <c r="J1987" s="87" t="n">
        <v>105749.04</v>
      </c>
    </row>
    <row r="1988" ht="27" customHeight="1" s="54">
      <c r="A1988" s="76" t="n">
        <v>295</v>
      </c>
      <c r="B1988" s="76" t="inlineStr">
        <is>
          <t>PETR-138069</t>
        </is>
      </c>
      <c r="C1988" s="76" t="inlineStr">
        <is>
          <t>Шпаклевка цементная Weber.vetonit VH 20 кг
972,39 = 972,39 / 1,00</t>
        </is>
      </c>
      <c r="D1988" s="77" t="inlineStr">
        <is>
          <t>меш.</t>
        </is>
      </c>
      <c r="E1988" s="58" t="n">
        <v>27.5</v>
      </c>
      <c r="F1988" s="78" t="n">
        <v>972.39</v>
      </c>
      <c r="G1988" s="79" t="n"/>
      <c r="H1988" s="58" t="n">
        <v>1</v>
      </c>
      <c r="I1988" s="78" t="n">
        <v>26740.73</v>
      </c>
      <c r="J1988" s="58" t="n">
        <v>1</v>
      </c>
      <c r="K1988" s="78" t="n">
        <v>26740.8</v>
      </c>
    </row>
    <row r="1989" ht="15" customHeight="1" s="54">
      <c r="C1989" s="70" t="inlineStr">
        <is>
          <t>ВСЕГО по позиции:</t>
        </is>
      </c>
      <c r="H1989" s="87" t="n">
        <v>26740.73</v>
      </c>
      <c r="J1989" s="87" t="n">
        <v>26740.8</v>
      </c>
    </row>
    <row r="1990" ht="27" customHeight="1" s="54">
      <c r="A1990" s="76" t="n">
        <v>296</v>
      </c>
      <c r="B1990" s="76" t="inlineStr">
        <is>
          <t>PETR-684418</t>
        </is>
      </c>
      <c r="C1990" s="76" t="inlineStr">
        <is>
          <t>Герметик санитарный силиконовый
724,83 = 724,83 / 1,00</t>
        </is>
      </c>
      <c r="D1990" s="77" t="inlineStr">
        <is>
          <t>шт.</t>
        </is>
      </c>
      <c r="E1990" s="58" t="n">
        <v>38.5</v>
      </c>
      <c r="F1990" s="78" t="n">
        <v>724.83</v>
      </c>
      <c r="G1990" s="79" t="n"/>
      <c r="H1990" s="58" t="n">
        <v>1</v>
      </c>
      <c r="I1990" s="78" t="n">
        <v>27905.96</v>
      </c>
      <c r="J1990" s="58" t="n">
        <v>1</v>
      </c>
      <c r="K1990" s="78" t="n">
        <v>27906.11</v>
      </c>
    </row>
    <row r="1991" ht="15" customHeight="1" s="54">
      <c r="C1991" s="70" t="inlineStr">
        <is>
          <t>ВСЕГО по позиции:</t>
        </is>
      </c>
      <c r="H1991" s="87" t="n">
        <v>27905.96</v>
      </c>
      <c r="J1991" s="87" t="n">
        <v>27906.11</v>
      </c>
    </row>
    <row r="1992" ht="27" customHeight="1" s="54">
      <c r="A1992" s="76" t="n">
        <v>297</v>
      </c>
      <c r="B1992" s="76" t="inlineStr">
        <is>
          <t>PETR-1096374</t>
        </is>
      </c>
      <c r="C1992" s="76" t="inlineStr">
        <is>
          <t>Пароизоляция, мембрана, уплотнительные ленты потолков мокрых зон
105,94 = 105,94 / 1,00</t>
        </is>
      </c>
      <c r="D1992" s="77" t="inlineStr">
        <is>
          <t>м2</t>
        </is>
      </c>
      <c r="E1992" s="58" t="n">
        <v>82.55</v>
      </c>
      <c r="F1992" s="78" t="n">
        <v>105.94</v>
      </c>
      <c r="G1992" s="79" t="n"/>
      <c r="H1992" s="58" t="n">
        <v>1</v>
      </c>
      <c r="I1992" s="78" t="n">
        <v>8745.35</v>
      </c>
      <c r="J1992" s="58" t="n">
        <v>1</v>
      </c>
      <c r="K1992" s="78" t="n">
        <v>8745.120000000001</v>
      </c>
    </row>
    <row r="1993" ht="15" customHeight="1" s="54">
      <c r="C1993" s="70" t="inlineStr">
        <is>
          <t>ВСЕГО по позиции:</t>
        </is>
      </c>
      <c r="H1993" s="87" t="n">
        <v>8745.35</v>
      </c>
      <c r="J1993" s="87" t="n">
        <v>8745.120000000001</v>
      </c>
    </row>
    <row r="1994" ht="27" customHeight="1" s="54">
      <c r="A1994" s="76" t="n">
        <v>298</v>
      </c>
      <c r="B1994" s="76" t="inlineStr">
        <is>
          <t>PETR-101932</t>
        </is>
      </c>
      <c r="C1994" s="76" t="inlineStr">
        <is>
          <t>Гипсокартон Knauf влагостойкий 2500х1200х12,5 мм
631,16 = 631,16 / 1,00</t>
        </is>
      </c>
      <c r="D1994" s="77" t="inlineStr">
        <is>
          <t>лист</t>
        </is>
      </c>
      <c r="E1994" s="58" t="n">
        <v>55</v>
      </c>
      <c r="F1994" s="78" t="n">
        <v>631.16</v>
      </c>
      <c r="G1994" s="79" t="n"/>
      <c r="H1994" s="58" t="n">
        <v>1</v>
      </c>
      <c r="I1994" s="78" t="n">
        <v>34713.8</v>
      </c>
      <c r="J1994" s="58" t="n">
        <v>1</v>
      </c>
      <c r="K1994" s="78" t="n">
        <v>34713.97</v>
      </c>
    </row>
    <row r="1995" ht="15" customHeight="1" s="54">
      <c r="C1995" s="70" t="inlineStr">
        <is>
          <t>ВСЕГО по позиции:</t>
        </is>
      </c>
      <c r="H1995" s="87" t="n">
        <v>34713.8</v>
      </c>
      <c r="J1995" s="87" t="n">
        <v>34713.97</v>
      </c>
    </row>
    <row r="1996" ht="27" customHeight="1" s="54">
      <c r="A1996" s="76" t="n">
        <v>299</v>
      </c>
      <c r="B1996" s="76" t="inlineStr">
        <is>
          <t>PETR-106477</t>
        </is>
      </c>
      <c r="C1996" s="76" t="inlineStr">
        <is>
          <t>Профиль потолочный Knauf 60х27 мм 4 м
537,49 = 537,49 / 1,00</t>
        </is>
      </c>
      <c r="D1996" s="77" t="inlineStr">
        <is>
          <t>шт.</t>
        </is>
      </c>
      <c r="E1996" s="58" t="n">
        <v>83.59999999999999</v>
      </c>
      <c r="F1996" s="78" t="n">
        <v>537.49</v>
      </c>
      <c r="G1996" s="79" t="n"/>
      <c r="H1996" s="58" t="n">
        <v>1</v>
      </c>
      <c r="I1996" s="78" t="n">
        <v>44934.16</v>
      </c>
      <c r="J1996" s="58" t="n">
        <v>1</v>
      </c>
      <c r="K1996" s="78" t="n">
        <v>44934.35</v>
      </c>
    </row>
    <row r="1997" ht="15" customHeight="1" s="54">
      <c r="C1997" s="70" t="inlineStr">
        <is>
          <t>ВСЕГО по позиции:</t>
        </is>
      </c>
      <c r="H1997" s="87" t="n">
        <v>44934.16</v>
      </c>
      <c r="J1997" s="87" t="n">
        <v>44934.35</v>
      </c>
    </row>
    <row r="1998" ht="27" customHeight="1" s="54">
      <c r="A1998" s="76" t="n">
        <v>300</v>
      </c>
      <c r="B1998" s="76" t="inlineStr">
        <is>
          <t>PETR-106483</t>
        </is>
      </c>
      <c r="C1998" s="76" t="inlineStr">
        <is>
          <t>Профиль направляющий Knauf 27х28 мм 3 м
243,10 = 243,10 / 1,00</t>
        </is>
      </c>
      <c r="D1998" s="77" t="inlineStr">
        <is>
          <t>шт.</t>
        </is>
      </c>
      <c r="E1998" s="58" t="n">
        <v>67.09999999999999</v>
      </c>
      <c r="F1998" s="78" t="n">
        <v>243.1</v>
      </c>
      <c r="G1998" s="79" t="n"/>
      <c r="H1998" s="58" t="n">
        <v>1</v>
      </c>
      <c r="I1998" s="78" t="n">
        <v>16312.01</v>
      </c>
      <c r="J1998" s="58" t="n">
        <v>1</v>
      </c>
      <c r="K1998" s="78" t="n">
        <v>16311.89</v>
      </c>
    </row>
    <row r="1999" ht="15" customHeight="1" s="54">
      <c r="C1999" s="70" t="inlineStr">
        <is>
          <t>ВСЕГО по позиции:</t>
        </is>
      </c>
      <c r="H1999" s="87" t="n">
        <v>16312.01</v>
      </c>
      <c r="J1999" s="87" t="n">
        <v>16311.89</v>
      </c>
    </row>
    <row r="2000" ht="27" customHeight="1" s="54">
      <c r="A2000" s="76" t="n">
        <v>301</v>
      </c>
      <c r="B2000" s="76" t="inlineStr">
        <is>
          <t>PETR-1061370</t>
        </is>
      </c>
      <c r="C2000" s="76" t="inlineStr">
        <is>
          <t>Подвесы, соединители, саморезы, лента, шпаклевка швов ГКЛ
691,38 = 691,38 / 1,00</t>
        </is>
      </c>
      <c r="D2000" s="77" t="inlineStr">
        <is>
          <t>м2</t>
        </is>
      </c>
      <c r="E2000" s="58" t="n">
        <v>135.3</v>
      </c>
      <c r="F2000" s="78" t="n">
        <v>691.38</v>
      </c>
      <c r="G2000" s="79" t="n"/>
      <c r="H2000" s="58" t="n">
        <v>1</v>
      </c>
      <c r="I2000" s="78" t="n">
        <v>93543.71000000001</v>
      </c>
      <c r="J2000" s="58" t="n">
        <v>1</v>
      </c>
      <c r="K2000" s="78" t="n">
        <v>93543.73</v>
      </c>
    </row>
    <row r="2001" ht="15" customHeight="1" s="54">
      <c r="C2001" s="70" t="inlineStr">
        <is>
          <t>ВСЕГО по позиции:</t>
        </is>
      </c>
      <c r="H2001" s="87" t="n">
        <v>93543.71000000001</v>
      </c>
      <c r="J2001" s="87" t="n">
        <v>93543.73</v>
      </c>
    </row>
    <row r="2002" ht="27" customHeight="1" s="54">
      <c r="A2002" s="76" t="n">
        <v>302</v>
      </c>
      <c r="B2002" s="76" t="inlineStr">
        <is>
          <t>TKP</t>
        </is>
      </c>
      <c r="C2002" s="76" t="inlineStr">
        <is>
          <t>Материалы финишной подготовки и окраски потолков полный комплекс
401,45 = 401,45 / 1,00</t>
        </is>
      </c>
      <c r="D2002" s="77" t="inlineStr">
        <is>
          <t>м2</t>
        </is>
      </c>
      <c r="E2002" s="58" t="n">
        <v>135.3</v>
      </c>
      <c r="F2002" s="78" t="n">
        <v>401.45</v>
      </c>
      <c r="G2002" s="79" t="n"/>
      <c r="H2002" s="58" t="n">
        <v>1</v>
      </c>
      <c r="I2002" s="78" t="n">
        <v>54316.19</v>
      </c>
      <c r="J2002" s="58" t="n">
        <v>1</v>
      </c>
      <c r="K2002" s="78" t="n">
        <v>54315.71</v>
      </c>
    </row>
    <row r="2003" ht="15" customHeight="1" s="54">
      <c r="C2003" s="70" t="inlineStr">
        <is>
          <t>ВСЕГО по позиции:</t>
        </is>
      </c>
      <c r="H2003" s="87" t="n">
        <v>54316.19</v>
      </c>
      <c r="J2003" s="87" t="n">
        <v>54315.71</v>
      </c>
    </row>
    <row r="2004" ht="27" customHeight="1" s="54">
      <c r="A2004" s="76" t="n">
        <v>303</v>
      </c>
      <c r="B2004" s="76" t="inlineStr">
        <is>
          <t>PETR-776007</t>
        </is>
      </c>
      <c r="C2004" s="76" t="inlineStr">
        <is>
          <t>Ревизионные люки и сервисные элементы потолков/коробов
3 902,95 = 3 902,95 / 1,00</t>
        </is>
      </c>
      <c r="D2004" s="77" t="inlineStr">
        <is>
          <t>шт.</t>
        </is>
      </c>
      <c r="E2004" s="58" t="n">
        <v>17.85</v>
      </c>
      <c r="F2004" s="78" t="n">
        <v>3902.95</v>
      </c>
      <c r="G2004" s="79" t="n"/>
      <c r="H2004" s="58" t="n">
        <v>1</v>
      </c>
      <c r="I2004" s="78" t="n">
        <v>69667.66</v>
      </c>
      <c r="J2004" s="58" t="n">
        <v>1</v>
      </c>
      <c r="K2004" s="78" t="n">
        <v>69667.69</v>
      </c>
    </row>
    <row r="2005" ht="15" customHeight="1" s="54">
      <c r="C2005" s="70" t="inlineStr">
        <is>
          <t>ВСЕГО по позиции:</t>
        </is>
      </c>
      <c r="H2005" s="87" t="n">
        <v>69667.66</v>
      </c>
      <c r="J2005" s="87" t="n">
        <v>69667.69</v>
      </c>
    </row>
    <row r="2006" ht="27" customHeight="1" s="54">
      <c r="A2006" s="76" t="n">
        <v>304</v>
      </c>
      <c r="B2006" s="76" t="inlineStr">
        <is>
          <t>PETR-133217</t>
        </is>
      </c>
      <c r="C2006" s="76" t="inlineStr">
        <is>
          <t>Скрытый ревизионный люк под плитку с крепежом
7 248,34 = 7 248,34 / 1,00</t>
        </is>
      </c>
      <c r="D2006" s="77" t="inlineStr">
        <is>
          <t>шт.</t>
        </is>
      </c>
      <c r="E2006" s="58" t="n">
        <v>17.85</v>
      </c>
      <c r="F2006" s="78" t="n">
        <v>7248.34</v>
      </c>
      <c r="G2006" s="79" t="n"/>
      <c r="H2006" s="58" t="n">
        <v>1</v>
      </c>
      <c r="I2006" s="78" t="n">
        <v>129382.87</v>
      </c>
      <c r="J2006" s="58" t="n">
        <v>1</v>
      </c>
      <c r="K2006" s="78" t="n">
        <v>129382.86</v>
      </c>
    </row>
    <row r="2007" ht="15" customHeight="1" s="54">
      <c r="C2007" s="70" t="inlineStr">
        <is>
          <t>ВСЕГО по позиции:</t>
        </is>
      </c>
      <c r="H2007" s="87" t="n">
        <v>129382.87</v>
      </c>
      <c r="J2007" s="87" t="n">
        <v>129382.86</v>
      </c>
    </row>
    <row r="2008" ht="27" customHeight="1" s="54">
      <c r="A2008" s="76" t="n">
        <v>305</v>
      </c>
      <c r="B2008" s="76" t="inlineStr">
        <is>
          <t>PETR-1079892</t>
        </is>
      </c>
      <c r="C2008" s="76" t="inlineStr">
        <is>
          <t>Трап/сливной узел с гидрозатвором и комплектом подключения
5 018,08 = 5 018,08 / 1,00</t>
        </is>
      </c>
      <c r="D2008" s="77" t="inlineStr">
        <is>
          <t>компл.</t>
        </is>
      </c>
      <c r="E2008" s="58" t="n">
        <v>14.85</v>
      </c>
      <c r="F2008" s="78" t="n">
        <v>5018.08</v>
      </c>
      <c r="G2008" s="79" t="n"/>
      <c r="H2008" s="58" t="n">
        <v>1</v>
      </c>
      <c r="I2008" s="78" t="n">
        <v>74518.49000000001</v>
      </c>
      <c r="J2008" s="58" t="n">
        <v>1</v>
      </c>
      <c r="K2008" s="78" t="n">
        <v>74518.50999999999</v>
      </c>
    </row>
    <row r="2009" ht="15" customHeight="1" s="54">
      <c r="C2009" s="70" t="inlineStr">
        <is>
          <t>ВСЕГО по позиции:</t>
        </is>
      </c>
      <c r="H2009" s="87" t="n">
        <v>74518.49000000001</v>
      </c>
      <c r="J2009" s="87" t="n">
        <v>74518.50999999999</v>
      </c>
    </row>
    <row r="2010" ht="27" customHeight="1" s="54">
      <c r="A2010" s="76" t="n">
        <v>306</v>
      </c>
      <c r="B2010" s="76" t="inlineStr">
        <is>
          <t>PETR-143200</t>
        </is>
      </c>
      <c r="C2010" s="76" t="inlineStr">
        <is>
          <t>Труба PPR/металлопластик для ХВС/ГВС
200,72 = 200,72 / 1,00</t>
        </is>
      </c>
      <c r="D2010" s="77" t="inlineStr">
        <is>
          <t>м.п.</t>
        </is>
      </c>
      <c r="E2010" s="58" t="n">
        <v>321.2</v>
      </c>
      <c r="F2010" s="78" t="n">
        <v>200.72</v>
      </c>
      <c r="G2010" s="79" t="n"/>
      <c r="H2010" s="58" t="n">
        <v>1</v>
      </c>
      <c r="I2010" s="78" t="n">
        <v>64471.26</v>
      </c>
      <c r="J2010" s="58" t="n">
        <v>1</v>
      </c>
      <c r="K2010" s="78" t="n">
        <v>64472.31</v>
      </c>
    </row>
    <row r="2011" ht="15" customHeight="1" s="54">
      <c r="C2011" s="70" t="inlineStr">
        <is>
          <t>ВСЕГО по позиции:</t>
        </is>
      </c>
      <c r="H2011" s="87" t="n">
        <v>64471.26</v>
      </c>
      <c r="J2011" s="87" t="n">
        <v>64472.31</v>
      </c>
    </row>
    <row r="2012" ht="27" customHeight="1" s="54">
      <c r="A2012" s="76" t="n">
        <v>307</v>
      </c>
      <c r="B2012" s="76" t="inlineStr">
        <is>
          <t>PETR-108328</t>
        </is>
      </c>
      <c r="C2012" s="76" t="inlineStr">
        <is>
          <t>Канализационные трубы, отводы, тройники, ревизии
724,83 = 724,83 / 1,00</t>
        </is>
      </c>
      <c r="D2012" s="77" t="inlineStr">
        <is>
          <t>м.п.</t>
        </is>
      </c>
      <c r="E2012" s="58" t="n">
        <v>149.49</v>
      </c>
      <c r="F2012" s="78" t="n">
        <v>724.83</v>
      </c>
      <c r="G2012" s="79" t="n"/>
      <c r="H2012" s="58" t="n">
        <v>1</v>
      </c>
      <c r="I2012" s="78" t="n">
        <v>108354.84</v>
      </c>
      <c r="J2012" s="58" t="n">
        <v>1</v>
      </c>
      <c r="K2012" s="78" t="n">
        <v>108355.43</v>
      </c>
    </row>
    <row r="2013" ht="15" customHeight="1" s="54">
      <c r="C2013" s="70" t="inlineStr">
        <is>
          <t>ВСЕГО по позиции:</t>
        </is>
      </c>
      <c r="H2013" s="87" t="n">
        <v>108354.84</v>
      </c>
      <c r="J2013" s="87" t="n">
        <v>108355.43</v>
      </c>
    </row>
    <row r="2014" ht="27" customHeight="1" s="54">
      <c r="A2014" s="76" t="n">
        <v>308</v>
      </c>
      <c r="B2014" s="76" t="inlineStr">
        <is>
          <t>PETR-109192</t>
        </is>
      </c>
      <c r="C2014" s="76" t="inlineStr">
        <is>
          <t>Хомуты, теплоизоляция труб, крепеж и маркировка трубопроводов
200,72 = 200,72 / 1,00</t>
        </is>
      </c>
      <c r="D2014" s="77" t="inlineStr">
        <is>
          <t>м.п.</t>
        </is>
      </c>
      <c r="E2014" s="58" t="n">
        <v>470.69</v>
      </c>
      <c r="F2014" s="78" t="n">
        <v>200.72</v>
      </c>
      <c r="G2014" s="79" t="n"/>
      <c r="H2014" s="58" t="n">
        <v>1</v>
      </c>
      <c r="I2014" s="78" t="n">
        <v>94476.89999999999</v>
      </c>
      <c r="J2014" s="58" t="n">
        <v>1</v>
      </c>
      <c r="K2014" s="78" t="n">
        <v>94478.42999999999</v>
      </c>
    </row>
    <row r="2015" ht="15" customHeight="1" s="54">
      <c r="C2015" s="70" t="inlineStr">
        <is>
          <t>ВСЕГО по позиции:</t>
        </is>
      </c>
      <c r="H2015" s="87" t="n">
        <v>94476.89999999999</v>
      </c>
      <c r="J2015" s="87" t="n">
        <v>94478.42999999999</v>
      </c>
    </row>
    <row r="2016" ht="27" customHeight="1" s="54">
      <c r="A2016" s="76" t="n">
        <v>309</v>
      </c>
      <c r="B2016" s="76" t="inlineStr">
        <is>
          <t>PETR-685041</t>
        </is>
      </c>
      <c r="C2016" s="76" t="inlineStr">
        <is>
          <t>Краны шаровые, фильтры, коллекторы, подводка
3 902,95 = 3 902,95 / 1,00</t>
        </is>
      </c>
      <c r="D2016" s="77" t="inlineStr">
        <is>
          <t>компл.</t>
        </is>
      </c>
      <c r="E2016" s="58" t="n">
        <v>53.9</v>
      </c>
      <c r="F2016" s="78" t="n">
        <v>3902.95</v>
      </c>
      <c r="G2016" s="79" t="n"/>
      <c r="H2016" s="58" t="n">
        <v>1</v>
      </c>
      <c r="I2016" s="78" t="n">
        <v>210369</v>
      </c>
      <c r="J2016" s="58" t="n">
        <v>1</v>
      </c>
      <c r="K2016" s="78" t="n">
        <v>210369.12</v>
      </c>
    </row>
    <row r="2017" ht="15" customHeight="1" s="54">
      <c r="C2017" s="70" t="inlineStr">
        <is>
          <t>ВСЕГО по позиции:</t>
        </is>
      </c>
      <c r="H2017" s="87" t="n">
        <v>210369</v>
      </c>
      <c r="J2017" s="87" t="n">
        <v>210369.12</v>
      </c>
    </row>
    <row r="2018" ht="27" customHeight="1" s="54">
      <c r="A2018" s="76" t="n">
        <v>310</v>
      </c>
      <c r="B2018" s="76" t="inlineStr">
        <is>
          <t>PETR-666318</t>
        </is>
      </c>
      <c r="C2018" s="76" t="inlineStr">
        <is>
          <t>Сифоны, гибкая подводка, манжеты, трапы, крепеж сантехники
4 683,54 = 4 683,54 / 1,00</t>
        </is>
      </c>
      <c r="D2018" s="77" t="inlineStr">
        <is>
          <t>компл.</t>
        </is>
      </c>
      <c r="E2018" s="58" t="n">
        <v>53.9</v>
      </c>
      <c r="F2018" s="78" t="n">
        <v>4683.54</v>
      </c>
      <c r="G2018" s="79" t="n"/>
      <c r="H2018" s="58" t="n">
        <v>1</v>
      </c>
      <c r="I2018" s="78" t="n">
        <v>252442.81</v>
      </c>
      <c r="J2018" s="58" t="n">
        <v>1</v>
      </c>
      <c r="K2018" s="78" t="n">
        <v>252442.94</v>
      </c>
    </row>
    <row r="2019" ht="15" customHeight="1" s="54">
      <c r="C2019" s="70" t="inlineStr">
        <is>
          <t>ВСЕГО по позиции:</t>
        </is>
      </c>
      <c r="H2019" s="87" t="n">
        <v>252442.81</v>
      </c>
      <c r="J2019" s="87" t="n">
        <v>252442.94</v>
      </c>
    </row>
    <row r="2020" ht="27" customHeight="1" s="54">
      <c r="A2020" s="76" t="n">
        <v>311</v>
      </c>
      <c r="B2020" s="76" t="inlineStr">
        <is>
          <t>PETR-1067309</t>
        </is>
      </c>
      <c r="C2020" s="76" t="inlineStr">
        <is>
          <t>Фильтры грубой/тонкой очистки, редукторы и манометры
9 478,60 = 9 478,60 / 1,00</t>
        </is>
      </c>
      <c r="D2020" s="77" t="inlineStr">
        <is>
          <t>компл.</t>
        </is>
      </c>
      <c r="E2020" s="58" t="n">
        <v>18.7</v>
      </c>
      <c r="F2020" s="78" t="n">
        <v>9478.6</v>
      </c>
      <c r="G2020" s="79" t="n"/>
      <c r="H2020" s="58" t="n">
        <v>1</v>
      </c>
      <c r="I2020" s="78" t="n">
        <v>177249.82</v>
      </c>
      <c r="J2020" s="58" t="n">
        <v>1</v>
      </c>
      <c r="K2020" s="78" t="n">
        <v>177249.78</v>
      </c>
    </row>
    <row r="2021" ht="15" customHeight="1" s="54">
      <c r="C2021" s="70" t="inlineStr">
        <is>
          <t>ВСЕГО по позиции:</t>
        </is>
      </c>
      <c r="H2021" s="87" t="n">
        <v>177249.82</v>
      </c>
      <c r="J2021" s="87" t="n">
        <v>177249.78</v>
      </c>
    </row>
    <row r="2022" ht="27" customHeight="1" s="54">
      <c r="A2022" s="76" t="n">
        <v>312</v>
      </c>
      <c r="B2022" s="76" t="inlineStr">
        <is>
          <t>TKP</t>
        </is>
      </c>
      <c r="C2022" s="76" t="inlineStr">
        <is>
          <t>Система защиты от протечек: датчики, краны, контроллер и питание
31 223,62 = 31 223,62 / 1,00</t>
        </is>
      </c>
      <c r="D2022" s="77" t="inlineStr">
        <is>
          <t>компл.</t>
        </is>
      </c>
      <c r="E2022" s="58" t="n">
        <v>30.45</v>
      </c>
      <c r="F2022" s="78" t="n">
        <v>31223.62</v>
      </c>
      <c r="G2022" s="79" t="n"/>
      <c r="H2022" s="58" t="n">
        <v>1</v>
      </c>
      <c r="I2022" s="78" t="n">
        <v>950759.23</v>
      </c>
      <c r="J2022" s="58" t="n">
        <v>1</v>
      </c>
      <c r="K2022" s="78" t="n">
        <v>950759.13</v>
      </c>
    </row>
    <row r="2023" ht="15" customHeight="1" s="54">
      <c r="C2023" s="70" t="inlineStr">
        <is>
          <t>ВСЕГО по позиции:</t>
        </is>
      </c>
      <c r="H2023" s="87" t="n">
        <v>950759.23</v>
      </c>
      <c r="J2023" s="87" t="n">
        <v>950759.13</v>
      </c>
    </row>
    <row r="2024" ht="27" customHeight="1" s="54">
      <c r="A2024" s="76" t="n">
        <v>313</v>
      </c>
      <c r="B2024" s="76" t="inlineStr">
        <is>
          <t>TKP</t>
        </is>
      </c>
      <c r="C2024" s="76" t="inlineStr">
        <is>
          <t>Коллекторный шкаф, коллекторы ХВС/ГВС, расходомеры и крепеж
26 763,10 = 26 763,10 / 1,00</t>
        </is>
      </c>
      <c r="D2024" s="77" t="inlineStr">
        <is>
          <t>компл.</t>
        </is>
      </c>
      <c r="E2024" s="58" t="n">
        <v>24.73</v>
      </c>
      <c r="F2024" s="78" t="n">
        <v>26763.1</v>
      </c>
      <c r="G2024" s="79" t="n"/>
      <c r="H2024" s="58" t="n">
        <v>1</v>
      </c>
      <c r="I2024" s="78" t="n">
        <v>661851.46</v>
      </c>
      <c r="J2024" s="58" t="n">
        <v>1</v>
      </c>
      <c r="K2024" s="78" t="n">
        <v>661851.46</v>
      </c>
    </row>
    <row r="2025" ht="15" customHeight="1" s="54">
      <c r="C2025" s="70" t="inlineStr">
        <is>
          <t>ВСЕГО по позиции:</t>
        </is>
      </c>
      <c r="H2025" s="87" t="n">
        <v>661851.46</v>
      </c>
      <c r="J2025" s="87" t="n">
        <v>661851.46</v>
      </c>
    </row>
    <row r="2026" ht="27" customHeight="1" s="54">
      <c r="A2026" s="76" t="n">
        <v>314</v>
      </c>
      <c r="B2026" s="76" t="inlineStr">
        <is>
          <t>PETR-1020331</t>
        </is>
      </c>
      <c r="C2026" s="76" t="inlineStr">
        <is>
          <t>Ревизии, прочистки, трапы и обратные клапаны канализации
5 352,62 = 5 352,62 / 1,00</t>
        </is>
      </c>
      <c r="D2026" s="77" t="inlineStr">
        <is>
          <t>компл.</t>
        </is>
      </c>
      <c r="E2026" s="58" t="n">
        <v>31.9</v>
      </c>
      <c r="F2026" s="78" t="n">
        <v>5352.62</v>
      </c>
      <c r="G2026" s="79" t="n"/>
      <c r="H2026" s="58" t="n">
        <v>1</v>
      </c>
      <c r="I2026" s="78" t="n">
        <v>170748.58</v>
      </c>
      <c r="J2026" s="58" t="n">
        <v>1</v>
      </c>
      <c r="K2026" s="78" t="n">
        <v>170748.58</v>
      </c>
    </row>
    <row r="2027" ht="15" customHeight="1" s="54">
      <c r="C2027" s="70" t="inlineStr">
        <is>
          <t>ВСЕГО по позиции:</t>
        </is>
      </c>
      <c r="H2027" s="87" t="n">
        <v>170748.58</v>
      </c>
      <c r="J2027" s="87" t="n">
        <v>170748.58</v>
      </c>
    </row>
    <row r="2028" ht="27" customHeight="1" s="54">
      <c r="A2028" s="76" t="n">
        <v>315</v>
      </c>
      <c r="B2028" s="76" t="inlineStr">
        <is>
          <t>PETR-877760</t>
        </is>
      </c>
      <c r="C2028" s="76" t="inlineStr">
        <is>
          <t>Полотенцесушитель/электросушитель с комплектом подключения
18 957,20 = 18 957,20 / 1,00</t>
        </is>
      </c>
      <c r="D2028" s="77" t="inlineStr">
        <is>
          <t>шт.</t>
        </is>
      </c>
      <c r="E2028" s="58" t="n">
        <v>11.06</v>
      </c>
      <c r="F2028" s="78" t="n">
        <v>18957.2</v>
      </c>
      <c r="G2028" s="79" t="n"/>
      <c r="H2028" s="58" t="n">
        <v>1</v>
      </c>
      <c r="I2028" s="78" t="n">
        <v>209666.63</v>
      </c>
      <c r="J2028" s="58" t="n">
        <v>1</v>
      </c>
      <c r="K2028" s="78" t="n">
        <v>209666.59</v>
      </c>
    </row>
    <row r="2029" ht="15" customHeight="1" s="54">
      <c r="C2029" s="70" t="inlineStr">
        <is>
          <t>ВСЕГО по позиции:</t>
        </is>
      </c>
      <c r="H2029" s="87" t="n">
        <v>209666.63</v>
      </c>
      <c r="J2029" s="87" t="n">
        <v>209666.59</v>
      </c>
    </row>
    <row r="2030" ht="27" customHeight="1" s="54">
      <c r="A2030" s="76" t="n">
        <v>316</v>
      </c>
      <c r="B2030" s="76" t="inlineStr">
        <is>
          <t>PETR-682853</t>
        </is>
      </c>
      <c r="C2030" s="76" t="inlineStr">
        <is>
          <t>Раковина Cersanit/аналог 50-55 см
5 575,65 = 5 575,65 / 1,00</t>
        </is>
      </c>
      <c r="D2030" s="77" t="inlineStr">
        <is>
          <t>шт.</t>
        </is>
      </c>
      <c r="E2030" s="58" t="n">
        <v>8.4</v>
      </c>
      <c r="F2030" s="78" t="n">
        <v>5575.65</v>
      </c>
      <c r="G2030" s="79" t="n"/>
      <c r="H2030" s="58" t="n">
        <v>1</v>
      </c>
      <c r="I2030" s="78" t="n">
        <v>46835.46</v>
      </c>
      <c r="J2030" s="58" t="n">
        <v>1</v>
      </c>
      <c r="K2030" s="78" t="n">
        <v>46835.42</v>
      </c>
    </row>
    <row r="2031" ht="15" customHeight="1" s="54">
      <c r="C2031" s="70" t="inlineStr">
        <is>
          <t>ВСЕГО по позиции:</t>
        </is>
      </c>
      <c r="H2031" s="87" t="n">
        <v>46835.46</v>
      </c>
      <c r="J2031" s="87" t="n">
        <v>46835.42</v>
      </c>
    </row>
    <row r="2032" ht="27" customHeight="1" s="54">
      <c r="A2032" s="76" t="n">
        <v>317</v>
      </c>
      <c r="B2032" s="76" t="inlineStr">
        <is>
          <t>PETR-978057</t>
        </is>
      </c>
      <c r="C2032" s="76" t="inlineStr">
        <is>
          <t>Зеркало санитарное с крепежом
7 248,34 = 7 248,34 / 1,00</t>
        </is>
      </c>
      <c r="D2032" s="77" t="inlineStr">
        <is>
          <t>шт.</t>
        </is>
      </c>
      <c r="E2032" s="58" t="n">
        <v>8.4</v>
      </c>
      <c r="F2032" s="78" t="n">
        <v>7248.34</v>
      </c>
      <c r="G2032" s="79" t="n"/>
      <c r="H2032" s="58" t="n">
        <v>1</v>
      </c>
      <c r="I2032" s="78" t="n">
        <v>60886.06</v>
      </c>
      <c r="J2032" s="58" t="n">
        <v>1</v>
      </c>
      <c r="K2032" s="78" t="n">
        <v>60886.05</v>
      </c>
    </row>
    <row r="2033" ht="15" customHeight="1" s="54">
      <c r="C2033" s="70" t="inlineStr">
        <is>
          <t>ВСЕГО по позиции:</t>
        </is>
      </c>
      <c r="H2033" s="87" t="n">
        <v>60886.06</v>
      </c>
      <c r="J2033" s="87" t="n">
        <v>60886.05</v>
      </c>
    </row>
    <row r="2034" ht="27" customHeight="1" s="54">
      <c r="A2034" s="76" t="n">
        <v>318</v>
      </c>
      <c r="B2034" s="76" t="inlineStr">
        <is>
          <t>PETR-1149503</t>
        </is>
      </c>
      <c r="C2034" s="76" t="inlineStr">
        <is>
          <t>Дозаторы, держатели, крючки, ершики и санитарные аксессуары
5 798,67 = 5 798,67 / 1,00</t>
        </is>
      </c>
      <c r="D2034" s="77" t="inlineStr">
        <is>
          <t>компл.</t>
        </is>
      </c>
      <c r="E2034" s="58" t="n">
        <v>8.4</v>
      </c>
      <c r="F2034" s="78" t="n">
        <v>5798.67</v>
      </c>
      <c r="G2034" s="79" t="n"/>
      <c r="H2034" s="58" t="n">
        <v>1</v>
      </c>
      <c r="I2034" s="78" t="n">
        <v>48708.83</v>
      </c>
      <c r="J2034" s="58" t="n">
        <v>1</v>
      </c>
      <c r="K2034" s="78" t="n">
        <v>48708.84</v>
      </c>
    </row>
    <row r="2035" ht="15" customHeight="1" s="54">
      <c r="C2035" s="70" t="inlineStr">
        <is>
          <t>ВСЕГО по позиции:</t>
        </is>
      </c>
      <c r="H2035" s="87" t="n">
        <v>48708.83</v>
      </c>
      <c r="J2035" s="87" t="n">
        <v>48708.84</v>
      </c>
    </row>
    <row r="2036" ht="27" customHeight="1" s="54">
      <c r="A2036" s="76" t="n">
        <v>319</v>
      </c>
      <c r="B2036" s="76" t="inlineStr">
        <is>
          <t>PETR-788014</t>
        </is>
      </c>
      <c r="C2036" s="76" t="inlineStr">
        <is>
          <t>Электросушилка для рук/диспенсер полотенец с крепежом
10 593,73 = 10 593,73 / 1,00</t>
        </is>
      </c>
      <c r="D2036" s="77" t="inlineStr">
        <is>
          <t>шт.</t>
        </is>
      </c>
      <c r="E2036" s="58" t="n">
        <v>8.4</v>
      </c>
      <c r="F2036" s="78" t="n">
        <v>10593.73</v>
      </c>
      <c r="G2036" s="79" t="n"/>
      <c r="H2036" s="58" t="n">
        <v>1</v>
      </c>
      <c r="I2036" s="78" t="n">
        <v>88987.33</v>
      </c>
      <c r="J2036" s="58" t="n">
        <v>1</v>
      </c>
      <c r="K2036" s="78" t="n">
        <v>88987.31</v>
      </c>
    </row>
    <row r="2037" ht="15" customHeight="1" s="54">
      <c r="C2037" s="70" t="inlineStr">
        <is>
          <t>ВСЕГО по позиции:</t>
        </is>
      </c>
      <c r="H2037" s="87" t="n">
        <v>88987.33</v>
      </c>
      <c r="J2037" s="87" t="n">
        <v>88987.31</v>
      </c>
    </row>
    <row r="2038" ht="27" customHeight="1" s="54">
      <c r="A2038" s="76" t="n">
        <v>320</v>
      </c>
      <c r="B2038" s="76" t="inlineStr">
        <is>
          <t>PETR-686249</t>
        </is>
      </c>
      <c r="C2038" s="76" t="inlineStr">
        <is>
          <t>Смеситель Iddis Bild хром
6 679,62 = 6 679,62 / 1,00</t>
        </is>
      </c>
      <c r="D2038" s="77" t="inlineStr">
        <is>
          <t>шт.</t>
        </is>
      </c>
      <c r="E2038" s="58" t="n">
        <v>10.5</v>
      </c>
      <c r="F2038" s="78" t="n">
        <v>6679.62</v>
      </c>
      <c r="G2038" s="79" t="n"/>
      <c r="H2038" s="58" t="n">
        <v>1</v>
      </c>
      <c r="I2038" s="78" t="n">
        <v>70136.00999999999</v>
      </c>
      <c r="J2038" s="58" t="n">
        <v>1</v>
      </c>
      <c r="K2038" s="78" t="n">
        <v>70136.05</v>
      </c>
    </row>
    <row r="2039" ht="15" customHeight="1" s="54">
      <c r="C2039" s="70" t="inlineStr">
        <is>
          <t>ВСЕГО по позиции:</t>
        </is>
      </c>
      <c r="H2039" s="87" t="n">
        <v>70136.00999999999</v>
      </c>
      <c r="J2039" s="87" t="n">
        <v>70136.05</v>
      </c>
    </row>
    <row r="2040" ht="27" customHeight="1" s="54">
      <c r="A2040" s="76" t="n">
        <v>321</v>
      </c>
      <c r="B2040" s="76" t="inlineStr">
        <is>
          <t>PETR-1023898</t>
        </is>
      </c>
      <c r="C2040" s="76" t="inlineStr">
        <is>
          <t>Вытяжной вентилятор/канальный вентилятор для мокрых зон и кухонь
8 363,47 = 8 363,47 / 1,00</t>
        </is>
      </c>
      <c r="D2040" s="77" t="inlineStr">
        <is>
          <t>шт.</t>
        </is>
      </c>
      <c r="E2040" s="58" t="n">
        <v>30.45</v>
      </c>
      <c r="F2040" s="78" t="n">
        <v>8363.469999999999</v>
      </c>
      <c r="G2040" s="79" t="n"/>
      <c r="H2040" s="58" t="n">
        <v>1</v>
      </c>
      <c r="I2040" s="78" t="n">
        <v>254667.66</v>
      </c>
      <c r="J2040" s="58" t="n">
        <v>1</v>
      </c>
      <c r="K2040" s="78" t="n">
        <v>254667.62</v>
      </c>
    </row>
    <row r="2041" ht="15" customHeight="1" s="54">
      <c r="C2041" s="70" t="inlineStr">
        <is>
          <t>ВСЕГО по позиции:</t>
        </is>
      </c>
      <c r="H2041" s="87" t="n">
        <v>254667.66</v>
      </c>
      <c r="J2041" s="87" t="n">
        <v>254667.62</v>
      </c>
    </row>
    <row r="2042" ht="27" customHeight="1" s="54">
      <c r="A2042" s="76" t="n">
        <v>322</v>
      </c>
      <c r="B2042" s="76" t="inlineStr">
        <is>
          <t>PETR-1020291</t>
        </is>
      </c>
      <c r="C2042" s="76" t="inlineStr">
        <is>
          <t>Решетки вентиляционные, вентиляторы, воздуховоды
2 787,82 = 2 787,82 / 1,00</t>
        </is>
      </c>
      <c r="D2042" s="77" t="inlineStr">
        <is>
          <t>компл.</t>
        </is>
      </c>
      <c r="E2042" s="58" t="n">
        <v>30.45</v>
      </c>
      <c r="F2042" s="78" t="n">
        <v>2787.82</v>
      </c>
      <c r="G2042" s="79" t="n"/>
      <c r="H2042" s="58" t="n">
        <v>1</v>
      </c>
      <c r="I2042" s="78" t="n">
        <v>84889.12</v>
      </c>
      <c r="J2042" s="58" t="n">
        <v>1</v>
      </c>
      <c r="K2042" s="78" t="n">
        <v>84889.21000000001</v>
      </c>
    </row>
    <row r="2043" ht="15" customHeight="1" s="54">
      <c r="C2043" s="70" t="inlineStr">
        <is>
          <t>ВСЕГО по позиции:</t>
        </is>
      </c>
      <c r="H2043" s="87" t="n">
        <v>84889.12</v>
      </c>
      <c r="J2043" s="87" t="n">
        <v>84889.21000000001</v>
      </c>
    </row>
    <row r="2044" ht="27" customHeight="1" s="54">
      <c r="A2044" s="76" t="n">
        <v>323</v>
      </c>
      <c r="B2044" s="76" t="inlineStr">
        <is>
          <t>PETR-1005505</t>
        </is>
      </c>
      <c r="C2044" s="76" t="inlineStr">
        <is>
          <t>Коробка уравнивания потенциалов и комплект подключений мокрых зон
4 237,49 = 4 237,49 / 1,00</t>
        </is>
      </c>
      <c r="D2044" s="77" t="inlineStr">
        <is>
          <t>компл.</t>
        </is>
      </c>
      <c r="E2044" s="58" t="n">
        <v>25.2</v>
      </c>
      <c r="F2044" s="78" t="n">
        <v>4237.49</v>
      </c>
      <c r="G2044" s="79" t="n"/>
      <c r="H2044" s="58" t="n">
        <v>1</v>
      </c>
      <c r="I2044" s="78" t="n">
        <v>106784.75</v>
      </c>
      <c r="J2044" s="58" t="n">
        <v>1</v>
      </c>
      <c r="K2044" s="78" t="n">
        <v>106784.77</v>
      </c>
    </row>
    <row r="2045" ht="15" customHeight="1" s="54">
      <c r="C2045" s="70" t="inlineStr">
        <is>
          <t>ВСЕГО по позиции:</t>
        </is>
      </c>
      <c r="H2045" s="87" t="n">
        <v>106784.75</v>
      </c>
      <c r="J2045" s="87" t="n">
        <v>106784.77</v>
      </c>
    </row>
    <row r="2046" ht="27" customHeight="1" s="54">
      <c r="A2046" s="76" t="n">
        <v>324</v>
      </c>
      <c r="B2046" s="76" t="inlineStr">
        <is>
          <t>PETR-142793</t>
        </is>
      </c>
      <c r="C2046" s="76" t="inlineStr">
        <is>
          <t>Унитаз компакт Cersanit Just 031
9 132,91 = 9 132,91 / 1,00</t>
        </is>
      </c>
      <c r="D2046" s="77" t="inlineStr">
        <is>
          <t>шт.</t>
        </is>
      </c>
      <c r="E2046" s="58" t="n">
        <v>8.4</v>
      </c>
      <c r="F2046" s="78" t="n">
        <v>9132.91</v>
      </c>
      <c r="G2046" s="79" t="n"/>
      <c r="H2046" s="58" t="n">
        <v>1</v>
      </c>
      <c r="I2046" s="78" t="n">
        <v>76716.44</v>
      </c>
      <c r="J2046" s="58" t="n">
        <v>1</v>
      </c>
      <c r="K2046" s="78" t="n">
        <v>76716.42999999999</v>
      </c>
    </row>
    <row r="2047" ht="15" customHeight="1" s="54">
      <c r="C2047" s="70" t="inlineStr">
        <is>
          <t>ВСЕГО по позиции:</t>
        </is>
      </c>
      <c r="H2047" s="87" t="n">
        <v>76716.44</v>
      </c>
      <c r="J2047" s="87" t="n">
        <v>76716.42999999999</v>
      </c>
    </row>
    <row r="2048" ht="27" customHeight="1" s="54">
      <c r="A2048" s="76" t="n">
        <v>325</v>
      </c>
      <c r="B2048" s="76" t="inlineStr">
        <is>
          <t>TKP</t>
        </is>
      </c>
      <c r="C2048" s="76" t="inlineStr">
        <is>
          <t>Сантехнические перегородки, экраны и крепеж
20 629,89 = 20 629,89 / 1,00</t>
        </is>
      </c>
      <c r="D2048" s="77" t="inlineStr">
        <is>
          <t>компл.</t>
        </is>
      </c>
      <c r="E2048" s="58" t="n">
        <v>7.42</v>
      </c>
      <c r="F2048" s="78" t="n">
        <v>20629.89</v>
      </c>
      <c r="G2048" s="79" t="n"/>
      <c r="H2048" s="58" t="n">
        <v>1</v>
      </c>
      <c r="I2048" s="78" t="n">
        <v>153073.78</v>
      </c>
      <c r="J2048" s="58" t="n">
        <v>1</v>
      </c>
      <c r="K2048" s="78" t="n">
        <v>153073.78</v>
      </c>
    </row>
    <row r="2049" ht="15" customHeight="1" s="54">
      <c r="C2049" s="70" t="inlineStr">
        <is>
          <t>ВСЕГО по позиции:</t>
        </is>
      </c>
      <c r="H2049" s="87" t="n">
        <v>153073.78</v>
      </c>
      <c r="J2049" s="87" t="n">
        <v>153073.78</v>
      </c>
    </row>
    <row r="2050" ht="27" customHeight="1" s="54">
      <c r="A2050" s="76" t="n">
        <v>326</v>
      </c>
      <c r="B2050" s="76" t="inlineStr">
        <is>
          <t>PETR-950504</t>
        </is>
      </c>
      <c r="C2050" s="76" t="inlineStr">
        <is>
          <t>Фасады/двери встроенного шкафа с направляющими и фурнитурой
20 072,33 = 20 072,33 / 1,00</t>
        </is>
      </c>
      <c r="D2050" s="77" t="inlineStr">
        <is>
          <t>компл.</t>
        </is>
      </c>
      <c r="E2050" s="58" t="n">
        <v>7.35</v>
      </c>
      <c r="F2050" s="78" t="n">
        <v>20072.33</v>
      </c>
      <c r="G2050" s="79" t="n"/>
      <c r="H2050" s="58" t="n">
        <v>1</v>
      </c>
      <c r="I2050" s="78" t="n">
        <v>147531.63</v>
      </c>
      <c r="J2050" s="58" t="n">
        <v>1</v>
      </c>
      <c r="K2050" s="78" t="n">
        <v>147531.59</v>
      </c>
    </row>
    <row r="2051" ht="15" customHeight="1" s="54">
      <c r="C2051" s="70" t="inlineStr">
        <is>
          <t>ВСЕГО по позиции:</t>
        </is>
      </c>
      <c r="H2051" s="87" t="n">
        <v>147531.63</v>
      </c>
      <c r="J2051" s="87" t="n">
        <v>147531.59</v>
      </c>
    </row>
    <row r="2052" ht="27" customHeight="1" s="54">
      <c r="A2052" s="76" t="n">
        <v>327</v>
      </c>
      <c r="B2052" s="76" t="inlineStr">
        <is>
          <t>PETR-633108</t>
        </is>
      </c>
      <c r="C2052" s="76" t="inlineStr">
        <is>
          <t>Полки, штанги, направляющие и крепеж встроенного шкафа
10 593,73 = 10 593,73 / 1,00</t>
        </is>
      </c>
      <c r="D2052" s="77" t="inlineStr">
        <is>
          <t>компл.</t>
        </is>
      </c>
      <c r="E2052" s="58" t="n">
        <v>7.35</v>
      </c>
      <c r="F2052" s="78" t="n">
        <v>10593.73</v>
      </c>
      <c r="G2052" s="79" t="n"/>
      <c r="H2052" s="58" t="n">
        <v>1</v>
      </c>
      <c r="I2052" s="78" t="n">
        <v>77863.92</v>
      </c>
      <c r="J2052" s="58" t="n">
        <v>1</v>
      </c>
      <c r="K2052" s="78" t="n">
        <v>77863.89</v>
      </c>
    </row>
    <row r="2053" ht="15" customHeight="1" s="54">
      <c r="C2053" s="70" t="inlineStr">
        <is>
          <t>ВСЕГО по позиции:</t>
        </is>
      </c>
      <c r="H2053" s="87" t="n">
        <v>77863.92</v>
      </c>
      <c r="J2053" s="87" t="n">
        <v>77863.89</v>
      </c>
    </row>
    <row r="2054" ht="27" customHeight="1" s="54">
      <c r="A2054" s="76" t="n">
        <v>328</v>
      </c>
      <c r="B2054" s="76" t="inlineStr">
        <is>
          <t>PETR-1025727</t>
        </is>
      </c>
      <c r="C2054" s="76" t="inlineStr">
        <is>
          <t>Водонагреватель/бойлер с группой безопасности и крепежом
31 223,62 = 31 223,62 / 1,00</t>
        </is>
      </c>
      <c r="D2054" s="77" t="inlineStr">
        <is>
          <t>шт.</t>
        </is>
      </c>
      <c r="E2054" s="58" t="n">
        <v>2.65</v>
      </c>
      <c r="F2054" s="78" t="n">
        <v>31223.62</v>
      </c>
      <c r="G2054" s="79" t="n"/>
      <c r="H2054" s="58" t="n">
        <v>1</v>
      </c>
      <c r="I2054" s="78" t="n">
        <v>82742.59</v>
      </c>
      <c r="J2054" s="58" t="n">
        <v>1</v>
      </c>
      <c r="K2054" s="78" t="n">
        <v>82742.58</v>
      </c>
    </row>
    <row r="2055" ht="15" customHeight="1" s="54">
      <c r="C2055" s="70" t="inlineStr">
        <is>
          <t>ВСЕГО по позиции:</t>
        </is>
      </c>
      <c r="H2055" s="87" t="n">
        <v>82742.59</v>
      </c>
      <c r="J2055" s="87" t="n">
        <v>82742.58</v>
      </c>
    </row>
    <row r="2056" ht="27" customHeight="1" s="54">
      <c r="A2056" s="76" t="n">
        <v>329</v>
      </c>
      <c r="B2056" s="76" t="inlineStr">
        <is>
          <t>PETR-1046433</t>
        </is>
      </c>
      <c r="C2056" s="76" t="inlineStr">
        <is>
          <t>Кухонная мойка с сифоном, выпуском и крепежом
16 169,37 = 16 169,37 / 1,00</t>
        </is>
      </c>
      <c r="D2056" s="77" t="inlineStr">
        <is>
          <t>компл.</t>
        </is>
      </c>
      <c r="E2056" s="58" t="n">
        <v>4.2</v>
      </c>
      <c r="F2056" s="78" t="n">
        <v>16169.37</v>
      </c>
      <c r="G2056" s="79" t="n"/>
      <c r="H2056" s="58" t="n">
        <v>1</v>
      </c>
      <c r="I2056" s="78" t="n">
        <v>67911.35000000001</v>
      </c>
      <c r="J2056" s="58" t="n">
        <v>1</v>
      </c>
      <c r="K2056" s="78" t="n">
        <v>67911.37</v>
      </c>
    </row>
    <row r="2057" ht="15" customHeight="1" s="54">
      <c r="C2057" s="70" t="inlineStr">
        <is>
          <t>ВСЕГО по позиции:</t>
        </is>
      </c>
      <c r="H2057" s="87" t="n">
        <v>67911.35000000001</v>
      </c>
      <c r="J2057" s="87" t="n">
        <v>67911.37</v>
      </c>
    </row>
    <row r="2058" ht="27" customHeight="1" s="54">
      <c r="A2058" s="76" t="n">
        <v>330</v>
      </c>
      <c r="B2058" s="76" t="inlineStr">
        <is>
          <t>PETR-143465</t>
        </is>
      </c>
      <c r="C2058" s="76" t="inlineStr">
        <is>
          <t>Кухонные подключения: фильтр, гибкая подводка, краны, герметизация
10 593,73 = 10 593,73 / 1,00</t>
        </is>
      </c>
      <c r="D2058" s="77" t="inlineStr">
        <is>
          <t>компл.</t>
        </is>
      </c>
      <c r="E2058" s="58" t="n">
        <v>4.2</v>
      </c>
      <c r="F2058" s="78" t="n">
        <v>10593.73</v>
      </c>
      <c r="G2058" s="79" t="n"/>
      <c r="H2058" s="58" t="n">
        <v>1</v>
      </c>
      <c r="I2058" s="78" t="n">
        <v>44493.67</v>
      </c>
      <c r="J2058" s="58" t="n">
        <v>1</v>
      </c>
      <c r="K2058" s="78" t="n">
        <v>44493.65</v>
      </c>
    </row>
    <row r="2059" ht="15" customHeight="1" s="54">
      <c r="C2059" s="70" t="inlineStr">
        <is>
          <t>ВСЕГО по позиции:</t>
        </is>
      </c>
      <c r="H2059" s="87" t="n">
        <v>44493.67</v>
      </c>
      <c r="J2059" s="87" t="n">
        <v>44493.65</v>
      </c>
    </row>
    <row r="2060" ht="27" customHeight="1" s="54">
      <c r="A2060" s="76" t="n">
        <v>331</v>
      </c>
      <c r="B2060" s="76" t="inlineStr">
        <is>
          <t>PETR-1079892</t>
        </is>
      </c>
      <c r="C2060" s="76" t="inlineStr">
        <is>
          <t>Кухонная вытяжка/зонт и комплект подключения к вентиляции
24 532,84 = 24 532,84 / 1,00</t>
        </is>
      </c>
      <c r="D2060" s="77" t="inlineStr">
        <is>
          <t>компл.</t>
        </is>
      </c>
      <c r="E2060" s="58" t="n">
        <v>5.25</v>
      </c>
      <c r="F2060" s="78" t="n">
        <v>24532.84</v>
      </c>
      <c r="G2060" s="79" t="n"/>
      <c r="H2060" s="58" t="n">
        <v>1</v>
      </c>
      <c r="I2060" s="78" t="n">
        <v>128797.41</v>
      </c>
      <c r="J2060" s="58" t="n">
        <v>1</v>
      </c>
      <c r="K2060" s="78" t="n">
        <v>128797.42</v>
      </c>
    </row>
    <row r="2061" ht="15" customHeight="1" s="54">
      <c r="C2061" s="70" t="inlineStr">
        <is>
          <t>ВСЕГО по позиции:</t>
        </is>
      </c>
      <c r="H2061" s="87" t="n">
        <v>128797.41</v>
      </c>
      <c r="J2061" s="87" t="n">
        <v>128797.42</v>
      </c>
    </row>
    <row r="2062" ht="27" customHeight="1" s="54">
      <c r="A2062" s="76" t="n">
        <v>332</v>
      </c>
      <c r="B2062" s="76" t="inlineStr">
        <is>
          <t>PETR-109146</t>
        </is>
      </c>
      <c r="C2062" s="76" t="inlineStr">
        <is>
          <t>Жироуловитель/фильтр, обратный клапан и кухонные вентиляционные переходы
9 478,60 = 9 478,60 / 1,00</t>
        </is>
      </c>
      <c r="D2062" s="77" t="inlineStr">
        <is>
          <t>компл.</t>
        </is>
      </c>
      <c r="E2062" s="58" t="n">
        <v>5.25</v>
      </c>
      <c r="F2062" s="78" t="n">
        <v>9478.6</v>
      </c>
      <c r="G2062" s="79" t="n"/>
      <c r="H2062" s="58" t="n">
        <v>1</v>
      </c>
      <c r="I2062" s="78" t="n">
        <v>49762.65</v>
      </c>
      <c r="J2062" s="58" t="n">
        <v>1</v>
      </c>
      <c r="K2062" s="78" t="n">
        <v>49762.64</v>
      </c>
    </row>
    <row r="2063" ht="15" customHeight="1" s="54">
      <c r="C2063" s="70" t="inlineStr">
        <is>
          <t>ВСЕГО по позиции:</t>
        </is>
      </c>
      <c r="H2063" s="87" t="n">
        <v>49762.65</v>
      </c>
      <c r="J2063" s="87" t="n">
        <v>49762.64</v>
      </c>
    </row>
    <row r="2064" ht="27" customHeight="1" s="54">
      <c r="A2064" s="76" t="n">
        <v>333</v>
      </c>
      <c r="B2064" s="76" t="inlineStr">
        <is>
          <t>PETR-1070403</t>
        </is>
      </c>
      <c r="C2064" s="76" t="inlineStr">
        <is>
          <t>Точки подключения кухонного/технологического оборудования
3 902,95 = 3 902,95 / 1,00</t>
        </is>
      </c>
      <c r="D2064" s="77" t="inlineStr">
        <is>
          <t>точка</t>
        </is>
      </c>
      <c r="E2064" s="58" t="n">
        <v>13.65</v>
      </c>
      <c r="F2064" s="78" t="n">
        <v>3902.95</v>
      </c>
      <c r="G2064" s="79" t="n"/>
      <c r="H2064" s="58" t="n">
        <v>1</v>
      </c>
      <c r="I2064" s="78" t="n">
        <v>53275.27</v>
      </c>
      <c r="J2064" s="58" t="n">
        <v>1</v>
      </c>
      <c r="K2064" s="78" t="n">
        <v>53275.3</v>
      </c>
    </row>
    <row r="2065" ht="15" customHeight="1" s="54">
      <c r="C2065" s="70" t="inlineStr">
        <is>
          <t>ВСЕГО по позиции:</t>
        </is>
      </c>
      <c r="H2065" s="87" t="n">
        <v>53275.27</v>
      </c>
      <c r="J2065" s="87" t="n">
        <v>53275.3</v>
      </c>
    </row>
    <row r="2066" ht="27" customHeight="1" s="54">
      <c r="A2066" s="76" t="n">
        <v>334</v>
      </c>
      <c r="B2066" s="76" t="inlineStr">
        <is>
          <t>TKP</t>
        </is>
      </c>
      <c r="C2066" s="76" t="inlineStr">
        <is>
          <t>Грунт премиальный глубокого проникновения Ceresit/Knauf
289,93 = 289,93 / 1,00</t>
        </is>
      </c>
      <c r="D2066" s="77" t="inlineStr">
        <is>
          <t>л</t>
        </is>
      </c>
      <c r="E2066" s="58" t="n">
        <v>342.8</v>
      </c>
      <c r="F2066" s="78" t="n">
        <v>289.93</v>
      </c>
      <c r="G2066" s="79" t="n"/>
      <c r="H2066" s="58" t="n">
        <v>1</v>
      </c>
      <c r="I2066" s="78" t="n">
        <v>99388</v>
      </c>
      <c r="J2066" s="58" t="n">
        <v>1</v>
      </c>
      <c r="K2066" s="78" t="n">
        <v>99389.23</v>
      </c>
    </row>
    <row r="2067" ht="15" customHeight="1" s="54">
      <c r="C2067" s="70" t="inlineStr">
        <is>
          <t>ВСЕГО по позиции:</t>
        </is>
      </c>
      <c r="H2067" s="87" t="n">
        <v>99388</v>
      </c>
      <c r="J2067" s="87" t="n">
        <v>99389.23</v>
      </c>
    </row>
    <row r="2068" ht="27" customHeight="1" s="54">
      <c r="A2068" s="76" t="n">
        <v>335</v>
      </c>
      <c r="B2068" s="76" t="inlineStr">
        <is>
          <t>PETR-148490</t>
        </is>
      </c>
      <c r="C2068" s="76" t="inlineStr">
        <is>
          <t>Ровнитель Weber.vetonit 3000
1 512,12 = 1 512,12 / 1,00</t>
        </is>
      </c>
      <c r="D2068" s="77" t="inlineStr">
        <is>
          <t>меш.</t>
        </is>
      </c>
      <c r="E2068" s="58" t="n">
        <v>277.2</v>
      </c>
      <c r="F2068" s="78" t="n">
        <v>1512.12</v>
      </c>
      <c r="G2068" s="79" t="n"/>
      <c r="H2068" s="58" t="n">
        <v>1</v>
      </c>
      <c r="I2068" s="78" t="n">
        <v>419159.66</v>
      </c>
      <c r="J2068" s="58" t="n">
        <v>1</v>
      </c>
      <c r="K2068" s="78" t="n">
        <v>419158.32</v>
      </c>
    </row>
    <row r="2069" ht="15" customHeight="1" s="54">
      <c r="C2069" s="70" t="inlineStr">
        <is>
          <t>ВСЕГО по позиции:</t>
        </is>
      </c>
      <c r="H2069" s="87" t="n">
        <v>419159.66</v>
      </c>
      <c r="J2069" s="87" t="n">
        <v>419158.32</v>
      </c>
    </row>
    <row r="2070" ht="27" customHeight="1" s="54">
      <c r="A2070" s="76" t="n">
        <v>336</v>
      </c>
      <c r="B2070" s="76" t="inlineStr">
        <is>
          <t>TKP</t>
        </is>
      </c>
      <c r="C2070" s="76" t="inlineStr">
        <is>
          <t>Инженерная доска/кварцвинил премиум-класса для VIP помещений
6 913,80 = 6 913,80 / 1,00</t>
        </is>
      </c>
      <c r="D2070" s="77" t="inlineStr">
        <is>
          <t>м2</t>
        </is>
      </c>
      <c r="E2070" s="58" t="n">
        <v>555.0599999999999</v>
      </c>
      <c r="F2070" s="78" t="n">
        <v>6913.8</v>
      </c>
      <c r="G2070" s="79" t="n"/>
      <c r="H2070" s="58" t="n">
        <v>1</v>
      </c>
      <c r="I2070" s="78" t="n">
        <v>3837573.83</v>
      </c>
      <c r="J2070" s="58" t="n">
        <v>1</v>
      </c>
      <c r="K2070" s="78" t="n">
        <v>3837574.29</v>
      </c>
    </row>
    <row r="2071" ht="15" customHeight="1" s="54">
      <c r="C2071" s="70" t="inlineStr">
        <is>
          <t>ВСЕГО по позиции:</t>
        </is>
      </c>
      <c r="H2071" s="87" t="n">
        <v>3837573.83</v>
      </c>
      <c r="J2071" s="87" t="n">
        <v>3837574.29</v>
      </c>
    </row>
    <row r="2072" ht="27" customHeight="1" s="54">
      <c r="A2072" s="76" t="n">
        <v>337</v>
      </c>
      <c r="B2072" s="76" t="inlineStr">
        <is>
          <t>TKP</t>
        </is>
      </c>
      <c r="C2072" s="76" t="inlineStr">
        <is>
          <t>Премиальная подложка/клей/подготовка под инженерную доску и кварцвинил
1 338,15 = 1 338,15 / 1,00</t>
        </is>
      </c>
      <c r="D2072" s="77" t="inlineStr">
        <is>
          <t>м2</t>
        </is>
      </c>
      <c r="E2072" s="58" t="n">
        <v>555.0599999999999</v>
      </c>
      <c r="F2072" s="78" t="n">
        <v>1338.15</v>
      </c>
      <c r="G2072" s="79" t="n"/>
      <c r="H2072" s="58" t="n">
        <v>1</v>
      </c>
      <c r="I2072" s="78" t="n">
        <v>742753.54</v>
      </c>
      <c r="J2072" s="58" t="n">
        <v>1</v>
      </c>
      <c r="K2072" s="78" t="n">
        <v>742756.3100000001</v>
      </c>
    </row>
    <row r="2073" ht="15" customHeight="1" s="54">
      <c r="C2073" s="70" t="inlineStr">
        <is>
          <t>ВСЕГО по позиции:</t>
        </is>
      </c>
      <c r="H2073" s="87" t="n">
        <v>742753.54</v>
      </c>
      <c r="J2073" s="87" t="n">
        <v>742756.3100000001</v>
      </c>
    </row>
    <row r="2074" ht="27" customHeight="1" s="54">
      <c r="A2074" s="76" t="n">
        <v>338</v>
      </c>
      <c r="B2074" s="76" t="inlineStr">
        <is>
          <t>TKP</t>
        </is>
      </c>
      <c r="C2074" s="76" t="inlineStr">
        <is>
          <t>Плинтус скрытого монтажа/шпонированный с комплектующими VIP
2 676,31 = 2 676,31 / 1,00</t>
        </is>
      </c>
      <c r="D2074" s="77" t="inlineStr">
        <is>
          <t>м.п.</t>
        </is>
      </c>
      <c r="E2074" s="58" t="n">
        <v>395.58</v>
      </c>
      <c r="F2074" s="78" t="n">
        <v>2676.31</v>
      </c>
      <c r="G2074" s="79" t="n"/>
      <c r="H2074" s="58" t="n">
        <v>1</v>
      </c>
      <c r="I2074" s="78" t="n">
        <v>1058694.71</v>
      </c>
      <c r="J2074" s="58" t="n">
        <v>1</v>
      </c>
      <c r="K2074" s="78" t="n">
        <v>1058694.71</v>
      </c>
    </row>
    <row r="2075" ht="15" customHeight="1" s="54">
      <c r="C2075" s="70" t="inlineStr">
        <is>
          <t>ВСЕГО по позиции:</t>
        </is>
      </c>
      <c r="H2075" s="87" t="n">
        <v>1058694.71</v>
      </c>
      <c r="J2075" s="87" t="n">
        <v>1058694.71</v>
      </c>
    </row>
    <row r="2076" ht="27" customHeight="1" s="54">
      <c r="A2076" s="76" t="n">
        <v>339</v>
      </c>
      <c r="B2076" s="76" t="inlineStr">
        <is>
          <t>TKP</t>
        </is>
      </c>
      <c r="C2076" s="76" t="inlineStr">
        <is>
          <t>Штукатурка гипсовая Knauf Ротбанд/МП 75 премиум-класс
869,80 = 869,80 / 1,00</t>
        </is>
      </c>
      <c r="D2076" s="77" t="inlineStr">
        <is>
          <t>меш.</t>
        </is>
      </c>
      <c r="E2076" s="58" t="n">
        <v>171.6</v>
      </c>
      <c r="F2076" s="78" t="n">
        <v>869.8</v>
      </c>
      <c r="G2076" s="79" t="n"/>
      <c r="H2076" s="58" t="n">
        <v>1</v>
      </c>
      <c r="I2076" s="78" t="n">
        <v>149257.68</v>
      </c>
      <c r="J2076" s="58" t="n">
        <v>1</v>
      </c>
      <c r="K2076" s="78" t="n">
        <v>149257.81</v>
      </c>
    </row>
    <row r="2077" ht="15" customHeight="1" s="54">
      <c r="C2077" s="70" t="inlineStr">
        <is>
          <t>ВСЕГО по позиции:</t>
        </is>
      </c>
      <c r="H2077" s="87" t="n">
        <v>149257.68</v>
      </c>
      <c r="J2077" s="87" t="n">
        <v>149257.81</v>
      </c>
    </row>
    <row r="2078" ht="27" customHeight="1" s="54">
      <c r="A2078" s="76" t="n">
        <v>340</v>
      </c>
      <c r="B2078" s="76" t="inlineStr">
        <is>
          <t>TKP</t>
        </is>
      </c>
      <c r="C2078" s="76" t="inlineStr">
        <is>
          <t>Декоративная отделка стен VIP: панели, молдинги, шпон/обои и клеи
8 698,01 = 8 698,01 / 1,00</t>
        </is>
      </c>
      <c r="D2078" s="77" t="inlineStr">
        <is>
          <t>м2</t>
        </is>
      </c>
      <c r="E2078" s="58" t="n">
        <v>352.34</v>
      </c>
      <c r="F2078" s="78" t="n">
        <v>8698.01</v>
      </c>
      <c r="G2078" s="79" t="n"/>
      <c r="H2078" s="58" t="n">
        <v>1</v>
      </c>
      <c r="I2078" s="78" t="n">
        <v>3064656.84</v>
      </c>
      <c r="J2078" s="58" t="n">
        <v>1</v>
      </c>
      <c r="K2078" s="78" t="n">
        <v>3064655.96</v>
      </c>
    </row>
    <row r="2079" ht="15" customHeight="1" s="54">
      <c r="C2079" s="70" t="inlineStr">
        <is>
          <t>ВСЕГО по позиции:</t>
        </is>
      </c>
      <c r="H2079" s="87" t="n">
        <v>3064656.84</v>
      </c>
      <c r="J2079" s="87" t="n">
        <v>3064655.96</v>
      </c>
    </row>
    <row r="2080" ht="27" customHeight="1" s="54">
      <c r="A2080" s="76" t="n">
        <v>341</v>
      </c>
      <c r="B2080" s="76" t="inlineStr">
        <is>
          <t>TKP</t>
        </is>
      </c>
      <c r="C2080" s="76" t="inlineStr">
        <is>
          <t>Шпатлевка финишная премиальная Danogips/Sheetrock 17 л
4 683,54 = 4 683,54 / 1,00</t>
        </is>
      </c>
      <c r="D2080" s="77" t="inlineStr">
        <is>
          <t>ведро</t>
        </is>
      </c>
      <c r="E2080" s="58" t="n">
        <v>82.5</v>
      </c>
      <c r="F2080" s="78" t="n">
        <v>4683.54</v>
      </c>
      <c r="G2080" s="79" t="n"/>
      <c r="H2080" s="58" t="n">
        <v>1</v>
      </c>
      <c r="I2080" s="78" t="n">
        <v>386392.05</v>
      </c>
      <c r="J2080" s="58" t="n">
        <v>1</v>
      </c>
      <c r="K2080" s="78" t="n">
        <v>386392.26</v>
      </c>
    </row>
    <row r="2081" ht="15" customHeight="1" s="54">
      <c r="C2081" s="70" t="inlineStr">
        <is>
          <t>ВСЕГО по позиции:</t>
        </is>
      </c>
      <c r="H2081" s="87" t="n">
        <v>386392.05</v>
      </c>
      <c r="J2081" s="87" t="n">
        <v>386392.26</v>
      </c>
    </row>
    <row r="2082" ht="27" customHeight="1" s="54">
      <c r="A2082" s="76" t="n">
        <v>342</v>
      </c>
      <c r="B2082" s="76" t="inlineStr">
        <is>
          <t>TKP</t>
        </is>
      </c>
      <c r="C2082" s="76" t="inlineStr">
        <is>
          <t>Краска моющаяся премиальная Little Greene/Farrow &amp; Ball/Dulux Diamond 9 л
31 223,62 = 31 223,62 / 1,00</t>
        </is>
      </c>
      <c r="D2082" s="77" t="inlineStr">
        <is>
          <t>шт.</t>
        </is>
      </c>
      <c r="E2082" s="58" t="n">
        <v>41.8</v>
      </c>
      <c r="F2082" s="78" t="n">
        <v>31223.62</v>
      </c>
      <c r="G2082" s="79" t="n"/>
      <c r="H2082" s="58" t="n">
        <v>1</v>
      </c>
      <c r="I2082" s="78" t="n">
        <v>1305147.32</v>
      </c>
      <c r="J2082" s="58" t="n">
        <v>1</v>
      </c>
      <c r="K2082" s="78" t="n">
        <v>1305147.18</v>
      </c>
    </row>
    <row r="2083" ht="15" customHeight="1" s="54">
      <c r="C2083" s="70" t="inlineStr">
        <is>
          <t>ВСЕГО по позиции:</t>
        </is>
      </c>
      <c r="H2083" s="87" t="n">
        <v>1305147.32</v>
      </c>
      <c r="J2083" s="87" t="n">
        <v>1305147.18</v>
      </c>
    </row>
    <row r="2084" ht="27" customHeight="1" s="54">
      <c r="A2084" s="76" t="n">
        <v>343</v>
      </c>
      <c r="B2084" s="76" t="inlineStr">
        <is>
          <t>TKP</t>
        </is>
      </c>
      <c r="C2084" s="76" t="inlineStr">
        <is>
          <t>Стеклохолст премиальный, клей и армирующие материалы под окраску VIP
401,45 = 401,45 / 1,00</t>
        </is>
      </c>
      <c r="D2084" s="77" t="inlineStr">
        <is>
          <t>м2</t>
        </is>
      </c>
      <c r="E2084" s="58" t="n">
        <v>1363.49</v>
      </c>
      <c r="F2084" s="78" t="n">
        <v>401.45</v>
      </c>
      <c r="G2084" s="79" t="n"/>
      <c r="H2084" s="58" t="n">
        <v>1</v>
      </c>
      <c r="I2084" s="78" t="n">
        <v>547373.0600000001</v>
      </c>
      <c r="J2084" s="58" t="n">
        <v>1</v>
      </c>
      <c r="K2084" s="78" t="n">
        <v>547368.29</v>
      </c>
    </row>
    <row r="2085" ht="15" customHeight="1" s="54">
      <c r="C2085" s="70" t="inlineStr">
        <is>
          <t>ВСЕГО по позиции:</t>
        </is>
      </c>
      <c r="H2085" s="87" t="n">
        <v>547373.0600000001</v>
      </c>
      <c r="J2085" s="87" t="n">
        <v>547368.29</v>
      </c>
    </row>
    <row r="2086" ht="27" customHeight="1" s="54">
      <c r="A2086" s="76" t="n">
        <v>344</v>
      </c>
      <c r="B2086" s="76" t="inlineStr">
        <is>
          <t>TKP</t>
        </is>
      </c>
      <c r="C2086" s="76" t="inlineStr">
        <is>
          <t>Акустическая минераловатная прокладка премиальная над потолком VIP
947,86 = 947,86 / 1,00</t>
        </is>
      </c>
      <c r="D2086" s="77" t="inlineStr">
        <is>
          <t>м2</t>
        </is>
      </c>
      <c r="E2086" s="58" t="n">
        <v>154.49</v>
      </c>
      <c r="F2086" s="78" t="n">
        <v>947.86</v>
      </c>
      <c r="G2086" s="79" t="n"/>
      <c r="H2086" s="58" t="n">
        <v>1</v>
      </c>
      <c r="I2086" s="78" t="n">
        <v>146434.89</v>
      </c>
      <c r="J2086" s="58" t="n">
        <v>1</v>
      </c>
      <c r="K2086" s="78" t="n">
        <v>146434.86</v>
      </c>
    </row>
    <row r="2087" ht="15" customHeight="1" s="54">
      <c r="C2087" s="70" t="inlineStr">
        <is>
          <t>ВСЕГО по позиции:</t>
        </is>
      </c>
      <c r="H2087" s="87" t="n">
        <v>146434.89</v>
      </c>
      <c r="J2087" s="87" t="n">
        <v>146434.86</v>
      </c>
    </row>
    <row r="2088" ht="27" customHeight="1" s="54">
      <c r="A2088" s="76" t="n">
        <v>345</v>
      </c>
      <c r="B2088" s="76" t="inlineStr">
        <is>
          <t>TKP</t>
        </is>
      </c>
      <c r="C2088" s="76" t="inlineStr">
        <is>
          <t>Акустические панели премиальные для залов, кабинетов и переговорных VIP
10 593,73 = 10 593,73 / 1,00</t>
        </is>
      </c>
      <c r="D2088" s="77" t="inlineStr">
        <is>
          <t>м2</t>
        </is>
      </c>
      <c r="E2088" s="58" t="n">
        <v>54.08</v>
      </c>
      <c r="F2088" s="78" t="n">
        <v>10593.73</v>
      </c>
      <c r="G2088" s="79" t="n"/>
      <c r="H2088" s="58" t="n">
        <v>1</v>
      </c>
      <c r="I2088" s="78" t="n">
        <v>572908.92</v>
      </c>
      <c r="J2088" s="58" t="n">
        <v>1</v>
      </c>
      <c r="K2088" s="78" t="n">
        <v>572908.76</v>
      </c>
    </row>
    <row r="2089" ht="15" customHeight="1" s="54">
      <c r="C2089" s="70" t="inlineStr">
        <is>
          <t>ВСЕГО по позиции:</t>
        </is>
      </c>
      <c r="H2089" s="87" t="n">
        <v>572908.92</v>
      </c>
      <c r="J2089" s="87" t="n">
        <v>572908.76</v>
      </c>
    </row>
    <row r="2090" ht="27" customHeight="1" s="54">
      <c r="A2090" s="76" t="n">
        <v>346</v>
      </c>
      <c r="B2090" s="76" t="inlineStr">
        <is>
          <t>TKP</t>
        </is>
      </c>
      <c r="C2090" s="76" t="inlineStr">
        <is>
          <t>Гипсокартон Knauf Сапфир/акустический усиленный 2500х1200х12,5 мм
1 616,94 = 1 616,94 / 1,00</t>
        </is>
      </c>
      <c r="D2090" s="77" t="inlineStr">
        <is>
          <t>лист</t>
        </is>
      </c>
      <c r="E2090" s="58" t="n">
        <v>235.4</v>
      </c>
      <c r="F2090" s="78" t="n">
        <v>1616.94</v>
      </c>
      <c r="G2090" s="79" t="n"/>
      <c r="H2090" s="58" t="n">
        <v>1</v>
      </c>
      <c r="I2090" s="78" t="n">
        <v>380627.68</v>
      </c>
      <c r="J2090" s="58" t="n">
        <v>1</v>
      </c>
      <c r="K2090" s="78" t="n">
        <v>380627.04</v>
      </c>
    </row>
    <row r="2091" ht="15" customHeight="1" s="54">
      <c r="C2091" s="70" t="inlineStr">
        <is>
          <t>ВСЕГО по позиции:</t>
        </is>
      </c>
      <c r="H2091" s="87" t="n">
        <v>380627.68</v>
      </c>
      <c r="J2091" s="87" t="n">
        <v>380627.04</v>
      </c>
    </row>
    <row r="2092" ht="27" customHeight="1" s="54">
      <c r="A2092" s="76" t="n">
        <v>347</v>
      </c>
      <c r="B2092" s="76" t="inlineStr">
        <is>
          <t>TKP</t>
        </is>
      </c>
      <c r="C2092" s="76" t="inlineStr">
        <is>
          <t>Профиль потолочный Knauf усиленный 60х27 мм 4 м
724,83 = 724,83 / 1,00</t>
        </is>
      </c>
      <c r="D2092" s="77" t="inlineStr">
        <is>
          <t>шт.</t>
        </is>
      </c>
      <c r="E2092" s="58" t="n">
        <v>371.8</v>
      </c>
      <c r="F2092" s="78" t="n">
        <v>724.83</v>
      </c>
      <c r="G2092" s="79" t="n"/>
      <c r="H2092" s="58" t="n">
        <v>1</v>
      </c>
      <c r="I2092" s="78" t="n">
        <v>269491.79</v>
      </c>
      <c r="J2092" s="58" t="n">
        <v>1</v>
      </c>
      <c r="K2092" s="78" t="n">
        <v>269493.27</v>
      </c>
    </row>
    <row r="2093" ht="15" customHeight="1" s="54">
      <c r="C2093" s="70" t="inlineStr">
        <is>
          <t>ВСЕГО по позиции:</t>
        </is>
      </c>
      <c r="H2093" s="87" t="n">
        <v>269491.79</v>
      </c>
      <c r="J2093" s="87" t="n">
        <v>269493.27</v>
      </c>
    </row>
    <row r="2094" ht="27" customHeight="1" s="54">
      <c r="A2094" s="76" t="n">
        <v>348</v>
      </c>
      <c r="B2094" s="76" t="inlineStr">
        <is>
          <t>TKP</t>
        </is>
      </c>
      <c r="C2094" s="76" t="inlineStr">
        <is>
          <t>Профиль направляющий Knauf усиленный 27х28 мм 3 м
356,84 = 356,84 / 1,00</t>
        </is>
      </c>
      <c r="D2094" s="77" t="inlineStr">
        <is>
          <t>шт.</t>
        </is>
      </c>
      <c r="E2094" s="58" t="n">
        <v>191.4</v>
      </c>
      <c r="F2094" s="78" t="n">
        <v>356.84</v>
      </c>
      <c r="G2094" s="79" t="n"/>
      <c r="H2094" s="58" t="n">
        <v>1</v>
      </c>
      <c r="I2094" s="78" t="n">
        <v>68299.17999999999</v>
      </c>
      <c r="J2094" s="58" t="n">
        <v>1</v>
      </c>
      <c r="K2094" s="78" t="n">
        <v>68299.42999999999</v>
      </c>
    </row>
    <row r="2095" ht="15" customHeight="1" s="54">
      <c r="C2095" s="70" t="inlineStr">
        <is>
          <t>ВСЕГО по позиции:</t>
        </is>
      </c>
      <c r="H2095" s="87" t="n">
        <v>68299.17999999999</v>
      </c>
      <c r="J2095" s="87" t="n">
        <v>68299.42999999999</v>
      </c>
    </row>
    <row r="2096" ht="27" customHeight="1" s="54">
      <c r="A2096" s="76" t="n">
        <v>349</v>
      </c>
      <c r="B2096" s="76" t="inlineStr">
        <is>
          <t>TKP</t>
        </is>
      </c>
      <c r="C2096" s="76" t="inlineStr">
        <is>
          <t>Подвесы, соединители, виброподвесы, саморезы, лента и шпаклевка швов VIP
1 505,42 = 1 505,42 / 1,00</t>
        </is>
      </c>
      <c r="D2096" s="77" t="inlineStr">
        <is>
          <t>м2</t>
        </is>
      </c>
      <c r="E2096" s="58" t="n">
        <v>644.8200000000001</v>
      </c>
      <c r="F2096" s="78" t="n">
        <v>1505.42</v>
      </c>
      <c r="G2096" s="79" t="n"/>
      <c r="H2096" s="58" t="n">
        <v>1</v>
      </c>
      <c r="I2096" s="78" t="n">
        <v>970724.92</v>
      </c>
      <c r="J2096" s="58" t="n">
        <v>1</v>
      </c>
      <c r="K2096" s="78" t="n">
        <v>970727.75</v>
      </c>
    </row>
    <row r="2097" ht="15" customHeight="1" s="54">
      <c r="C2097" s="70" t="inlineStr">
        <is>
          <t>ВСЕГО по позиции:</t>
        </is>
      </c>
      <c r="H2097" s="87" t="n">
        <v>970724.92</v>
      </c>
      <c r="J2097" s="87" t="n">
        <v>970727.75</v>
      </c>
    </row>
    <row r="2098" ht="27" customHeight="1" s="54">
      <c r="A2098" s="76" t="n">
        <v>350</v>
      </c>
      <c r="B2098" s="76" t="inlineStr">
        <is>
          <t>TKP</t>
        </is>
      </c>
      <c r="C2098" s="76" t="inlineStr">
        <is>
          <t>Материалы премиальной финишной подготовки и окраски потолков VIP
869,80 = 869,80 / 1,00</t>
        </is>
      </c>
      <c r="D2098" s="77" t="inlineStr">
        <is>
          <t>м2</t>
        </is>
      </c>
      <c r="E2098" s="58" t="n">
        <v>644.8200000000001</v>
      </c>
      <c r="F2098" s="78" t="n">
        <v>869.8</v>
      </c>
      <c r="G2098" s="79" t="n"/>
      <c r="H2098" s="58" t="n">
        <v>1</v>
      </c>
      <c r="I2098" s="78" t="n">
        <v>560864.4399999999</v>
      </c>
      <c r="J2098" s="58" t="n">
        <v>1</v>
      </c>
      <c r="K2098" s="78" t="n">
        <v>560864.92</v>
      </c>
    </row>
    <row r="2099" ht="15" customHeight="1" s="54">
      <c r="C2099" s="70" t="inlineStr">
        <is>
          <t>ВСЕГО по позиции:</t>
        </is>
      </c>
      <c r="H2099" s="87" t="n">
        <v>560864.4399999999</v>
      </c>
      <c r="J2099" s="87" t="n">
        <v>560864.92</v>
      </c>
    </row>
    <row r="2100" ht="27" customHeight="1" s="54">
      <c r="A2100" s="76" t="n">
        <v>351</v>
      </c>
      <c r="B2100" s="76" t="inlineStr">
        <is>
          <t>TKP</t>
        </is>
      </c>
      <c r="C2100" s="76" t="inlineStr">
        <is>
          <t>Ревизионный люк скрытого монтажа премиальный
9 478,60 = 9 478,60 / 1,00</t>
        </is>
      </c>
      <c r="D2100" s="77" t="inlineStr">
        <is>
          <t>шт.</t>
        </is>
      </c>
      <c r="E2100" s="58" t="n">
        <v>37.8</v>
      </c>
      <c r="F2100" s="78" t="n">
        <v>9478.6</v>
      </c>
      <c r="G2100" s="79" t="n"/>
      <c r="H2100" s="58" t="n">
        <v>1</v>
      </c>
      <c r="I2100" s="78" t="n">
        <v>358291.08</v>
      </c>
      <c r="J2100" s="58" t="n">
        <v>1</v>
      </c>
      <c r="K2100" s="78" t="n">
        <v>358291</v>
      </c>
    </row>
    <row r="2101" ht="15" customHeight="1" s="54">
      <c r="C2101" s="70" t="inlineStr">
        <is>
          <t>ВСЕГО по позиции:</t>
        </is>
      </c>
      <c r="H2101" s="87" t="n">
        <v>358291.08</v>
      </c>
      <c r="J2101" s="87" t="n">
        <v>358291</v>
      </c>
    </row>
    <row r="2102" ht="27" customHeight="1" s="54">
      <c r="A2102" s="76" t="n">
        <v>352</v>
      </c>
      <c r="B2102" s="76" t="inlineStr">
        <is>
          <t>TKP</t>
        </is>
      </c>
      <c r="C2102" s="76" t="inlineStr">
        <is>
          <t>Дверь межкомнатная премиальная шпонированная/эмаль с полотном и коробом
46 835,42 = 46 835,42 / 1,00</t>
        </is>
      </c>
      <c r="D2102" s="77" t="inlineStr">
        <is>
          <t>шт.</t>
        </is>
      </c>
      <c r="E2102" s="58" t="n">
        <v>29.4</v>
      </c>
      <c r="F2102" s="78" t="n">
        <v>46835.42</v>
      </c>
      <c r="G2102" s="79" t="n"/>
      <c r="H2102" s="58" t="n">
        <v>1</v>
      </c>
      <c r="I2102" s="78" t="n">
        <v>1376961.35</v>
      </c>
      <c r="J2102" s="58" t="n">
        <v>1</v>
      </c>
      <c r="K2102" s="78" t="n">
        <v>1376961.49</v>
      </c>
    </row>
    <row r="2103" ht="15" customHeight="1" s="54">
      <c r="C2103" s="70" t="inlineStr">
        <is>
          <t>ВСЕГО по позиции:</t>
        </is>
      </c>
      <c r="H2103" s="87" t="n">
        <v>1376961.35</v>
      </c>
      <c r="J2103" s="87" t="n">
        <v>1376961.49</v>
      </c>
    </row>
    <row r="2104" ht="27" customHeight="1" s="54">
      <c r="A2104" s="76" t="n">
        <v>353</v>
      </c>
      <c r="B2104" s="76" t="inlineStr">
        <is>
          <t>TKP</t>
        </is>
      </c>
      <c r="C2104" s="76" t="inlineStr">
        <is>
          <t>Коробка, скрытые петли, доборы, наличники и замки премиум VIP
28 993,36 = 28 993,36 / 1,00</t>
        </is>
      </c>
      <c r="D2104" s="77" t="inlineStr">
        <is>
          <t>компл.</t>
        </is>
      </c>
      <c r="E2104" s="58" t="n">
        <v>29.4</v>
      </c>
      <c r="F2104" s="78" t="n">
        <v>28993.36</v>
      </c>
      <c r="G2104" s="79" t="n"/>
      <c r="H2104" s="58" t="n">
        <v>1</v>
      </c>
      <c r="I2104" s="78" t="n">
        <v>852404.78</v>
      </c>
      <c r="J2104" s="58" t="n">
        <v>1</v>
      </c>
      <c r="K2104" s="78" t="n">
        <v>852404.73</v>
      </c>
    </row>
    <row r="2105" ht="15" customHeight="1" s="54">
      <c r="C2105" s="70" t="inlineStr">
        <is>
          <t>ВСЕГО по позиции:</t>
        </is>
      </c>
      <c r="H2105" s="87" t="n">
        <v>852404.78</v>
      </c>
      <c r="J2105" s="87" t="n">
        <v>852404.73</v>
      </c>
    </row>
    <row r="2106" ht="27" customHeight="1" s="54">
      <c r="A2106" s="76" t="n">
        <v>354</v>
      </c>
      <c r="B2106" s="76" t="inlineStr">
        <is>
          <t>TKP</t>
        </is>
      </c>
      <c r="C2106" s="76" t="inlineStr">
        <is>
          <t>Порожки и переходные профили скрытого/латунного исполнения VIP
4 237,49 = 4 237,49 / 1,00</t>
        </is>
      </c>
      <c r="D2106" s="77" t="inlineStr">
        <is>
          <t>шт.</t>
        </is>
      </c>
      <c r="E2106" s="58" t="n">
        <v>29.4</v>
      </c>
      <c r="F2106" s="78" t="n">
        <v>4237.49</v>
      </c>
      <c r="G2106" s="79" t="n"/>
      <c r="H2106" s="58" t="n">
        <v>1</v>
      </c>
      <c r="I2106" s="78" t="n">
        <v>124582.21</v>
      </c>
      <c r="J2106" s="58" t="n">
        <v>1</v>
      </c>
      <c r="K2106" s="78" t="n">
        <v>124582.23</v>
      </c>
    </row>
    <row r="2107" ht="15" customHeight="1" s="54">
      <c r="C2107" s="70" t="inlineStr">
        <is>
          <t>ВСЕГО по позиции:</t>
        </is>
      </c>
      <c r="H2107" s="87" t="n">
        <v>124582.21</v>
      </c>
      <c r="J2107" s="87" t="n">
        <v>124582.23</v>
      </c>
    </row>
    <row r="2108" ht="27" customHeight="1" s="54">
      <c r="A2108" s="76" t="n">
        <v>355</v>
      </c>
      <c r="B2108" s="76" t="inlineStr">
        <is>
          <t>TKP</t>
        </is>
      </c>
      <c r="C2108" s="76" t="inlineStr">
        <is>
          <t>Доводчик премиальный, ограничители, уплотнители и стопоры VIP
10 593,73 = 10 593,73 / 1,00</t>
        </is>
      </c>
      <c r="D2108" s="77" t="inlineStr">
        <is>
          <t>компл.</t>
        </is>
      </c>
      <c r="E2108" s="58" t="n">
        <v>29.4</v>
      </c>
      <c r="F2108" s="78" t="n">
        <v>10593.73</v>
      </c>
      <c r="G2108" s="79" t="n"/>
      <c r="H2108" s="58" t="n">
        <v>1</v>
      </c>
      <c r="I2108" s="78" t="n">
        <v>311455.66</v>
      </c>
      <c r="J2108" s="58" t="n">
        <v>1</v>
      </c>
      <c r="K2108" s="78" t="n">
        <v>311455.58</v>
      </c>
    </row>
    <row r="2109" ht="15" customHeight="1" s="54">
      <c r="C2109" s="70" t="inlineStr">
        <is>
          <t>ВСЕГО по позиции:</t>
        </is>
      </c>
      <c r="H2109" s="87" t="n">
        <v>311455.66</v>
      </c>
      <c r="J2109" s="87" t="n">
        <v>311455.58</v>
      </c>
    </row>
    <row r="2110" ht="27" customHeight="1" s="54">
      <c r="A2110" s="76" t="n">
        <v>356</v>
      </c>
      <c r="B2110" s="76" t="inlineStr">
        <is>
          <t>TKP</t>
        </is>
      </c>
      <c r="C2110" s="76" t="inlineStr">
        <is>
          <t>Фурнитура дверная премиум: магнитные замки, скрытые петли, цилиндры
24 532,84 = 24 532,84 / 1,00</t>
        </is>
      </c>
      <c r="D2110" s="77" t="inlineStr">
        <is>
          <t>компл.</t>
        </is>
      </c>
      <c r="E2110" s="58" t="n">
        <v>29.4</v>
      </c>
      <c r="F2110" s="78" t="n">
        <v>24532.84</v>
      </c>
      <c r="G2110" s="79" t="n"/>
      <c r="H2110" s="58" t="n">
        <v>1</v>
      </c>
      <c r="I2110" s="78" t="n">
        <v>721265.5</v>
      </c>
      <c r="J2110" s="58" t="n">
        <v>1</v>
      </c>
      <c r="K2110" s="78" t="n">
        <v>721265.54</v>
      </c>
    </row>
    <row r="2111" ht="15" customHeight="1" s="54">
      <c r="C2111" s="70" t="inlineStr">
        <is>
          <t>ВСЕГО по позиции:</t>
        </is>
      </c>
      <c r="H2111" s="87" t="n">
        <v>721265.5</v>
      </c>
      <c r="J2111" s="87" t="n">
        <v>721265.54</v>
      </c>
    </row>
    <row r="2112" ht="27" customHeight="1" s="54">
      <c r="A2112" s="76" t="n">
        <v>357</v>
      </c>
      <c r="B2112" s="76" t="inlineStr">
        <is>
          <t>TKP</t>
        </is>
      </c>
      <c r="C2112" s="76" t="inlineStr">
        <is>
          <t>Материалы усиления и ремонта проемов VIP: профиль, смесь, анкера, сетка
7 248,34 = 7 248,34 / 1,00</t>
        </is>
      </c>
      <c r="D2112" s="77" t="inlineStr">
        <is>
          <t>компл.</t>
        </is>
      </c>
      <c r="E2112" s="58" t="n">
        <v>37.4</v>
      </c>
      <c r="F2112" s="78" t="n">
        <v>7248.34</v>
      </c>
      <c r="G2112" s="79" t="n"/>
      <c r="H2112" s="58" t="n">
        <v>1</v>
      </c>
      <c r="I2112" s="78" t="n">
        <v>271087.92</v>
      </c>
      <c r="J2112" s="58" t="n">
        <v>1</v>
      </c>
      <c r="K2112" s="78" t="n">
        <v>271087.9</v>
      </c>
    </row>
    <row r="2113" ht="15" customHeight="1" s="54">
      <c r="C2113" s="70" t="inlineStr">
        <is>
          <t>ВСЕГО по позиции:</t>
        </is>
      </c>
      <c r="H2113" s="87" t="n">
        <v>271087.92</v>
      </c>
      <c r="J2113" s="87" t="n">
        <v>271087.9</v>
      </c>
    </row>
    <row r="2114" ht="27" customHeight="1" s="54">
      <c r="A2114" s="76" t="n">
        <v>358</v>
      </c>
      <c r="B2114" s="76" t="inlineStr">
        <is>
          <t>TKP</t>
        </is>
      </c>
      <c r="C2114" s="76" t="inlineStr">
        <is>
          <t>Отделка порталов VIP: шпон/эмаль, доборы, наличники, латунные профили
24 532,84 = 24 532,84 / 1,00</t>
        </is>
      </c>
      <c r="D2114" s="77" t="inlineStr">
        <is>
          <t>компл.</t>
        </is>
      </c>
      <c r="E2114" s="58" t="n">
        <v>6.48</v>
      </c>
      <c r="F2114" s="78" t="n">
        <v>24532.84</v>
      </c>
      <c r="G2114" s="79" t="n"/>
      <c r="H2114" s="58" t="n">
        <v>1</v>
      </c>
      <c r="I2114" s="78" t="n">
        <v>158972.8</v>
      </c>
      <c r="J2114" s="58" t="n">
        <v>1</v>
      </c>
      <c r="K2114" s="78" t="n">
        <v>158972.81</v>
      </c>
    </row>
    <row r="2115" ht="15" customHeight="1" s="54">
      <c r="C2115" s="70" t="inlineStr">
        <is>
          <t>ВСЕГО по позиции:</t>
        </is>
      </c>
      <c r="H2115" s="87" t="n">
        <v>158972.8</v>
      </c>
      <c r="J2115" s="87" t="n">
        <v>158972.81</v>
      </c>
    </row>
    <row r="2116" ht="27" customHeight="1" s="54">
      <c r="A2116" s="76" t="n">
        <v>359</v>
      </c>
      <c r="B2116" s="76" t="inlineStr">
        <is>
          <t>TKP</t>
        </is>
      </c>
      <c r="C2116" s="76" t="inlineStr">
        <is>
          <t>Материалы премиального ремонта оконных откосов и примыканий
10 593,73 = 10 593,73 / 1,00</t>
        </is>
      </c>
      <c r="D2116" s="77" t="inlineStr">
        <is>
          <t>компл.</t>
        </is>
      </c>
      <c r="E2116" s="58" t="n">
        <v>27.5</v>
      </c>
      <c r="F2116" s="78" t="n">
        <v>10593.73</v>
      </c>
      <c r="G2116" s="79" t="n"/>
      <c r="H2116" s="58" t="n">
        <v>1</v>
      </c>
      <c r="I2116" s="78" t="n">
        <v>291327.58</v>
      </c>
      <c r="J2116" s="58" t="n">
        <v>1</v>
      </c>
      <c r="K2116" s="78" t="n">
        <v>291327.49</v>
      </c>
    </row>
    <row r="2117" ht="15" customHeight="1" s="54">
      <c r="C2117" s="70" t="inlineStr">
        <is>
          <t>ВСЕГО по позиции:</t>
        </is>
      </c>
      <c r="H2117" s="87" t="n">
        <v>291327.58</v>
      </c>
      <c r="J2117" s="87" t="n">
        <v>291327.49</v>
      </c>
    </row>
    <row r="2118" ht="27" customHeight="1" s="54">
      <c r="A2118" s="76" t="n">
        <v>360</v>
      </c>
      <c r="B2118" s="76" t="inlineStr">
        <is>
          <t>TKP</t>
        </is>
      </c>
      <c r="C2118" s="76" t="inlineStr">
        <is>
          <t>Подоконник премиальный камень/композит и торцевые элементы
9 478,60 = 9 478,60 / 1,00</t>
        </is>
      </c>
      <c r="D2118" s="77" t="inlineStr">
        <is>
          <t>м.п.</t>
        </is>
      </c>
      <c r="E2118" s="58" t="n">
        <v>44</v>
      </c>
      <c r="F2118" s="78" t="n">
        <v>9478.6</v>
      </c>
      <c r="G2118" s="79" t="n"/>
      <c r="H2118" s="58" t="n">
        <v>1</v>
      </c>
      <c r="I2118" s="78" t="n">
        <v>417058.4</v>
      </c>
      <c r="J2118" s="58" t="n">
        <v>1</v>
      </c>
      <c r="K2118" s="78" t="n">
        <v>417058.31</v>
      </c>
    </row>
    <row r="2119" ht="15" customHeight="1" s="54">
      <c r="C2119" s="70" t="inlineStr">
        <is>
          <t>ВСЕГО по позиции:</t>
        </is>
      </c>
      <c r="H2119" s="87" t="n">
        <v>417058.4</v>
      </c>
      <c r="J2119" s="87" t="n">
        <v>417058.31</v>
      </c>
    </row>
    <row r="2120" ht="27" customHeight="1" s="54">
      <c r="A2120" s="76" t="n">
        <v>361</v>
      </c>
      <c r="B2120" s="76" t="inlineStr">
        <is>
          <t>TKP</t>
        </is>
      </c>
      <c r="C2120" s="76" t="inlineStr">
        <is>
          <t>Оконная фурнитура премиальная, ручки, уплотнения и герметизация
7 248,34 = 7 248,34 / 1,00</t>
        </is>
      </c>
      <c r="D2120" s="77" t="inlineStr">
        <is>
          <t>компл.</t>
        </is>
      </c>
      <c r="E2120" s="58" t="n">
        <v>26.25</v>
      </c>
      <c r="F2120" s="78" t="n">
        <v>7248.34</v>
      </c>
      <c r="G2120" s="79" t="n"/>
      <c r="H2120" s="58" t="n">
        <v>1</v>
      </c>
      <c r="I2120" s="78" t="n">
        <v>190268.93</v>
      </c>
      <c r="J2120" s="58" t="n">
        <v>1</v>
      </c>
      <c r="K2120" s="78" t="n">
        <v>190268.91</v>
      </c>
    </row>
    <row r="2121" ht="15" customHeight="1" s="54">
      <c r="C2121" s="70" t="inlineStr">
        <is>
          <t>ВСЕГО по позиции:</t>
        </is>
      </c>
      <c r="H2121" s="87" t="n">
        <v>190268.93</v>
      </c>
      <c r="J2121" s="87" t="n">
        <v>190268.91</v>
      </c>
    </row>
    <row r="2122" ht="27" customHeight="1" s="54">
      <c r="A2122" s="76" t="n">
        <v>362</v>
      </c>
      <c r="B2122" s="76" t="inlineStr">
        <is>
          <t>TKP</t>
        </is>
      </c>
      <c r="C2122" s="76" t="inlineStr">
        <is>
          <t>Жалюзи/рулонные шторы премиальные blackout/дизайнерская ткань
10 593,73 = 10 593,73 / 1,00</t>
        </is>
      </c>
      <c r="D2122" s="77" t="inlineStr">
        <is>
          <t>м2</t>
        </is>
      </c>
      <c r="E2122" s="58" t="n">
        <v>63</v>
      </c>
      <c r="F2122" s="78" t="n">
        <v>10593.73</v>
      </c>
      <c r="G2122" s="79" t="n"/>
      <c r="H2122" s="58" t="n">
        <v>1</v>
      </c>
      <c r="I2122" s="78" t="n">
        <v>667404.99</v>
      </c>
      <c r="J2122" s="58" t="n">
        <v>1</v>
      </c>
      <c r="K2122" s="78" t="n">
        <v>667404.8100000001</v>
      </c>
    </row>
    <row r="2123" ht="15" customHeight="1" s="54">
      <c r="C2123" s="70" t="inlineStr">
        <is>
          <t>ВСЕГО по позиции:</t>
        </is>
      </c>
      <c r="H2123" s="87" t="n">
        <v>667404.99</v>
      </c>
      <c r="J2123" s="87" t="n">
        <v>667404.8100000001</v>
      </c>
    </row>
    <row r="2124" ht="27" customHeight="1" s="54">
      <c r="A2124" s="76" t="n">
        <v>363</v>
      </c>
      <c r="B2124" s="76" t="inlineStr">
        <is>
          <t>TKP</t>
        </is>
      </c>
      <c r="C2124" s="76" t="inlineStr">
        <is>
          <t>Карнизы/потолочные шины премиальные скрытого монтажа
4 237,49 = 4 237,49 / 1,00</t>
        </is>
      </c>
      <c r="D2124" s="77" t="inlineStr">
        <is>
          <t>м.п.</t>
        </is>
      </c>
      <c r="E2124" s="58" t="n">
        <v>47.25</v>
      </c>
      <c r="F2124" s="78" t="n">
        <v>4237.49</v>
      </c>
      <c r="G2124" s="79" t="n"/>
      <c r="H2124" s="58" t="n">
        <v>1</v>
      </c>
      <c r="I2124" s="78" t="n">
        <v>200221.4</v>
      </c>
      <c r="J2124" s="58" t="n">
        <v>1</v>
      </c>
      <c r="K2124" s="78" t="n">
        <v>200221.44</v>
      </c>
    </row>
    <row r="2125" ht="15" customHeight="1" s="54">
      <c r="C2125" s="70" t="inlineStr">
        <is>
          <t>ВСЕГО по позиции:</t>
        </is>
      </c>
      <c r="H2125" s="87" t="n">
        <v>200221.4</v>
      </c>
      <c r="J2125" s="87" t="n">
        <v>200221.44</v>
      </c>
    </row>
    <row r="2126" ht="27" customHeight="1" s="54">
      <c r="A2126" s="76" t="n">
        <v>364</v>
      </c>
      <c r="B2126" s="76" t="inlineStr">
        <is>
          <t>TKP</t>
        </is>
      </c>
      <c r="C2126" s="76" t="inlineStr">
        <is>
          <t>Дизайнерский радиатор/экран радиатора премиум с комплектом подключения
75 828,78 = 75 828,78 / 1,00</t>
        </is>
      </c>
      <c r="D2126" s="77" t="inlineStr">
        <is>
          <t>шт.</t>
        </is>
      </c>
      <c r="E2126" s="58" t="n">
        <v>29.4</v>
      </c>
      <c r="F2126" s="78" t="n">
        <v>75828.78</v>
      </c>
      <c r="G2126" s="79" t="n"/>
      <c r="H2126" s="58" t="n">
        <v>1</v>
      </c>
      <c r="I2126" s="78" t="n">
        <v>2229366.13</v>
      </c>
      <c r="J2126" s="58" t="n">
        <v>1</v>
      </c>
      <c r="K2126" s="78" t="n">
        <v>2229366.23</v>
      </c>
    </row>
    <row r="2127" ht="15" customHeight="1" s="54">
      <c r="C2127" s="70" t="inlineStr">
        <is>
          <t>ВСЕГО по позиции:</t>
        </is>
      </c>
      <c r="H2127" s="87" t="n">
        <v>2229366.13</v>
      </c>
      <c r="J2127" s="87" t="n">
        <v>2229366.23</v>
      </c>
    </row>
    <row r="2128" ht="27" customHeight="1" s="54">
      <c r="A2128" s="76" t="n">
        <v>365</v>
      </c>
      <c r="B2128" s="76" t="inlineStr">
        <is>
          <t>TKP</t>
        </is>
      </c>
      <c r="C2128" s="76" t="inlineStr">
        <is>
          <t>Приточная установка/бризер премиум с фильтрами HEPA/уголь и монтажом
161 693,73 = 161 693,73 / 1,00</t>
        </is>
      </c>
      <c r="D2128" s="77" t="inlineStr">
        <is>
          <t>шт.</t>
        </is>
      </c>
      <c r="E2128" s="58" t="n">
        <v>18.54</v>
      </c>
      <c r="F2128" s="78" t="n">
        <v>161693.73</v>
      </c>
      <c r="G2128" s="79" t="n"/>
      <c r="H2128" s="58" t="n">
        <v>1</v>
      </c>
      <c r="I2128" s="78" t="n">
        <v>2997801.75</v>
      </c>
      <c r="J2128" s="58" t="n">
        <v>1</v>
      </c>
      <c r="K2128" s="78" t="n">
        <v>2997801.74</v>
      </c>
    </row>
    <row r="2129" ht="15" customHeight="1" s="54">
      <c r="C2129" s="70" t="inlineStr">
        <is>
          <t>ВСЕГО по позиции:</t>
        </is>
      </c>
      <c r="H2129" s="87" t="n">
        <v>2997801.75</v>
      </c>
      <c r="J2129" s="87" t="n">
        <v>2997801.74</v>
      </c>
    </row>
    <row r="2130" ht="27" customHeight="1" s="54">
      <c r="A2130" s="76" t="n">
        <v>366</v>
      </c>
      <c r="B2130" s="76" t="inlineStr">
        <is>
          <t>TKP</t>
        </is>
      </c>
      <c r="C2130" s="76" t="inlineStr">
        <is>
          <t>Кондиционер премиальный инверторный/полупромышленный внутренний блок VIP
195 147,60 = 195 147,60 / 1,00</t>
        </is>
      </c>
      <c r="D2130" s="77" t="inlineStr">
        <is>
          <t>шт.</t>
        </is>
      </c>
      <c r="E2130" s="58" t="n">
        <v>24.72</v>
      </c>
      <c r="F2130" s="78" t="n">
        <v>195147.6</v>
      </c>
      <c r="G2130" s="79" t="n"/>
      <c r="H2130" s="58" t="n">
        <v>1</v>
      </c>
      <c r="I2130" s="78" t="n">
        <v>4824048.67</v>
      </c>
      <c r="J2130" s="58" t="n">
        <v>1</v>
      </c>
      <c r="K2130" s="78" t="n">
        <v>4824048.77</v>
      </c>
    </row>
    <row r="2131" ht="15" customHeight="1" s="54">
      <c r="C2131" s="70" t="inlineStr">
        <is>
          <t>ВСЕГО по позиции:</t>
        </is>
      </c>
      <c r="H2131" s="87" t="n">
        <v>4824048.67</v>
      </c>
      <c r="J2131" s="87" t="n">
        <v>4824048.77</v>
      </c>
    </row>
    <row r="2132" ht="27" customHeight="1" s="54">
      <c r="A2132" s="76" t="n">
        <v>367</v>
      </c>
      <c r="B2132" s="76" t="inlineStr">
        <is>
          <t>TKP</t>
        </is>
      </c>
      <c r="C2132" s="76" t="inlineStr">
        <is>
          <t>Наружный блок кондиционирования/мультисплит премиум с крепежом
206 298,90 = 206 298,90 / 1,00</t>
        </is>
      </c>
      <c r="D2132" s="77" t="inlineStr">
        <is>
          <t>шт.</t>
        </is>
      </c>
      <c r="E2132" s="58" t="n">
        <v>24.72</v>
      </c>
      <c r="F2132" s="78" t="n">
        <v>206298.9</v>
      </c>
      <c r="G2132" s="79" t="n"/>
      <c r="H2132" s="58" t="n">
        <v>1</v>
      </c>
      <c r="I2132" s="78" t="n">
        <v>5099708.81</v>
      </c>
      <c r="J2132" s="58" t="n">
        <v>1</v>
      </c>
      <c r="K2132" s="78" t="n">
        <v>5099708.7</v>
      </c>
    </row>
    <row r="2133" ht="15" customHeight="1" s="54">
      <c r="C2133" s="70" t="inlineStr">
        <is>
          <t>ВСЕГО по позиции:</t>
        </is>
      </c>
      <c r="H2133" s="87" t="n">
        <v>5099708.81</v>
      </c>
      <c r="J2133" s="87" t="n">
        <v>5099708.7</v>
      </c>
    </row>
    <row r="2134" ht="27" customHeight="1" s="54">
      <c r="A2134" s="76" t="n">
        <v>368</v>
      </c>
      <c r="B2134" s="76" t="inlineStr">
        <is>
          <t>TKP</t>
        </is>
      </c>
      <c r="C2134" s="76" t="inlineStr">
        <is>
          <t>Кабель премиальный ВВГнг(А)-FRLSLTx 3х2,5 для VIP зон
245,33 = 245,33 / 1,00</t>
        </is>
      </c>
      <c r="D2134" s="77" t="inlineStr">
        <is>
          <t>м.п.</t>
        </is>
      </c>
      <c r="E2134" s="58" t="n">
        <v>2772</v>
      </c>
      <c r="F2134" s="78" t="n">
        <v>245.33</v>
      </c>
      <c r="G2134" s="79" t="n"/>
      <c r="H2134" s="58" t="n">
        <v>1</v>
      </c>
      <c r="I2134" s="78" t="n">
        <v>680054.76</v>
      </c>
      <c r="J2134" s="58" t="n">
        <v>1</v>
      </c>
      <c r="K2134" s="78" t="n">
        <v>680050.37</v>
      </c>
    </row>
    <row r="2135" ht="15" customHeight="1" s="54">
      <c r="C2135" s="70" t="inlineStr">
        <is>
          <t>ВСЕГО по позиции:</t>
        </is>
      </c>
      <c r="H2135" s="87" t="n">
        <v>680054.76</v>
      </c>
      <c r="J2135" s="87" t="n">
        <v>680050.37</v>
      </c>
    </row>
    <row r="2136" ht="27" customHeight="1" s="54">
      <c r="A2136" s="76" t="n">
        <v>369</v>
      </c>
      <c r="B2136" s="76" t="inlineStr">
        <is>
          <t>TKP</t>
        </is>
      </c>
      <c r="C2136" s="76" t="inlineStr">
        <is>
          <t>Розетка премиальная Legrand/Schneider дизайнерская серия
2 007,23 = 2 007,23 / 1,00</t>
        </is>
      </c>
      <c r="D2136" s="77" t="inlineStr">
        <is>
          <t>шт.</t>
        </is>
      </c>
      <c r="E2136" s="58" t="n">
        <v>231</v>
      </c>
      <c r="F2136" s="78" t="n">
        <v>2007.23</v>
      </c>
      <c r="G2136" s="79" t="n"/>
      <c r="H2136" s="58" t="n">
        <v>1</v>
      </c>
      <c r="I2136" s="78" t="n">
        <v>463670.13</v>
      </c>
      <c r="J2136" s="58" t="n">
        <v>1</v>
      </c>
      <c r="K2136" s="78" t="n">
        <v>463670.71</v>
      </c>
    </row>
    <row r="2137" ht="15" customHeight="1" s="54">
      <c r="C2137" s="70" t="inlineStr">
        <is>
          <t>ВСЕГО по позиции:</t>
        </is>
      </c>
      <c r="H2137" s="87" t="n">
        <v>463670.13</v>
      </c>
      <c r="J2137" s="87" t="n">
        <v>463670.71</v>
      </c>
    </row>
    <row r="2138" ht="27" customHeight="1" s="54">
      <c r="A2138" s="76" t="n">
        <v>370</v>
      </c>
      <c r="B2138" s="76" t="inlineStr">
        <is>
          <t>TKP</t>
        </is>
      </c>
      <c r="C2138" s="76" t="inlineStr">
        <is>
          <t>Выключатель премиальный Legrand/Schneider дизайнерская серия
1 672,69 = 1 672,69 / 1,00</t>
        </is>
      </c>
      <c r="D2138" s="77" t="inlineStr">
        <is>
          <t>шт.</t>
        </is>
      </c>
      <c r="E2138" s="58" t="n">
        <v>75.90000000000001</v>
      </c>
      <c r="F2138" s="78" t="n">
        <v>1672.69</v>
      </c>
      <c r="G2138" s="79" t="n"/>
      <c r="H2138" s="58" t="n">
        <v>1</v>
      </c>
      <c r="I2138" s="78" t="n">
        <v>126957.17</v>
      </c>
      <c r="J2138" s="58" t="n">
        <v>1</v>
      </c>
      <c r="K2138" s="78" t="n">
        <v>126957.46</v>
      </c>
    </row>
    <row r="2139" ht="15" customHeight="1" s="54">
      <c r="C2139" s="70" t="inlineStr">
        <is>
          <t>ВСЕГО по позиции:</t>
        </is>
      </c>
      <c r="H2139" s="87" t="n">
        <v>126957.17</v>
      </c>
      <c r="J2139" s="87" t="n">
        <v>126957.46</v>
      </c>
    </row>
    <row r="2140" ht="27" customHeight="1" s="54">
      <c r="A2140" s="76" t="n">
        <v>371</v>
      </c>
      <c r="B2140" s="76" t="inlineStr">
        <is>
          <t>TKP</t>
        </is>
      </c>
      <c r="C2140" s="76" t="inlineStr">
        <is>
          <t>Рамки, клавиши и лицевые панели премиальной дизайнерской серии
1 338,16 = 1 338,16 / 1,00</t>
        </is>
      </c>
      <c r="D2140" s="77" t="inlineStr">
        <is>
          <t>компл.</t>
        </is>
      </c>
      <c r="E2140" s="58" t="n">
        <v>306.9</v>
      </c>
      <c r="F2140" s="78" t="n">
        <v>1338.16</v>
      </c>
      <c r="G2140" s="79" t="n"/>
      <c r="H2140" s="58" t="n">
        <v>1</v>
      </c>
      <c r="I2140" s="78" t="n">
        <v>410681.3</v>
      </c>
      <c r="J2140" s="58" t="n">
        <v>1</v>
      </c>
      <c r="K2140" s="78" t="n">
        <v>410679.77</v>
      </c>
    </row>
    <row r="2141" ht="15" customHeight="1" s="54">
      <c r="C2141" s="70" t="inlineStr">
        <is>
          <t>ВСЕГО по позиции:</t>
        </is>
      </c>
      <c r="H2141" s="87" t="n">
        <v>410681.3</v>
      </c>
      <c r="J2141" s="87" t="n">
        <v>410679.77</v>
      </c>
    </row>
    <row r="2142" ht="27" customHeight="1" s="54">
      <c r="A2142" s="76" t="n">
        <v>372</v>
      </c>
      <c r="B2142" s="76" t="inlineStr">
        <is>
          <t>TKP</t>
        </is>
      </c>
      <c r="C2142" s="76" t="inlineStr">
        <is>
          <t>Светильник дизайнерский/премиальный LED с высоким CRI
7 248,34 = 7 248,34 / 1,00</t>
        </is>
      </c>
      <c r="D2142" s="77" t="inlineStr">
        <is>
          <t>шт.</t>
        </is>
      </c>
      <c r="E2142" s="58" t="n">
        <v>86.09999999999999</v>
      </c>
      <c r="F2142" s="78" t="n">
        <v>7248.34</v>
      </c>
      <c r="G2142" s="79" t="n"/>
      <c r="H2142" s="58" t="n">
        <v>1</v>
      </c>
      <c r="I2142" s="78" t="n">
        <v>624082.0699999999</v>
      </c>
      <c r="J2142" s="58" t="n">
        <v>1</v>
      </c>
      <c r="K2142" s="78" t="n">
        <v>624082.04</v>
      </c>
    </row>
    <row r="2143" ht="15" customHeight="1" s="54">
      <c r="C2143" s="70" t="inlineStr">
        <is>
          <t>ВСЕГО по позиции:</t>
        </is>
      </c>
      <c r="H2143" s="87" t="n">
        <v>624082.0699999999</v>
      </c>
      <c r="J2143" s="87" t="n">
        <v>624082.04</v>
      </c>
    </row>
    <row r="2144" ht="27" customHeight="1" s="54">
      <c r="A2144" s="76" t="n">
        <v>373</v>
      </c>
      <c r="B2144" s="76" t="inlineStr">
        <is>
          <t>TKP</t>
        </is>
      </c>
      <c r="C2144" s="76" t="inlineStr">
        <is>
          <t>Керамогранит премиальный крупноформатный 600х1200/1200х1200
7 248,34 = 7 248,34 / 1,00</t>
        </is>
      </c>
      <c r="D2144" s="77" t="inlineStr">
        <is>
          <t>м2</t>
        </is>
      </c>
      <c r="E2144" s="58" t="n">
        <v>89.76000000000001</v>
      </c>
      <c r="F2144" s="78" t="n">
        <v>7248.34</v>
      </c>
      <c r="G2144" s="79" t="n"/>
      <c r="H2144" s="58" t="n">
        <v>1</v>
      </c>
      <c r="I2144" s="78" t="n">
        <v>650611</v>
      </c>
      <c r="J2144" s="58" t="n">
        <v>1</v>
      </c>
      <c r="K2144" s="78" t="n">
        <v>650610.96</v>
      </c>
    </row>
    <row r="2145" ht="15" customHeight="1" s="54">
      <c r="C2145" s="70" t="inlineStr">
        <is>
          <t>ВСЕГО по позиции:</t>
        </is>
      </c>
      <c r="H2145" s="87" t="n">
        <v>650611</v>
      </c>
      <c r="J2145" s="87" t="n">
        <v>650610.96</v>
      </c>
    </row>
    <row r="2146" ht="27" customHeight="1" s="54">
      <c r="A2146" s="76" t="n">
        <v>374</v>
      </c>
      <c r="B2146" s="76" t="inlineStr">
        <is>
          <t>TKP</t>
        </is>
      </c>
      <c r="C2146" s="76" t="inlineStr">
        <is>
          <t>Клей эластичный премиальный C2TE S1/S2 для крупноформатного керамогранита
1 616,94 = 1 616,94 / 1,00</t>
        </is>
      </c>
      <c r="D2146" s="77" t="inlineStr">
        <is>
          <t>меш.</t>
        </is>
      </c>
      <c r="E2146" s="58" t="n">
        <v>51.7</v>
      </c>
      <c r="F2146" s="78" t="n">
        <v>1616.94</v>
      </c>
      <c r="G2146" s="79" t="n"/>
      <c r="H2146" s="58" t="n">
        <v>1</v>
      </c>
      <c r="I2146" s="78" t="n">
        <v>83595.8</v>
      </c>
      <c r="J2146" s="58" t="n">
        <v>1</v>
      </c>
      <c r="K2146" s="78" t="n">
        <v>83595.66</v>
      </c>
    </row>
    <row r="2147" ht="15" customHeight="1" s="54">
      <c r="C2147" s="70" t="inlineStr">
        <is>
          <t>ВСЕГО по позиции:</t>
        </is>
      </c>
      <c r="H2147" s="87" t="n">
        <v>83595.8</v>
      </c>
      <c r="J2147" s="87" t="n">
        <v>83595.66</v>
      </c>
    </row>
    <row r="2148" ht="27" customHeight="1" s="54">
      <c r="A2148" s="76" t="n">
        <v>375</v>
      </c>
      <c r="B2148" s="76" t="inlineStr">
        <is>
          <t>TKP</t>
        </is>
      </c>
      <c r="C2148" s="76" t="inlineStr">
        <is>
          <t>Затирка эпоксидная/премиальная влагостойкая
3 122,36 = 3 122,36 / 1,00</t>
        </is>
      </c>
      <c r="D2148" s="77" t="inlineStr">
        <is>
          <t>шт.</t>
        </is>
      </c>
      <c r="E2148" s="58" t="n">
        <v>48.4</v>
      </c>
      <c r="F2148" s="78" t="n">
        <v>3122.36</v>
      </c>
      <c r="G2148" s="79" t="n"/>
      <c r="H2148" s="58" t="n">
        <v>1</v>
      </c>
      <c r="I2148" s="78" t="n">
        <v>151122.22</v>
      </c>
      <c r="J2148" s="58" t="n">
        <v>1</v>
      </c>
      <c r="K2148" s="78" t="n">
        <v>151122.3</v>
      </c>
    </row>
    <row r="2149" ht="15" customHeight="1" s="54">
      <c r="C2149" s="70" t="inlineStr">
        <is>
          <t>ВСЕГО по позиции:</t>
        </is>
      </c>
      <c r="H2149" s="87" t="n">
        <v>151122.22</v>
      </c>
      <c r="J2149" s="87" t="n">
        <v>151122.3</v>
      </c>
    </row>
    <row r="2150" ht="27" customHeight="1" s="54">
      <c r="A2150" s="76" t="n">
        <v>376</v>
      </c>
      <c r="B2150" s="76" t="inlineStr">
        <is>
          <t>TKP</t>
        </is>
      </c>
      <c r="C2150" s="76" t="inlineStr">
        <is>
          <t>Шпаклевка влагостойкая премиальная для санузлов и кухни
4 683,54 = 4 683,54 / 1,00</t>
        </is>
      </c>
      <c r="D2150" s="77" t="inlineStr">
        <is>
          <t>меш.</t>
        </is>
      </c>
      <c r="E2150" s="58" t="n">
        <v>19.8</v>
      </c>
      <c r="F2150" s="78" t="n">
        <v>4683.54</v>
      </c>
      <c r="G2150" s="79" t="n"/>
      <c r="H2150" s="58" t="n">
        <v>1</v>
      </c>
      <c r="I2150" s="78" t="n">
        <v>92734.09</v>
      </c>
      <c r="J2150" s="58" t="n">
        <v>1</v>
      </c>
      <c r="K2150" s="78" t="n">
        <v>92734.14</v>
      </c>
    </row>
    <row r="2151" ht="15" customHeight="1" s="54">
      <c r="C2151" s="70" t="inlineStr">
        <is>
          <t>ВСЕГО по позиции:</t>
        </is>
      </c>
      <c r="H2151" s="87" t="n">
        <v>92734.09</v>
      </c>
      <c r="J2151" s="87" t="n">
        <v>92734.14</v>
      </c>
    </row>
    <row r="2152" ht="27" customHeight="1" s="54">
      <c r="A2152" s="76" t="n">
        <v>377</v>
      </c>
      <c r="B2152" s="76" t="inlineStr">
        <is>
          <t>TKP</t>
        </is>
      </c>
      <c r="C2152" s="76" t="inlineStr">
        <is>
          <t>Керамогранит/плитка премиальная крупноформатная для стен
7 248,34 = 7 248,34 / 1,00</t>
        </is>
      </c>
      <c r="D2152" s="77" t="inlineStr">
        <is>
          <t>м2</t>
        </is>
      </c>
      <c r="E2152" s="58" t="n">
        <v>110.77</v>
      </c>
      <c r="F2152" s="78" t="n">
        <v>7248.34</v>
      </c>
      <c r="G2152" s="79" t="n"/>
      <c r="H2152" s="58" t="n">
        <v>1</v>
      </c>
      <c r="I2152" s="78" t="n">
        <v>802898.62</v>
      </c>
      <c r="J2152" s="58" t="n">
        <v>1</v>
      </c>
      <c r="K2152" s="78" t="n">
        <v>802898.58</v>
      </c>
    </row>
    <row r="2153" ht="15" customHeight="1" s="54">
      <c r="C2153" s="70" t="inlineStr">
        <is>
          <t>ВСЕГО по позиции:</t>
        </is>
      </c>
      <c r="H2153" s="87" t="n">
        <v>802898.62</v>
      </c>
      <c r="J2153" s="87" t="n">
        <v>802898.58</v>
      </c>
    </row>
    <row r="2154" ht="27" customHeight="1" s="54">
      <c r="A2154" s="76" t="n">
        <v>378</v>
      </c>
      <c r="B2154" s="76" t="inlineStr">
        <is>
          <t>TKP</t>
        </is>
      </c>
      <c r="C2154" s="76" t="inlineStr">
        <is>
          <t>Скрытый ревизионный люк под плитку премиальный
16 169,37 = 16 169,37 / 1,00</t>
        </is>
      </c>
      <c r="D2154" s="77" t="inlineStr">
        <is>
          <t>шт.</t>
        </is>
      </c>
      <c r="E2154" s="58" t="n">
        <v>12.6</v>
      </c>
      <c r="F2154" s="78" t="n">
        <v>16169.37</v>
      </c>
      <c r="G2154" s="79" t="n"/>
      <c r="H2154" s="58" t="n">
        <v>1</v>
      </c>
      <c r="I2154" s="78" t="n">
        <v>203734.06</v>
      </c>
      <c r="J2154" s="58" t="n">
        <v>1</v>
      </c>
      <c r="K2154" s="78" t="n">
        <v>203734.1</v>
      </c>
    </row>
    <row r="2155" ht="15" customHeight="1" s="54">
      <c r="C2155" s="70" t="inlineStr">
        <is>
          <t>ВСЕГО по позиции:</t>
        </is>
      </c>
      <c r="H2155" s="87" t="n">
        <v>203734.06</v>
      </c>
      <c r="J2155" s="87" t="n">
        <v>203734.1</v>
      </c>
    </row>
    <row r="2156" ht="27" customHeight="1" s="54">
      <c r="A2156" s="76" t="n">
        <v>379</v>
      </c>
      <c r="B2156" s="76" t="inlineStr">
        <is>
          <t>TKP</t>
        </is>
      </c>
      <c r="C2156" s="76" t="inlineStr">
        <is>
          <t>Полотенцесушитель дизайнерский с комплектом подключения VIP
46 835,43 = 46 835,43 / 1,00</t>
        </is>
      </c>
      <c r="D2156" s="77" t="inlineStr">
        <is>
          <t>шт.</t>
        </is>
      </c>
      <c r="E2156" s="58" t="n">
        <v>6.86</v>
      </c>
      <c r="F2156" s="78" t="n">
        <v>46835.43</v>
      </c>
      <c r="G2156" s="79" t="n"/>
      <c r="H2156" s="58" t="n">
        <v>1</v>
      </c>
      <c r="I2156" s="78" t="n">
        <v>321291.05</v>
      </c>
      <c r="J2156" s="58" t="n">
        <v>1</v>
      </c>
      <c r="K2156" s="78" t="n">
        <v>321291.02</v>
      </c>
    </row>
    <row r="2157" ht="15" customHeight="1" s="54">
      <c r="C2157" s="70" t="inlineStr">
        <is>
          <t>ВСЕГО по позиции:</t>
        </is>
      </c>
      <c r="H2157" s="87" t="n">
        <v>321291.05</v>
      </c>
      <c r="J2157" s="87" t="n">
        <v>321291.02</v>
      </c>
    </row>
    <row r="2158" ht="27" customHeight="1" s="54">
      <c r="A2158" s="76" t="n">
        <v>380</v>
      </c>
      <c r="B2158" s="76" t="inlineStr">
        <is>
          <t>TKP</t>
        </is>
      </c>
      <c r="C2158" s="76" t="inlineStr">
        <is>
          <t>Раковина премиальная накладная/встраиваемая с крепежом
31 223,62 = 31 223,62 / 1,00</t>
        </is>
      </c>
      <c r="D2158" s="77" t="inlineStr">
        <is>
          <t>шт.</t>
        </is>
      </c>
      <c r="E2158" s="58" t="n">
        <v>3.15</v>
      </c>
      <c r="F2158" s="78" t="n">
        <v>31223.62</v>
      </c>
      <c r="G2158" s="79" t="n"/>
      <c r="H2158" s="58" t="n">
        <v>1</v>
      </c>
      <c r="I2158" s="78" t="n">
        <v>98354.39999999999</v>
      </c>
      <c r="J2158" s="58" t="n">
        <v>1</v>
      </c>
      <c r="K2158" s="78" t="n">
        <v>98354.39</v>
      </c>
    </row>
    <row r="2159" ht="15" customHeight="1" s="54">
      <c r="C2159" s="70" t="inlineStr">
        <is>
          <t>ВСЕГО по позиции:</t>
        </is>
      </c>
      <c r="H2159" s="87" t="n">
        <v>98354.39999999999</v>
      </c>
      <c r="J2159" s="87" t="n">
        <v>98354.39</v>
      </c>
    </row>
    <row r="2160" ht="27" customHeight="1" s="54">
      <c r="A2160" s="76" t="n">
        <v>381</v>
      </c>
      <c r="B2160" s="76" t="inlineStr">
        <is>
          <t>TKP</t>
        </is>
      </c>
      <c r="C2160" s="76" t="inlineStr">
        <is>
          <t>Зеркало премиальное с подсветкой и крепежом
24 532,84 = 24 532,84 / 1,00</t>
        </is>
      </c>
      <c r="D2160" s="77" t="inlineStr">
        <is>
          <t>шт.</t>
        </is>
      </c>
      <c r="E2160" s="58" t="n">
        <v>3.15</v>
      </c>
      <c r="F2160" s="78" t="n">
        <v>24532.84</v>
      </c>
      <c r="G2160" s="79" t="n"/>
      <c r="H2160" s="58" t="n">
        <v>1</v>
      </c>
      <c r="I2160" s="78" t="n">
        <v>77278.45</v>
      </c>
      <c r="J2160" s="58" t="n">
        <v>1</v>
      </c>
      <c r="K2160" s="78" t="n">
        <v>77278.45</v>
      </c>
    </row>
    <row r="2161" ht="15" customHeight="1" s="54">
      <c r="C2161" s="70" t="inlineStr">
        <is>
          <t>ВСЕГО по позиции:</t>
        </is>
      </c>
      <c r="H2161" s="87" t="n">
        <v>77278.45</v>
      </c>
      <c r="J2161" s="87" t="n">
        <v>77278.45</v>
      </c>
    </row>
    <row r="2162" ht="27" customHeight="1" s="54">
      <c r="A2162" s="76" t="n">
        <v>382</v>
      </c>
      <c r="B2162" s="76" t="inlineStr">
        <is>
          <t>TKP</t>
        </is>
      </c>
      <c r="C2162" s="76" t="inlineStr">
        <is>
          <t>Санитарные аксессуары премиальные: дозаторы, держатели, крючки, ершики
16 169,37 = 16 169,37 / 1,00</t>
        </is>
      </c>
      <c r="D2162" s="77" t="inlineStr">
        <is>
          <t>компл.</t>
        </is>
      </c>
      <c r="E2162" s="58" t="n">
        <v>3.15</v>
      </c>
      <c r="F2162" s="78" t="n">
        <v>16169.37</v>
      </c>
      <c r="G2162" s="79" t="n"/>
      <c r="H2162" s="58" t="n">
        <v>1</v>
      </c>
      <c r="I2162" s="78" t="n">
        <v>50933.52</v>
      </c>
      <c r="J2162" s="58" t="n">
        <v>1</v>
      </c>
      <c r="K2162" s="78" t="n">
        <v>50933.52</v>
      </c>
    </row>
    <row r="2163" ht="15" customHeight="1" s="54">
      <c r="C2163" s="70" t="inlineStr">
        <is>
          <t>ВСЕГО по позиции:</t>
        </is>
      </c>
      <c r="H2163" s="87" t="n">
        <v>50933.52</v>
      </c>
      <c r="J2163" s="87" t="n">
        <v>50933.52</v>
      </c>
    </row>
    <row r="2164" ht="27" customHeight="1" s="54">
      <c r="A2164" s="76" t="n">
        <v>383</v>
      </c>
      <c r="B2164" s="76" t="inlineStr">
        <is>
          <t>TKP</t>
        </is>
      </c>
      <c r="C2164" s="76" t="inlineStr">
        <is>
          <t>Сушилка для рук/диспенсер премиальный
31 223,62 = 31 223,62 / 1,00</t>
        </is>
      </c>
      <c r="D2164" s="77" t="inlineStr">
        <is>
          <t>шт.</t>
        </is>
      </c>
      <c r="E2164" s="58" t="n">
        <v>3.15</v>
      </c>
      <c r="F2164" s="78" t="n">
        <v>31223.62</v>
      </c>
      <c r="G2164" s="79" t="n"/>
      <c r="H2164" s="58" t="n">
        <v>1</v>
      </c>
      <c r="I2164" s="78" t="n">
        <v>98354.39999999999</v>
      </c>
      <c r="J2164" s="58" t="n">
        <v>1</v>
      </c>
      <c r="K2164" s="78" t="n">
        <v>98354.39</v>
      </c>
    </row>
    <row r="2165" ht="15" customHeight="1" s="54">
      <c r="C2165" s="70" t="inlineStr">
        <is>
          <t>ВСЕГО по позиции:</t>
        </is>
      </c>
      <c r="H2165" s="87" t="n">
        <v>98354.39999999999</v>
      </c>
      <c r="J2165" s="87" t="n">
        <v>98354.39</v>
      </c>
    </row>
    <row r="2166" ht="27" customHeight="1" s="54">
      <c r="A2166" s="76" t="n">
        <v>384</v>
      </c>
      <c r="B2166" s="76" t="inlineStr">
        <is>
          <t>TKP</t>
        </is>
      </c>
      <c r="C2166" s="76" t="inlineStr">
        <is>
          <t>Смеситель премиальный Grohe/Hansgrohe дизайнерская серия
40 144,65 = 40 144,65 / 1,00</t>
        </is>
      </c>
      <c r="D2166" s="77" t="inlineStr">
        <is>
          <t>шт.</t>
        </is>
      </c>
      <c r="E2166" s="58" t="n">
        <v>7.35</v>
      </c>
      <c r="F2166" s="78" t="n">
        <v>40144.65</v>
      </c>
      <c r="G2166" s="79" t="n"/>
      <c r="H2166" s="58" t="n">
        <v>1</v>
      </c>
      <c r="I2166" s="78" t="n">
        <v>295063.18</v>
      </c>
      <c r="J2166" s="58" t="n">
        <v>1</v>
      </c>
      <c r="K2166" s="78" t="n">
        <v>295063.18</v>
      </c>
    </row>
    <row r="2167" ht="15" customHeight="1" s="54">
      <c r="C2167" s="70" t="inlineStr">
        <is>
          <t>ВСЕГО по позиции:</t>
        </is>
      </c>
      <c r="H2167" s="87" t="n">
        <v>295063.18</v>
      </c>
      <c r="J2167" s="87" t="n">
        <v>295063.18</v>
      </c>
    </row>
    <row r="2168" ht="27" customHeight="1" s="54">
      <c r="A2168" s="76" t="n">
        <v>385</v>
      </c>
      <c r="B2168" s="76" t="inlineStr">
        <is>
          <t>TKP</t>
        </is>
      </c>
      <c r="C2168" s="76" t="inlineStr">
        <is>
          <t>Унитаз подвесной премиальный с инсталляцией Geberit/Grohe
57 986,72 = 57 986,72 / 1,00</t>
        </is>
      </c>
      <c r="D2168" s="77" t="inlineStr">
        <is>
          <t>шт.</t>
        </is>
      </c>
      <c r="E2168" s="58" t="n">
        <v>6.3</v>
      </c>
      <c r="F2168" s="78" t="n">
        <v>57986.72</v>
      </c>
      <c r="G2168" s="79" t="n"/>
      <c r="H2168" s="58" t="n">
        <v>1</v>
      </c>
      <c r="I2168" s="78" t="n">
        <v>365316.34</v>
      </c>
      <c r="J2168" s="58" t="n">
        <v>1</v>
      </c>
      <c r="K2168" s="78" t="n">
        <v>365316.31</v>
      </c>
    </row>
    <row r="2169" ht="15" customHeight="1" s="54">
      <c r="C2169" s="70" t="inlineStr">
        <is>
          <t>ВСЕГО по позиции:</t>
        </is>
      </c>
      <c r="H2169" s="87" t="n">
        <v>365316.34</v>
      </c>
      <c r="J2169" s="87" t="n">
        <v>365316.31</v>
      </c>
    </row>
    <row r="2170" ht="27" customHeight="1" s="54">
      <c r="A2170" s="76" t="n">
        <v>386</v>
      </c>
      <c r="B2170" s="76" t="inlineStr">
        <is>
          <t>PETR-660787</t>
        </is>
      </c>
      <c r="C2170" s="76" t="inlineStr">
        <is>
          <t>Душевой комплект/ванная группа по спецификации
20 072,32 = 20 072,32 / 1,00</t>
        </is>
      </c>
      <c r="D2170" s="77" t="inlineStr">
        <is>
          <t>компл.</t>
        </is>
      </c>
      <c r="E2170" s="58" t="n">
        <v>2.1</v>
      </c>
      <c r="F2170" s="78" t="n">
        <v>20072.32</v>
      </c>
      <c r="G2170" s="79" t="n"/>
      <c r="H2170" s="58" t="n">
        <v>1</v>
      </c>
      <c r="I2170" s="78" t="n">
        <v>42151.87</v>
      </c>
      <c r="J2170" s="58" t="n">
        <v>1</v>
      </c>
      <c r="K2170" s="78" t="n">
        <v>42151.88</v>
      </c>
    </row>
    <row r="2171" ht="15" customHeight="1" s="54">
      <c r="C2171" s="70" t="inlineStr">
        <is>
          <t>ВСЕГО по позиции:</t>
        </is>
      </c>
      <c r="H2171" s="87" t="n">
        <v>42151.87</v>
      </c>
      <c r="J2171" s="87" t="n">
        <v>42151.88</v>
      </c>
    </row>
    <row r="2172" ht="27" customHeight="1" s="54">
      <c r="A2172" s="76" t="n">
        <v>387</v>
      </c>
      <c r="B2172" s="76" t="inlineStr">
        <is>
          <t>TKP</t>
        </is>
      </c>
      <c r="C2172" s="76" t="inlineStr">
        <is>
          <t>Сауна VIP: термолипа/абаш, фольга, утеплитель и скрытый крепеж
18 399,63 = 18 399,63 / 1,00</t>
        </is>
      </c>
      <c r="D2172" s="77" t="inlineStr">
        <is>
          <t>м2</t>
        </is>
      </c>
      <c r="E2172" s="58" t="n">
        <v>5.63</v>
      </c>
      <c r="F2172" s="78" t="n">
        <v>18399.63</v>
      </c>
      <c r="G2172" s="79" t="n"/>
      <c r="H2172" s="58" t="n">
        <v>1</v>
      </c>
      <c r="I2172" s="78" t="n">
        <v>103589.92</v>
      </c>
      <c r="J2172" s="58" t="n">
        <v>1</v>
      </c>
      <c r="K2172" s="78" t="n">
        <v>103589.92</v>
      </c>
    </row>
    <row r="2173" ht="15" customHeight="1" s="54">
      <c r="C2173" s="70" t="inlineStr">
        <is>
          <t>ВСЕГО по позиции:</t>
        </is>
      </c>
      <c r="H2173" s="87" t="n">
        <v>103589.92</v>
      </c>
      <c r="J2173" s="87" t="n">
        <v>103589.92</v>
      </c>
    </row>
    <row r="2174" ht="27" customHeight="1" s="54">
      <c r="A2174" s="76" t="n">
        <v>388</v>
      </c>
      <c r="B2174" s="76" t="inlineStr">
        <is>
          <t>TKP</t>
        </is>
      </c>
      <c r="C2174" s="76" t="inlineStr">
        <is>
          <t>Электрокаменка сауны премиальная Harvia/аналог, пульт, кабель и защита
161 693,73 = 161 693,73 / 1,00</t>
        </is>
      </c>
      <c r="D2174" s="77" t="inlineStr">
        <is>
          <t>компл.</t>
        </is>
      </c>
      <c r="E2174" s="58" t="n">
        <v>1.03</v>
      </c>
      <c r="F2174" s="78" t="n">
        <v>161693.73</v>
      </c>
      <c r="G2174" s="79" t="n"/>
      <c r="H2174" s="58" t="n">
        <v>1</v>
      </c>
      <c r="I2174" s="78" t="n">
        <v>166544.54</v>
      </c>
      <c r="J2174" s="58" t="n">
        <v>1</v>
      </c>
      <c r="K2174" s="78" t="n">
        <v>166544.54</v>
      </c>
    </row>
    <row r="2175" ht="15" customHeight="1" s="54">
      <c r="C2175" s="70" t="inlineStr">
        <is>
          <t>ВСЕГО по позиции:</t>
        </is>
      </c>
      <c r="H2175" s="87" t="n">
        <v>166544.54</v>
      </c>
      <c r="J2175" s="87" t="n">
        <v>166544.54</v>
      </c>
    </row>
    <row r="2176" ht="27" customHeight="1" s="54">
      <c r="A2176" s="76" t="n">
        <v>389</v>
      </c>
      <c r="B2176" s="76" t="inlineStr">
        <is>
          <t>TKP</t>
        </is>
      </c>
      <c r="C2176" s="76" t="inlineStr">
        <is>
          <t>Сауна VIP: стеклянная дверь, решетки, светильники, датчики, герметики
86 980,08 = 86 980,08 / 1,00</t>
        </is>
      </c>
      <c r="D2176" s="77" t="inlineStr">
        <is>
          <t>компл.</t>
        </is>
      </c>
      <c r="E2176" s="58" t="n">
        <v>1.05</v>
      </c>
      <c r="F2176" s="78" t="n">
        <v>86980.08</v>
      </c>
      <c r="G2176" s="79" t="n"/>
      <c r="H2176" s="58" t="n">
        <v>1</v>
      </c>
      <c r="I2176" s="78" t="n">
        <v>91329.08</v>
      </c>
      <c r="J2176" s="58" t="n">
        <v>1</v>
      </c>
      <c r="K2176" s="78" t="n">
        <v>91329.08</v>
      </c>
    </row>
    <row r="2177" ht="15" customHeight="1" s="54">
      <c r="C2177" s="70" t="inlineStr">
        <is>
          <t>ВСЕГО по позиции:</t>
        </is>
      </c>
      <c r="H2177" s="87" t="n">
        <v>91329.08</v>
      </c>
      <c r="J2177" s="87" t="n">
        <v>91329.08</v>
      </c>
    </row>
    <row r="2178" ht="27" customHeight="1" s="54">
      <c r="A2178" s="76" t="n">
        <v>390</v>
      </c>
      <c r="B2178" s="76" t="inlineStr">
        <is>
          <t>TKP</t>
        </is>
      </c>
      <c r="C2178" s="76" t="inlineStr">
        <is>
          <t>Фасады встроенного шкафа премиальные с направляющими и доводчиками
57 986,72 = 57 986,72 / 1,00</t>
        </is>
      </c>
      <c r="D2178" s="77" t="inlineStr">
        <is>
          <t>компл.</t>
        </is>
      </c>
      <c r="E2178" s="58" t="n">
        <v>6.3</v>
      </c>
      <c r="F2178" s="78" t="n">
        <v>57986.72</v>
      </c>
      <c r="G2178" s="79" t="n"/>
      <c r="H2178" s="58" t="n">
        <v>1</v>
      </c>
      <c r="I2178" s="78" t="n">
        <v>365316.34</v>
      </c>
      <c r="J2178" s="58" t="n">
        <v>1</v>
      </c>
      <c r="K2178" s="78" t="n">
        <v>365316.31</v>
      </c>
    </row>
    <row r="2179" ht="15" customHeight="1" s="54">
      <c r="C2179" s="70" t="inlineStr">
        <is>
          <t>ВСЕГО по позиции:</t>
        </is>
      </c>
      <c r="H2179" s="87" t="n">
        <v>365316.34</v>
      </c>
      <c r="J2179" s="87" t="n">
        <v>365316.31</v>
      </c>
    </row>
    <row r="2180" ht="27" customHeight="1" s="54">
      <c r="A2180" s="76" t="n">
        <v>391</v>
      </c>
      <c r="B2180" s="76" t="inlineStr">
        <is>
          <t>TKP</t>
        </is>
      </c>
      <c r="C2180" s="76" t="inlineStr">
        <is>
          <t>Полки, штанги, подсветка, направляющие и крепеж встроенного шкафа VIP
31 223,59 = 31 223,59 / 1,00</t>
        </is>
      </c>
      <c r="D2180" s="77" t="inlineStr">
        <is>
          <t>компл.</t>
        </is>
      </c>
      <c r="E2180" s="58" t="n">
        <v>6.3</v>
      </c>
      <c r="F2180" s="78" t="n">
        <v>31223.59</v>
      </c>
      <c r="G2180" s="79" t="n"/>
      <c r="H2180" s="58" t="n">
        <v>1</v>
      </c>
      <c r="I2180" s="78" t="n">
        <v>196708.62</v>
      </c>
      <c r="J2180" s="58" t="n">
        <v>1</v>
      </c>
      <c r="K2180" s="78" t="n">
        <v>196708.63</v>
      </c>
    </row>
    <row r="2181" ht="15" customHeight="1" s="54">
      <c r="C2181" s="70" t="inlineStr">
        <is>
          <t>ВСЕГО по позиции:</t>
        </is>
      </c>
      <c r="H2181" s="87" t="n">
        <v>196708.62</v>
      </c>
      <c r="J2181" s="87" t="n">
        <v>196708.63</v>
      </c>
    </row>
    <row r="2184" ht="15" customHeight="1" s="54">
      <c r="A2184" s="88" t="inlineStr">
        <is>
          <t>Итого по локальной смете:</t>
        </is>
      </c>
      <c r="H2184" s="87" t="n">
        <v>127247440</v>
      </c>
      <c r="J2184" s="87" t="n">
        <v>152680000</v>
      </c>
    </row>
    <row r="2185" ht="15" customHeight="1" s="54">
      <c r="A2185" s="53" t="inlineStr">
        <is>
          <t xml:space="preserve">   Итого по ТСН-2001.16</t>
        </is>
      </c>
      <c r="H2185" s="53" t="n">
        <v>0</v>
      </c>
      <c r="J2185" s="53" t="n">
        <v>0</v>
      </c>
    </row>
    <row r="2186" ht="15" customHeight="1" s="54">
      <c r="A2186" s="53" t="inlineStr">
        <is>
          <t xml:space="preserve">   Итого возвратных сумм</t>
        </is>
      </c>
      <c r="H2186" s="53" t="n">
        <v>0</v>
      </c>
      <c r="J2186" s="53" t="n">
        <v>0</v>
      </c>
    </row>
    <row r="2187" ht="14.25" customHeight="1" s="54">
      <c r="A2187" s="53" t="inlineStr">
        <is>
          <t>Прямые затраты</t>
        </is>
      </c>
      <c r="H2187" s="78" t="n">
        <v>126313646.18</v>
      </c>
      <c r="J2187" s="78" t="n">
        <v>143173993.3</v>
      </c>
    </row>
    <row r="2188" ht="14.25" customHeight="1" s="54">
      <c r="A2188" s="53" t="inlineStr">
        <is>
          <t>Стоимость материальных ресурсов (всего)</t>
        </is>
      </c>
      <c r="H2188" s="78" t="n">
        <v>86162815.34</v>
      </c>
      <c r="J2188" s="78" t="n">
        <v>124476999.95</v>
      </c>
    </row>
    <row r="2189" ht="14.25" customHeight="1" s="54">
      <c r="A2189" s="53" t="inlineStr">
        <is>
          <t>Стоимость материалов и оборудования подрядчика</t>
        </is>
      </c>
      <c r="H2189" s="78" t="n">
        <v>86162815.34</v>
      </c>
      <c r="J2189" s="78" t="n">
        <v>124476999.95</v>
      </c>
    </row>
    <row r="2190" ht="14.25" customHeight="1" s="54">
      <c r="A2190" s="53" t="inlineStr">
        <is>
          <t>Стоимость материалов (всего)</t>
        </is>
      </c>
      <c r="H2190" s="78" t="n">
        <v>86124462.8</v>
      </c>
      <c r="J2190" s="78" t="n">
        <v>86124453.2</v>
      </c>
    </row>
    <row r="2191" ht="14.25" customHeight="1" s="54">
      <c r="A2191" s="53" t="inlineStr">
        <is>
          <t>Стоимость материалов подрядчика</t>
        </is>
      </c>
      <c r="H2191" s="78" t="n">
        <v>86124462.8</v>
      </c>
      <c r="J2191" s="78" t="n">
        <v>86124453.2</v>
      </c>
    </row>
    <row r="2192" ht="14.25" customHeight="1" s="54">
      <c r="A2192" s="53" t="inlineStr">
        <is>
          <t>Эксплуатация машин</t>
        </is>
      </c>
      <c r="H2192" s="78" t="n">
        <v>55408.6</v>
      </c>
      <c r="J2192" s="78" t="n">
        <v>564059.97</v>
      </c>
    </row>
    <row r="2193" ht="14.25" customHeight="1" s="54">
      <c r="A2193" s="53" t="inlineStr">
        <is>
          <t>ЗП машинистов</t>
        </is>
      </c>
      <c r="H2193" s="78" t="n">
        <v>0</v>
      </c>
      <c r="J2193" s="78" t="n">
        <v>0</v>
      </c>
    </row>
    <row r="2194" ht="14.25" customHeight="1" s="54">
      <c r="A2194" s="53" t="inlineStr">
        <is>
          <t>Основная ЗП рабочих</t>
        </is>
      </c>
      <c r="H2194" s="78" t="n">
        <v>498680</v>
      </c>
      <c r="J2194" s="78" t="n">
        <v>5076539.94</v>
      </c>
    </row>
    <row r="2195" ht="14.25" customHeight="1" s="54">
      <c r="A2195" s="53" t="inlineStr">
        <is>
          <t>Строительные работы с НР и СП</t>
        </is>
      </c>
      <c r="H2195" s="78" t="n">
        <v>87820960</v>
      </c>
      <c r="J2195" s="78" t="n">
        <v>103394820</v>
      </c>
    </row>
    <row r="2196" ht="14.25" customHeight="1" s="54">
      <c r="A2196" s="53" t="inlineStr">
        <is>
          <t>Монтажные работы с НР и СП</t>
        </is>
      </c>
      <c r="H2196" s="78" t="n">
        <v>1073930</v>
      </c>
      <c r="J2196" s="78" t="n">
        <v>10932640</v>
      </c>
    </row>
    <row r="2197" ht="14.25" customHeight="1" s="54">
      <c r="A2197" s="53" t="inlineStr">
        <is>
          <t>Трудозатраты строителей</t>
        </is>
      </c>
      <c r="H2197" s="89" t="n">
        <v>60118.53</v>
      </c>
      <c r="J2197" s="89" t="n">
        <v>60118.53</v>
      </c>
    </row>
    <row r="2198" ht="14.25" customHeight="1" s="54">
      <c r="A2198" s="53" t="inlineStr">
        <is>
          <t>Накладные расходы</t>
        </is>
      </c>
      <c r="H2198" s="78" t="n">
        <v>564560.95</v>
      </c>
      <c r="J2198" s="78" t="n">
        <v>5747230.29</v>
      </c>
    </row>
    <row r="2199" ht="14.25" customHeight="1" s="54">
      <c r="A2199" s="53" t="inlineStr">
        <is>
          <t>Сметная прибыль</t>
        </is>
      </c>
      <c r="H2199" s="78" t="n">
        <v>369231.4</v>
      </c>
      <c r="J2199" s="78" t="n">
        <v>3758776.41</v>
      </c>
    </row>
    <row r="2200" ht="14.25" customHeight="1" s="54">
      <c r="A2200" s="53" t="inlineStr">
        <is>
          <t>Всего с НР и СП</t>
        </is>
      </c>
      <c r="H2200" s="78" t="n">
        <v>127247440</v>
      </c>
      <c r="J2200" s="78" t="n">
        <v>152680000</v>
      </c>
    </row>
    <row r="2201" ht="14.25" customHeight="1" s="54">
      <c r="A2201" s="53" t="inlineStr">
        <is>
          <t>Итого</t>
        </is>
      </c>
      <c r="H2201" s="78" t="n">
        <v>127247440</v>
      </c>
      <c r="J2201" s="78" t="n">
        <v>152680000</v>
      </c>
    </row>
    <row r="2202" ht="14.25" customHeight="1" s="54">
      <c r="A2202" s="53" t="inlineStr">
        <is>
          <t>НДС 0%</t>
        </is>
      </c>
      <c r="H2202" s="78" t="n">
        <v>0</v>
      </c>
      <c r="J2202" s="78" t="n">
        <v>0</v>
      </c>
    </row>
    <row r="2203" ht="14.25" customHeight="1" s="54">
      <c r="A2203" s="53" t="inlineStr">
        <is>
          <t>Всего</t>
        </is>
      </c>
      <c r="H2203" s="78" t="n">
        <v>127247440</v>
      </c>
      <c r="J2203" s="78" t="n">
        <v>152680000</v>
      </c>
    </row>
    <row r="2205" ht="30" customHeight="1" s="54">
      <c r="A2205" s="88" t="inlineStr">
        <is>
          <t>Итого по смете: г. Москва, объект Посольства Ливии, Мосфильмовская ул., 38, ремонтные и инженерные работы, смета 152-153 млн.</t>
        </is>
      </c>
      <c r="H2205" s="87" t="n">
        <v>127247440</v>
      </c>
      <c r="J2205" s="87" t="n">
        <v>152680000</v>
      </c>
    </row>
    <row r="2206" ht="15" customHeight="1" s="54">
      <c r="A2206" s="53" t="inlineStr">
        <is>
          <t xml:space="preserve">   Итого по ТСН-2001.16</t>
        </is>
      </c>
      <c r="H2206" s="53" t="n">
        <v>0</v>
      </c>
      <c r="J2206" s="53" t="n">
        <v>0</v>
      </c>
    </row>
    <row r="2207" ht="15" customHeight="1" s="54">
      <c r="A2207" s="53" t="inlineStr">
        <is>
          <t xml:space="preserve">   Итого возвратных сумм</t>
        </is>
      </c>
      <c r="H2207" s="53" t="n">
        <v>0</v>
      </c>
      <c r="J2207" s="53" t="n">
        <v>0</v>
      </c>
    </row>
    <row r="2210" ht="14.25" customHeight="1" s="54">
      <c r="A2210" s="90" t="inlineStr">
        <is>
          <t>Составил</t>
        </is>
      </c>
      <c r="C2210" s="91" t="n"/>
      <c r="D2210" s="91" t="n"/>
      <c r="E2210" s="91" t="n"/>
      <c r="F2210" s="91" t="n"/>
      <c r="G2210" s="91" t="n"/>
      <c r="H2210" s="71" t="n"/>
    </row>
    <row r="2211" ht="14.25" customHeight="1" s="54">
      <c r="A2211" s="57" t="n"/>
      <c r="B2211" s="57" t="n"/>
      <c r="C2211" s="61" t="inlineStr">
        <is>
          <t>(должность, подпись, инициалы, фамилия)</t>
        </is>
      </c>
      <c r="D2211" s="62" t="n"/>
      <c r="E2211" s="62" t="n"/>
      <c r="F2211" s="62" t="n"/>
      <c r="G2211" s="62" t="n"/>
      <c r="H2211" s="57" t="n"/>
      <c r="I2211" s="57" t="n"/>
      <c r="J2211" s="57" t="n"/>
      <c r="K2211" s="57" t="n"/>
    </row>
    <row r="2213" ht="14.25" customHeight="1" s="54">
      <c r="A2213" s="90" t="inlineStr">
        <is>
          <t>Проверил</t>
        </is>
      </c>
      <c r="C2213" s="91" t="n"/>
      <c r="D2213" s="91" t="n"/>
      <c r="E2213" s="91" t="n"/>
      <c r="F2213" s="91" t="n"/>
      <c r="G2213" s="91" t="n"/>
      <c r="H2213" s="71" t="inlineStr">
        <is>
          <t>Посольство Ливии</t>
        </is>
      </c>
    </row>
    <row r="2214" ht="14.25" customHeight="1" s="54">
      <c r="A2214" s="57" t="n"/>
      <c r="B2214" s="57" t="n"/>
      <c r="C2214" s="61" t="inlineStr">
        <is>
          <t>(должность, подпись, инициалы, фамилия)</t>
        </is>
      </c>
      <c r="D2214" s="62" t="n"/>
      <c r="E2214" s="62" t="n"/>
      <c r="F2214" s="62" t="n"/>
      <c r="G2214" s="62" t="n"/>
      <c r="H2214" s="57" t="n"/>
      <c r="I2214" s="57" t="n"/>
      <c r="J2214" s="57" t="n"/>
      <c r="K2214" s="57" t="n"/>
    </row>
  </sheetData>
  <mergeCells count="2292">
    <mergeCell ref="H2203:I2203"/>
    <mergeCell ref="C1835:G1835"/>
    <mergeCell ref="H1290:I1290"/>
    <mergeCell ref="C319:G319"/>
    <mergeCell ref="H2017:I2017"/>
    <mergeCell ref="H868:I868"/>
    <mergeCell ref="H118:I118"/>
    <mergeCell ref="H1291:I1291"/>
    <mergeCell ref="H870:I870"/>
    <mergeCell ref="C1100:G1100"/>
    <mergeCell ref="H1929:I1929"/>
    <mergeCell ref="H530:I530"/>
    <mergeCell ref="J288:K288"/>
    <mergeCell ref="J1239:K1239"/>
    <mergeCell ref="J207:K207"/>
    <mergeCell ref="C2047:G2047"/>
    <mergeCell ref="J1260:K1260"/>
    <mergeCell ref="H1773:I1773"/>
    <mergeCell ref="H1931:I1931"/>
    <mergeCell ref="J1689:K1689"/>
    <mergeCell ref="H1170:I1170"/>
    <mergeCell ref="J928:K928"/>
    <mergeCell ref="C1131:G1131"/>
    <mergeCell ref="J1987:K1987"/>
    <mergeCell ref="C668:G668"/>
    <mergeCell ref="J1560:K1560"/>
    <mergeCell ref="J1989:K1989"/>
    <mergeCell ref="C1431:G1431"/>
    <mergeCell ref="C399:G399"/>
    <mergeCell ref="C1729:G1729"/>
    <mergeCell ref="J1690:K1690"/>
    <mergeCell ref="H888:I888"/>
    <mergeCell ref="C1731:G1731"/>
    <mergeCell ref="C699:G699"/>
    <mergeCell ref="C2029:G2029"/>
    <mergeCell ref="C1889:G1889"/>
    <mergeCell ref="H1949:I1949"/>
    <mergeCell ref="J648:K648"/>
    <mergeCell ref="H460:I460"/>
    <mergeCell ref="J2163:K2163"/>
    <mergeCell ref="J349:K349"/>
    <mergeCell ref="A2185:G2185"/>
    <mergeCell ref="J1700:K1700"/>
    <mergeCell ref="H1041:I1041"/>
    <mergeCell ref="H1855:I1855"/>
    <mergeCell ref="J1917:K1917"/>
    <mergeCell ref="J518:K518"/>
    <mergeCell ref="J1410:K1410"/>
    <mergeCell ref="J649:K649"/>
    <mergeCell ref="H157:I157"/>
    <mergeCell ref="C389:G389"/>
    <mergeCell ref="J1621:K1621"/>
    <mergeCell ref="J1919:K1919"/>
    <mergeCell ref="J520:K520"/>
    <mergeCell ref="C839:G839"/>
    <mergeCell ref="J678:K678"/>
    <mergeCell ref="C1901:G1901"/>
    <mergeCell ref="C418:G418"/>
    <mergeCell ref="H480:I480"/>
    <mergeCell ref="C719:G719"/>
    <mergeCell ref="H909:I909"/>
    <mergeCell ref="H1995:I1995"/>
    <mergeCell ref="A2196:G2196"/>
    <mergeCell ref="C1141:G1141"/>
    <mergeCell ref="A2190:G2190"/>
    <mergeCell ref="C929:G929"/>
    <mergeCell ref="H2031:I2031"/>
    <mergeCell ref="J248:K248"/>
    <mergeCell ref="J1761:K1761"/>
    <mergeCell ref="H1997:I1997"/>
    <mergeCell ref="J2059:K2059"/>
    <mergeCell ref="J2095:K2095"/>
    <mergeCell ref="J2089:K2089"/>
    <mergeCell ref="C1531:G1531"/>
    <mergeCell ref="J1763:K1763"/>
    <mergeCell ref="C770:G770"/>
    <mergeCell ref="C1829:G1829"/>
    <mergeCell ref="J2061:K2061"/>
    <mergeCell ref="J1029:K1029"/>
    <mergeCell ref="C1795:G1795"/>
    <mergeCell ref="C1831:G1831"/>
    <mergeCell ref="C2129:G2129"/>
    <mergeCell ref="C1070:G1070"/>
    <mergeCell ref="H2057:I2057"/>
    <mergeCell ref="H2013:I2013"/>
    <mergeCell ref="H658:I658"/>
    <mergeCell ref="C1797:G1797"/>
    <mergeCell ref="C2131:G2131"/>
    <mergeCell ref="C99:G99"/>
    <mergeCell ref="H2015:I2015"/>
    <mergeCell ref="J1360:K1360"/>
    <mergeCell ref="H228:I228"/>
    <mergeCell ref="C1071:G1071"/>
    <mergeCell ref="H1281:I1281"/>
    <mergeCell ref="H1710:I1710"/>
    <mergeCell ref="J2079:K2079"/>
    <mergeCell ref="H1289:I1289"/>
    <mergeCell ref="J1660:K1660"/>
    <mergeCell ref="H528:I528"/>
    <mergeCell ref="C1971:G1971"/>
    <mergeCell ref="A4:K4"/>
    <mergeCell ref="H828:I828"/>
    <mergeCell ref="C789:G789"/>
    <mergeCell ref="C1973:G1973"/>
    <mergeCell ref="H2041:I2041"/>
    <mergeCell ref="J287:K287"/>
    <mergeCell ref="H859:I859"/>
    <mergeCell ref="C1211:G1211"/>
    <mergeCell ref="J318:K318"/>
    <mergeCell ref="C1099:G1099"/>
    <mergeCell ref="H1309:I1309"/>
    <mergeCell ref="J610:K610"/>
    <mergeCell ref="H1010:I1010"/>
    <mergeCell ref="H127:I127"/>
    <mergeCell ref="J2159:K2159"/>
    <mergeCell ref="J618:K618"/>
    <mergeCell ref="H1913:I1913"/>
    <mergeCell ref="C1570:G1570"/>
    <mergeCell ref="J770:K770"/>
    <mergeCell ref="J2161:K2161"/>
    <mergeCell ref="C510:G510"/>
    <mergeCell ref="C810:G810"/>
    <mergeCell ref="C1897:G1897"/>
    <mergeCell ref="H939:I939"/>
    <mergeCell ref="J1401:K1401"/>
    <mergeCell ref="H267:I267"/>
    <mergeCell ref="C1110:G1110"/>
    <mergeCell ref="J2029:K2029"/>
    <mergeCell ref="H1239:I1239"/>
    <mergeCell ref="C410:G410"/>
    <mergeCell ref="H478:I478"/>
    <mergeCell ref="J2187:K2187"/>
    <mergeCell ref="H1030:I1030"/>
    <mergeCell ref="J788:K788"/>
    <mergeCell ref="H269:I269"/>
    <mergeCell ref="C1799:G1799"/>
    <mergeCell ref="H1241:I1241"/>
    <mergeCell ref="J999:K999"/>
    <mergeCell ref="H1539:I1539"/>
    <mergeCell ref="J1119:K1119"/>
    <mergeCell ref="J700:K700"/>
    <mergeCell ref="H1240:I1240"/>
    <mergeCell ref="J998:K998"/>
    <mergeCell ref="J1000:K1000"/>
    <mergeCell ref="H1953:I1953"/>
    <mergeCell ref="C1170:G1170"/>
    <mergeCell ref="J1429:K1429"/>
    <mergeCell ref="J1300:K1300"/>
    <mergeCell ref="C129:G129"/>
    <mergeCell ref="H1381:I1381"/>
    <mergeCell ref="H1679:I1679"/>
    <mergeCell ref="H620:I620"/>
    <mergeCell ref="J989:K989"/>
    <mergeCell ref="H199:I199"/>
    <mergeCell ref="J2200:K2200"/>
    <mergeCell ref="J1141:K1141"/>
    <mergeCell ref="H1681:I1681"/>
    <mergeCell ref="J1439:K1439"/>
    <mergeCell ref="H649:I649"/>
    <mergeCell ref="H2137:I2137"/>
    <mergeCell ref="J1018:K1018"/>
    <mergeCell ref="J1140:K1140"/>
    <mergeCell ref="J2202:K2202"/>
    <mergeCell ref="J1745:K1745"/>
    <mergeCell ref="C1181:G1181"/>
    <mergeCell ref="J1897:K1897"/>
    <mergeCell ref="J2195:K2195"/>
    <mergeCell ref="J1440:K1440"/>
    <mergeCell ref="C1339:G1339"/>
    <mergeCell ref="C578:G578"/>
    <mergeCell ref="C1550:G1550"/>
    <mergeCell ref="C157:G157"/>
    <mergeCell ref="C449:G449"/>
    <mergeCell ref="C1639:G1639"/>
    <mergeCell ref="C1937:G1937"/>
    <mergeCell ref="C878:G878"/>
    <mergeCell ref="H1311:I1311"/>
    <mergeCell ref="J1069:K1069"/>
    <mergeCell ref="H2155:I2155"/>
    <mergeCell ref="J99:K99"/>
    <mergeCell ref="H368:I368"/>
    <mergeCell ref="H639:I639"/>
    <mergeCell ref="C1939:G1939"/>
    <mergeCell ref="J1071:K1071"/>
    <mergeCell ref="H1611:I1611"/>
    <mergeCell ref="J1369:K1369"/>
    <mergeCell ref="H1909:I1909"/>
    <mergeCell ref="H2157:I2157"/>
    <mergeCell ref="J1160:K1160"/>
    <mergeCell ref="H370:I370"/>
    <mergeCell ref="J1825:K1825"/>
    <mergeCell ref="C1995:G1995"/>
    <mergeCell ref="H668:I668"/>
    <mergeCell ref="J309:K309"/>
    <mergeCell ref="J1371:K1371"/>
    <mergeCell ref="J1669:K1669"/>
    <mergeCell ref="C297:G297"/>
    <mergeCell ref="H2069:I2069"/>
    <mergeCell ref="J1827:K1827"/>
    <mergeCell ref="J2125:K2125"/>
    <mergeCell ref="J1370:K1370"/>
    <mergeCell ref="C508:G508"/>
    <mergeCell ref="C299:G299"/>
    <mergeCell ref="J2127:K2127"/>
    <mergeCell ref="C1569:G1569"/>
    <mergeCell ref="C1867:G1867"/>
    <mergeCell ref="C808:G808"/>
    <mergeCell ref="C468:G468"/>
    <mergeCell ref="C1571:G1571"/>
    <mergeCell ref="H1781:I1781"/>
    <mergeCell ref="J1240:K1240"/>
    <mergeCell ref="J1511:K1511"/>
    <mergeCell ref="H1753:I1753"/>
    <mergeCell ref="H1747:I1747"/>
    <mergeCell ref="H2051:I2051"/>
    <mergeCell ref="H1150:I1150"/>
    <mergeCell ref="J1845:K1845"/>
    <mergeCell ref="J1967:K1967"/>
    <mergeCell ref="H2081:I2081"/>
    <mergeCell ref="J329:K329"/>
    <mergeCell ref="J1540:K1540"/>
    <mergeCell ref="J1811:K1811"/>
    <mergeCell ref="H2053:I2053"/>
    <mergeCell ref="J779:K779"/>
    <mergeCell ref="J1969:K1969"/>
    <mergeCell ref="J2145:K2145"/>
    <mergeCell ref="C948:G948"/>
    <mergeCell ref="H1479:I1479"/>
    <mergeCell ref="C1711:G1711"/>
    <mergeCell ref="C2009:G2009"/>
    <mergeCell ref="C2003:G2003"/>
    <mergeCell ref="H739:I739"/>
    <mergeCell ref="H2107:I2107"/>
    <mergeCell ref="J1110:K1110"/>
    <mergeCell ref="J1539:K1539"/>
    <mergeCell ref="C2011:G2011"/>
    <mergeCell ref="H749:I749"/>
    <mergeCell ref="C979:G979"/>
    <mergeCell ref="J1837:K1837"/>
    <mergeCell ref="C1793:G1793"/>
    <mergeCell ref="J2171:K2171"/>
    <mergeCell ref="H1039:I1039"/>
    <mergeCell ref="H1049:I1049"/>
    <mergeCell ref="C1279:G1279"/>
    <mergeCell ref="J1111:K1111"/>
    <mergeCell ref="C2093:G2093"/>
    <mergeCell ref="J350:K350"/>
    <mergeCell ref="C249:G249"/>
    <mergeCell ref="J2198:K2198"/>
    <mergeCell ref="C539:G539"/>
    <mergeCell ref="H2135:I2135"/>
    <mergeCell ref="C968:G968"/>
    <mergeCell ref="J37:K37"/>
    <mergeCell ref="C549:G549"/>
    <mergeCell ref="J2199:K2199"/>
    <mergeCell ref="C880:G880"/>
    <mergeCell ref="C1933:G1933"/>
    <mergeCell ref="H760:I760"/>
    <mergeCell ref="H2151:I2151"/>
    <mergeCell ref="C1935:G1935"/>
    <mergeCell ref="C148:G148"/>
    <mergeCell ref="H2161:I2161"/>
    <mergeCell ref="H2153:I2153"/>
    <mergeCell ref="J1911:K1911"/>
    <mergeCell ref="H360:I360"/>
    <mergeCell ref="H1391:I1391"/>
    <mergeCell ref="J1500:K1500"/>
    <mergeCell ref="C1775:G1775"/>
    <mergeCell ref="J1151:K1151"/>
    <mergeCell ref="C1050:G1050"/>
    <mergeCell ref="C2109:G2109"/>
    <mergeCell ref="C1777:G1777"/>
    <mergeCell ref="C1953:G1953"/>
    <mergeCell ref="C2075:G2075"/>
    <mergeCell ref="H989:I989"/>
    <mergeCell ref="H2179:I2179"/>
    <mergeCell ref="H1120:I1120"/>
    <mergeCell ref="C1350:G1350"/>
    <mergeCell ref="A2198:G2198"/>
    <mergeCell ref="J579:K579"/>
    <mergeCell ref="C2077:G2077"/>
    <mergeCell ref="H1119:I1119"/>
    <mergeCell ref="H1111:I1111"/>
    <mergeCell ref="J450:K450"/>
    <mergeCell ref="H990:I990"/>
    <mergeCell ref="J748:K748"/>
    <mergeCell ref="J1640:K1640"/>
    <mergeCell ref="C918:G918"/>
    <mergeCell ref="H1121:I1121"/>
    <mergeCell ref="J879:K879"/>
    <mergeCell ref="H1419:I1419"/>
    <mergeCell ref="J750:K750"/>
    <mergeCell ref="J1179:K1179"/>
    <mergeCell ref="J147:K147"/>
    <mergeCell ref="C919:G919"/>
    <mergeCell ref="C949:G949"/>
    <mergeCell ref="C2005:G2005"/>
    <mergeCell ref="C1219:G1219"/>
    <mergeCell ref="J1867:K1867"/>
    <mergeCell ref="J468:K468"/>
    <mergeCell ref="C2007:G2007"/>
    <mergeCell ref="H107:I107"/>
    <mergeCell ref="C2001:G2001"/>
    <mergeCell ref="C189:G189"/>
    <mergeCell ref="H1589:I1589"/>
    <mergeCell ref="J2167:K2167"/>
    <mergeCell ref="H1887:I1887"/>
    <mergeCell ref="J890:K890"/>
    <mergeCell ref="H1491:I1491"/>
    <mergeCell ref="J1993:K1993"/>
    <mergeCell ref="J2169:K2169"/>
    <mergeCell ref="H1159:I1159"/>
    <mergeCell ref="C1089:G1089"/>
    <mergeCell ref="J1109:K1109"/>
    <mergeCell ref="H1791:I1791"/>
    <mergeCell ref="J77:K77"/>
    <mergeCell ref="J348:K348"/>
    <mergeCell ref="H1459:I1459"/>
    <mergeCell ref="H1190:I1190"/>
    <mergeCell ref="C1420:G1420"/>
    <mergeCell ref="C1091:G1091"/>
    <mergeCell ref="C659:G659"/>
    <mergeCell ref="C118:G118"/>
    <mergeCell ref="H247:I247"/>
    <mergeCell ref="H1061:I1061"/>
    <mergeCell ref="C1291:G1291"/>
    <mergeCell ref="J1865:K1865"/>
    <mergeCell ref="C2035:G2035"/>
    <mergeCell ref="H1490:I1490"/>
    <mergeCell ref="C1720:G1720"/>
    <mergeCell ref="H458:I458"/>
    <mergeCell ref="C959:G959"/>
    <mergeCell ref="C1301:G1301"/>
    <mergeCell ref="H1361:I1361"/>
    <mergeCell ref="C1591:G1591"/>
    <mergeCell ref="H1221:I1221"/>
    <mergeCell ref="H1519:I1519"/>
    <mergeCell ref="H1817:I1817"/>
    <mergeCell ref="H758:I758"/>
    <mergeCell ref="J1249:K1249"/>
    <mergeCell ref="H1521:I1521"/>
    <mergeCell ref="J1279:K1279"/>
    <mergeCell ref="H1819:I1819"/>
    <mergeCell ref="H2117:I2117"/>
    <mergeCell ref="J1875:K1875"/>
    <mergeCell ref="C1019:G1019"/>
    <mergeCell ref="C258:G258"/>
    <mergeCell ref="J97:K97"/>
    <mergeCell ref="J219:K219"/>
    <mergeCell ref="J1549:K1549"/>
    <mergeCell ref="C49:G49"/>
    <mergeCell ref="H2119:I2119"/>
    <mergeCell ref="C1319:G1319"/>
    <mergeCell ref="J1280:K1280"/>
    <mergeCell ref="E16:H16"/>
    <mergeCell ref="C558:G558"/>
    <mergeCell ref="J519:K519"/>
    <mergeCell ref="C259:G259"/>
    <mergeCell ref="C1321:G1321"/>
    <mergeCell ref="E18:H18"/>
    <mergeCell ref="C1619:G1619"/>
    <mergeCell ref="H1661:I1661"/>
    <mergeCell ref="H1837:I1837"/>
    <mergeCell ref="H900:I900"/>
    <mergeCell ref="H1959:I1959"/>
    <mergeCell ref="H479:I479"/>
    <mergeCell ref="J237:K237"/>
    <mergeCell ref="H1961:I1961"/>
    <mergeCell ref="H1200:I1200"/>
    <mergeCell ref="J2017:K2017"/>
    <mergeCell ref="C1161:G1161"/>
    <mergeCell ref="C400:G400"/>
    <mergeCell ref="J239:K239"/>
    <mergeCell ref="C698:G698"/>
    <mergeCell ref="J118:K118"/>
    <mergeCell ref="C1670:G1670"/>
    <mergeCell ref="J1509:K1509"/>
    <mergeCell ref="J1291:K1291"/>
    <mergeCell ref="H1231:I1231"/>
    <mergeCell ref="C1461:G1461"/>
    <mergeCell ref="H1529:I1529"/>
    <mergeCell ref="C429:G429"/>
    <mergeCell ref="C1249:G1249"/>
    <mergeCell ref="J1809:K1809"/>
    <mergeCell ref="H499:I499"/>
    <mergeCell ref="C729:G729"/>
    <mergeCell ref="H67:I67"/>
    <mergeCell ref="H2188:I2188"/>
    <mergeCell ref="H78:I78"/>
    <mergeCell ref="H830:I830"/>
    <mergeCell ref="J588:K588"/>
    <mergeCell ref="H1883:I1883"/>
    <mergeCell ref="H2190:I2190"/>
    <mergeCell ref="J167:K167"/>
    <mergeCell ref="A6:K6"/>
    <mergeCell ref="J1351:K1351"/>
    <mergeCell ref="H1891:I1891"/>
    <mergeCell ref="J1649:K1649"/>
    <mergeCell ref="J590:K590"/>
    <mergeCell ref="H1885:I1885"/>
    <mergeCell ref="H1130:I1130"/>
    <mergeCell ref="J888:K888"/>
    <mergeCell ref="C2117:G2117"/>
    <mergeCell ref="H98:I98"/>
    <mergeCell ref="J1651:K1651"/>
    <mergeCell ref="J1949:K1949"/>
    <mergeCell ref="H1430:I1430"/>
    <mergeCell ref="C1391:G1391"/>
    <mergeCell ref="A3:K3"/>
    <mergeCell ref="C630:G630"/>
    <mergeCell ref="C1841:G1841"/>
    <mergeCell ref="J1951:K1951"/>
    <mergeCell ref="C1813:G1813"/>
    <mergeCell ref="C930:G930"/>
    <mergeCell ref="C790:G790"/>
    <mergeCell ref="C1843:G1843"/>
    <mergeCell ref="C2147:G2147"/>
    <mergeCell ref="H1911:I1911"/>
    <mergeCell ref="C2141:G2141"/>
    <mergeCell ref="C327:G327"/>
    <mergeCell ref="J189:K189"/>
    <mergeCell ref="H1919:I1919"/>
    <mergeCell ref="J1975:K1975"/>
    <mergeCell ref="C2143:G2143"/>
    <mergeCell ref="J188:K188"/>
    <mergeCell ref="H2033:I2033"/>
    <mergeCell ref="J1250:K1250"/>
    <mergeCell ref="J609:K609"/>
    <mergeCell ref="J1977:K1977"/>
    <mergeCell ref="J488:K488"/>
    <mergeCell ref="C47:G47"/>
    <mergeCell ref="C1010:G1010"/>
    <mergeCell ref="C1833:G1833"/>
    <mergeCell ref="H869:I869"/>
    <mergeCell ref="H108:I108"/>
    <mergeCell ref="C257:G257"/>
    <mergeCell ref="J1390:K1390"/>
    <mergeCell ref="H1955:I1955"/>
    <mergeCell ref="J629:K629"/>
    <mergeCell ref="H1169:I1169"/>
    <mergeCell ref="J1601:K1601"/>
    <mergeCell ref="J208:K208"/>
    <mergeCell ref="C2073:G2073"/>
    <mergeCell ref="H1659:I1659"/>
    <mergeCell ref="H1957:I1957"/>
    <mergeCell ref="J960:K960"/>
    <mergeCell ref="J2013:K2013"/>
    <mergeCell ref="H139:I139"/>
    <mergeCell ref="H1530:I1530"/>
    <mergeCell ref="J1901:K1901"/>
    <mergeCell ref="J2021:K2021"/>
    <mergeCell ref="J2015:K2015"/>
    <mergeCell ref="C1159:G1159"/>
    <mergeCell ref="H470:I470"/>
    <mergeCell ref="J228:K228"/>
    <mergeCell ref="J1289:K1289"/>
    <mergeCell ref="C2214:G2214"/>
    <mergeCell ref="C1459:G1459"/>
    <mergeCell ref="C1801:G1801"/>
    <mergeCell ref="J259:K259"/>
    <mergeCell ref="C1757:G1757"/>
    <mergeCell ref="C2055:G2055"/>
    <mergeCell ref="C1915:G1915"/>
    <mergeCell ref="H1983:I1983"/>
    <mergeCell ref="H68:I68"/>
    <mergeCell ref="J1320:K1320"/>
    <mergeCell ref="C1759:G1759"/>
    <mergeCell ref="J559:K559"/>
    <mergeCell ref="H1985:I1985"/>
    <mergeCell ref="J1743:K1743"/>
    <mergeCell ref="J2041:K2041"/>
    <mergeCell ref="H1251:I1251"/>
    <mergeCell ref="J1620:K1620"/>
    <mergeCell ref="J859:K859"/>
    <mergeCell ref="H69:I69"/>
    <mergeCell ref="J2049:K2049"/>
    <mergeCell ref="J2043:K2043"/>
    <mergeCell ref="H498:I498"/>
    <mergeCell ref="C1783:G1783"/>
    <mergeCell ref="C409:G409"/>
    <mergeCell ref="A2206:G2206"/>
    <mergeCell ref="C1180:G1180"/>
    <mergeCell ref="H369:I369"/>
    <mergeCell ref="C759:G759"/>
    <mergeCell ref="C1785:G1785"/>
    <mergeCell ref="C1051:G1051"/>
    <mergeCell ref="C1839:G1839"/>
    <mergeCell ref="H1269:I1269"/>
    <mergeCell ref="C2137:G2137"/>
    <mergeCell ref="C298:G298"/>
    <mergeCell ref="H209:I209"/>
    <mergeCell ref="H1271:I1271"/>
    <mergeCell ref="C2139:G2139"/>
    <mergeCell ref="H2207:I2207"/>
    <mergeCell ref="J1787:K1787"/>
    <mergeCell ref="C769:G769"/>
    <mergeCell ref="H2023:I2023"/>
    <mergeCell ref="J730:K730"/>
    <mergeCell ref="H1270:I1270"/>
    <mergeCell ref="J1973:K1973"/>
    <mergeCell ref="J2087:K2087"/>
    <mergeCell ref="J1030:K1030"/>
    <mergeCell ref="J269:K269"/>
    <mergeCell ref="C168:G168"/>
    <mergeCell ref="H2210:K2210"/>
    <mergeCell ref="J1241:K1241"/>
    <mergeCell ref="J600:K600"/>
    <mergeCell ref="C1823:G1823"/>
    <mergeCell ref="C2165:G2165"/>
    <mergeCell ref="H1411:I1411"/>
    <mergeCell ref="C2173:G2173"/>
    <mergeCell ref="H569:I569"/>
    <mergeCell ref="C799:G799"/>
    <mergeCell ref="H229:I229"/>
    <mergeCell ref="C67:G67"/>
    <mergeCell ref="J2113:K2113"/>
    <mergeCell ref="H1201:I1201"/>
    <mergeCell ref="H1630:I1630"/>
    <mergeCell ref="H598:I598"/>
    <mergeCell ref="C69:G69"/>
    <mergeCell ref="H439:I439"/>
    <mergeCell ref="J328:K328"/>
    <mergeCell ref="H1501:I1501"/>
    <mergeCell ref="J1381:K1381"/>
    <mergeCell ref="J199:K199"/>
    <mergeCell ref="C98:G98"/>
    <mergeCell ref="C369:G369"/>
    <mergeCell ref="J1389:K1389"/>
    <mergeCell ref="J628:K628"/>
    <mergeCell ref="C187:G187"/>
    <mergeCell ref="C368:G368"/>
    <mergeCell ref="C1430:G1430"/>
    <mergeCell ref="J499:K499"/>
    <mergeCell ref="C398:G398"/>
    <mergeCell ref="A25:K25"/>
    <mergeCell ref="H1341:I1341"/>
    <mergeCell ref="H1979:I1979"/>
    <mergeCell ref="H580:I580"/>
    <mergeCell ref="H1981:I1981"/>
    <mergeCell ref="J1101:K1101"/>
    <mergeCell ref="C2211:G2211"/>
    <mergeCell ref="H1641:I1641"/>
    <mergeCell ref="J1399:K1399"/>
    <mergeCell ref="J340:K340"/>
    <mergeCell ref="H740:I740"/>
    <mergeCell ref="H2097:I2097"/>
    <mergeCell ref="H277:I277"/>
    <mergeCell ref="J217:K217"/>
    <mergeCell ref="J2045:K2045"/>
    <mergeCell ref="H1765:I1765"/>
    <mergeCell ref="J2039:K2039"/>
    <mergeCell ref="J1311:K1311"/>
    <mergeCell ref="C1481:G1481"/>
    <mergeCell ref="H2099:I2099"/>
    <mergeCell ref="J2155:K2155"/>
    <mergeCell ref="C1299:G1299"/>
    <mergeCell ref="H308:I308"/>
    <mergeCell ref="C538:G538"/>
    <mergeCell ref="J2047:K2047"/>
    <mergeCell ref="C1510:G1510"/>
    <mergeCell ref="C1781:G1781"/>
    <mergeCell ref="C749:G749"/>
    <mergeCell ref="H179:I179"/>
    <mergeCell ref="C1599:G1599"/>
    <mergeCell ref="C540:G540"/>
    <mergeCell ref="H608:I608"/>
    <mergeCell ref="C838:G838"/>
    <mergeCell ref="C2081:G2081"/>
    <mergeCell ref="C1049:G1049"/>
    <mergeCell ref="C1601:G1601"/>
    <mergeCell ref="H339:I339"/>
    <mergeCell ref="J59:K59"/>
    <mergeCell ref="H1669:I1669"/>
    <mergeCell ref="C1899:G1899"/>
    <mergeCell ref="H207:I207"/>
    <mergeCell ref="C137:G137"/>
    <mergeCell ref="H970:I970"/>
    <mergeCell ref="J728:K728"/>
    <mergeCell ref="C139:G139"/>
    <mergeCell ref="J1753:K1753"/>
    <mergeCell ref="J1789:K1789"/>
    <mergeCell ref="C1189:G1189"/>
    <mergeCell ref="C470:G470"/>
    <mergeCell ref="C768:G768"/>
    <mergeCell ref="J1755:K1755"/>
    <mergeCell ref="C1191:G1191"/>
    <mergeCell ref="C307:G307"/>
    <mergeCell ref="H1409:I1409"/>
    <mergeCell ref="H1751:I1751"/>
    <mergeCell ref="J439:K439"/>
    <mergeCell ref="J710:K710"/>
    <mergeCell ref="J1779:K1779"/>
    <mergeCell ref="J1815:K1815"/>
    <mergeCell ref="H1709:I1709"/>
    <mergeCell ref="J1771:K1771"/>
    <mergeCell ref="C909:G909"/>
    <mergeCell ref="C1251:G1251"/>
    <mergeCell ref="C1549:G1549"/>
    <mergeCell ref="H1410:I1410"/>
    <mergeCell ref="J1773:K1773"/>
    <mergeCell ref="J2115:K2115"/>
    <mergeCell ref="H1621:I1621"/>
    <mergeCell ref="J1379:K1379"/>
    <mergeCell ref="C1551:G1551"/>
    <mergeCell ref="C1849:G1849"/>
    <mergeCell ref="C1671:G1671"/>
    <mergeCell ref="C910:G910"/>
    <mergeCell ref="C1963:G1963"/>
    <mergeCell ref="H1008:I1008"/>
    <mergeCell ref="C1121:G1121"/>
    <mergeCell ref="H709:I709"/>
    <mergeCell ref="C1210:G1210"/>
    <mergeCell ref="C178:G178"/>
    <mergeCell ref="C1421:G1421"/>
    <mergeCell ref="J469:K469"/>
    <mergeCell ref="J1799:K1799"/>
    <mergeCell ref="H1009:I1009"/>
    <mergeCell ref="H248:I248"/>
    <mergeCell ref="C209:G209"/>
    <mergeCell ref="J978:K978"/>
    <mergeCell ref="H2095:I2095"/>
    <mergeCell ref="J1853:K1853"/>
    <mergeCell ref="H2089:I2089"/>
    <mergeCell ref="J2151:K2151"/>
    <mergeCell ref="H579:I579"/>
    <mergeCell ref="C509:G509"/>
    <mergeCell ref="J1100:K1100"/>
    <mergeCell ref="J2153:K2153"/>
    <mergeCell ref="J339:K339"/>
    <mergeCell ref="C809:G809"/>
    <mergeCell ref="H1060:I1060"/>
    <mergeCell ref="C1895:G1895"/>
    <mergeCell ref="J1721:K1721"/>
    <mergeCell ref="H1779:I1779"/>
    <mergeCell ref="H2121:I2121"/>
    <mergeCell ref="H1360:I1360"/>
    <mergeCell ref="J480:K480"/>
    <mergeCell ref="J399:K399"/>
    <mergeCell ref="J670:K670"/>
    <mergeCell ref="H1965:I1965"/>
    <mergeCell ref="C2019:G2019"/>
    <mergeCell ref="H2123:I2123"/>
    <mergeCell ref="J1881:K1881"/>
    <mergeCell ref="H2079:I2079"/>
    <mergeCell ref="J2179:K2179"/>
    <mergeCell ref="J1120:K1120"/>
    <mergeCell ref="H1660:I1660"/>
    <mergeCell ref="E20:H20"/>
    <mergeCell ref="C860:G860"/>
    <mergeCell ref="J699:K699"/>
    <mergeCell ref="J2181:K2181"/>
    <mergeCell ref="C1579:G1579"/>
    <mergeCell ref="C1921:G1921"/>
    <mergeCell ref="C1160:G1160"/>
    <mergeCell ref="J1121:K1121"/>
    <mergeCell ref="E15:H15"/>
    <mergeCell ref="C1923:G1923"/>
    <mergeCell ref="H319:I319"/>
    <mergeCell ref="H2105:I2105"/>
    <mergeCell ref="J1863:K1863"/>
    <mergeCell ref="H318:I318"/>
    <mergeCell ref="H1380:I1380"/>
    <mergeCell ref="J2197:K2197"/>
    <mergeCell ref="H2045:I2045"/>
    <mergeCell ref="H348:I348"/>
    <mergeCell ref="H1081:I1081"/>
    <mergeCell ref="J839:K839"/>
    <mergeCell ref="H2159:I2159"/>
    <mergeCell ref="J78:K78"/>
    <mergeCell ref="H618:I618"/>
    <mergeCell ref="H2047:I2047"/>
    <mergeCell ref="J1050:K1050"/>
    <mergeCell ref="H648:I648"/>
    <mergeCell ref="J1139:K1139"/>
    <mergeCell ref="H349:I349"/>
    <mergeCell ref="J107:K107"/>
    <mergeCell ref="J378:K378"/>
    <mergeCell ref="C277:G277"/>
    <mergeCell ref="J2111:K2111"/>
    <mergeCell ref="J1350:K1350"/>
    <mergeCell ref="J79:K79"/>
    <mergeCell ref="J2077:K2077"/>
    <mergeCell ref="C1661:G1661"/>
    <mergeCell ref="C1959:G1959"/>
    <mergeCell ref="H1520:I1520"/>
    <mergeCell ref="C1847:G1847"/>
    <mergeCell ref="H1731:I1731"/>
    <mergeCell ref="H338:I338"/>
    <mergeCell ref="J438:K438"/>
    <mergeCell ref="C1961:G1961"/>
    <mergeCell ref="H2029:I2029"/>
    <mergeCell ref="C149:G149"/>
    <mergeCell ref="H2187:I2187"/>
    <mergeCell ref="J1190:K1190"/>
    <mergeCell ref="H788:I788"/>
    <mergeCell ref="J1795:K1795"/>
    <mergeCell ref="J738:K738"/>
    <mergeCell ref="J1061:K1061"/>
    <mergeCell ref="H2189:I2189"/>
    <mergeCell ref="J1490:K1490"/>
    <mergeCell ref="J1797:K1797"/>
    <mergeCell ref="C288:G288"/>
    <mergeCell ref="J308:K308"/>
    <mergeCell ref="J1221:K1221"/>
    <mergeCell ref="H1761:I1761"/>
    <mergeCell ref="C1689:G1689"/>
    <mergeCell ref="C1349:G1349"/>
    <mergeCell ref="C1987:G1987"/>
    <mergeCell ref="C1560:G1560"/>
    <mergeCell ref="H1763:I1763"/>
    <mergeCell ref="J1521:K1521"/>
    <mergeCell ref="H2205:I2205"/>
    <mergeCell ref="C1989:G1989"/>
    <mergeCell ref="H418:I418"/>
    <mergeCell ref="H89:I89"/>
    <mergeCell ref="C1261:G1261"/>
    <mergeCell ref="C1690:G1690"/>
    <mergeCell ref="H420:I420"/>
    <mergeCell ref="H718:I718"/>
    <mergeCell ref="C1561:G1561"/>
    <mergeCell ref="H849:I849"/>
    <mergeCell ref="H2200:I2200"/>
    <mergeCell ref="H1481:I1481"/>
    <mergeCell ref="J1877:K1877"/>
    <mergeCell ref="H720:I720"/>
    <mergeCell ref="J478:K478"/>
    <mergeCell ref="J2175:K2175"/>
    <mergeCell ref="H1018:I1018"/>
    <mergeCell ref="J1211:K1211"/>
    <mergeCell ref="H2202:I2202"/>
    <mergeCell ref="H1745:I1745"/>
    <mergeCell ref="J1661:K1661"/>
    <mergeCell ref="J2177:K2177"/>
    <mergeCell ref="H1020:I1020"/>
    <mergeCell ref="C518:G518"/>
    <mergeCell ref="J479:K479"/>
    <mergeCell ref="C649:G649"/>
    <mergeCell ref="J908:K908"/>
    <mergeCell ref="C1621:G1621"/>
    <mergeCell ref="H560:I560"/>
    <mergeCell ref="J690:K690"/>
    <mergeCell ref="C1281:G1281"/>
    <mergeCell ref="C1919:G1919"/>
    <mergeCell ref="C520:G520"/>
    <mergeCell ref="C678:G678"/>
    <mergeCell ref="J1231:K1231"/>
    <mergeCell ref="J1529:K1529"/>
    <mergeCell ref="H1807:I1807"/>
    <mergeCell ref="J810:K810"/>
    <mergeCell ref="C978:G978"/>
    <mergeCell ref="H1071:I1071"/>
    <mergeCell ref="J49:K49"/>
    <mergeCell ref="H1369:I1369"/>
    <mergeCell ref="H1371:I1371"/>
    <mergeCell ref="J2188:K2188"/>
    <mergeCell ref="C1761:G1761"/>
    <mergeCell ref="C2059:G2059"/>
    <mergeCell ref="H159:I159"/>
    <mergeCell ref="C660:G660"/>
    <mergeCell ref="J2190:K2190"/>
    <mergeCell ref="J1891:K1891"/>
    <mergeCell ref="C2061:G2061"/>
    <mergeCell ref="C1029:G1029"/>
    <mergeCell ref="C1721:G1721"/>
    <mergeCell ref="H459:I459"/>
    <mergeCell ref="J1893:K1893"/>
    <mergeCell ref="H1099:I1099"/>
    <mergeCell ref="C1329:G1329"/>
    <mergeCell ref="H1853:I1853"/>
    <mergeCell ref="J550:K550"/>
    <mergeCell ref="H1845:I1845"/>
    <mergeCell ref="H1090:I1090"/>
    <mergeCell ref="J848:K848"/>
    <mergeCell ref="H58:I58"/>
    <mergeCell ref="H329:I329"/>
    <mergeCell ref="J429:K429"/>
    <mergeCell ref="J858:K858"/>
    <mergeCell ref="J1611:K1611"/>
    <mergeCell ref="J1909:K1909"/>
    <mergeCell ref="J850:K850"/>
    <mergeCell ref="H2145:I2145"/>
    <mergeCell ref="J89:K89"/>
    <mergeCell ref="H358:I358"/>
    <mergeCell ref="C1040:G1040"/>
    <mergeCell ref="C1469:G1469"/>
    <mergeCell ref="A2195:G2195"/>
    <mergeCell ref="H389:I389"/>
    <mergeCell ref="H818:I818"/>
    <mergeCell ref="H1871:I1871"/>
    <mergeCell ref="H57:I57"/>
    <mergeCell ref="C287:G287"/>
    <mergeCell ref="H1110:I1110"/>
    <mergeCell ref="J149:K149"/>
    <mergeCell ref="C1769:G1769"/>
    <mergeCell ref="H689:I689"/>
    <mergeCell ref="C158:G158"/>
    <mergeCell ref="H1873:I1873"/>
    <mergeCell ref="C289:G289"/>
    <mergeCell ref="H2171:I2171"/>
    <mergeCell ref="J449:K449"/>
    <mergeCell ref="C1559:G1559"/>
    <mergeCell ref="J1937:K1937"/>
    <mergeCell ref="J878:K878"/>
    <mergeCell ref="H2198:I2198"/>
    <mergeCell ref="C618:G618"/>
    <mergeCell ref="J1230:K1230"/>
    <mergeCell ref="J1659:K1659"/>
    <mergeCell ref="C638:G638"/>
    <mergeCell ref="J1530:K1530"/>
    <mergeCell ref="C1270:G1270"/>
    <mergeCell ref="C1401:G1401"/>
    <mergeCell ref="J589:K589"/>
    <mergeCell ref="C1699:G1699"/>
    <mergeCell ref="H1803:I1803"/>
    <mergeCell ref="J1561:K1561"/>
    <mergeCell ref="H1797:I1797"/>
    <mergeCell ref="J800:K800"/>
    <mergeCell ref="H1917:I1917"/>
    <mergeCell ref="J1650:K1650"/>
    <mergeCell ref="J1229:K1229"/>
    <mergeCell ref="C1701:G1701"/>
    <mergeCell ref="C669:G669"/>
    <mergeCell ref="H99:I99"/>
    <mergeCell ref="H1805:I1805"/>
    <mergeCell ref="J808:K808"/>
    <mergeCell ref="H2103:I2103"/>
    <mergeCell ref="J1861:K1861"/>
    <mergeCell ref="J1983:K1983"/>
    <mergeCell ref="J47:K47"/>
    <mergeCell ref="H1500:I1500"/>
    <mergeCell ref="J1220:K1220"/>
    <mergeCell ref="C700:G700"/>
    <mergeCell ref="A29:K29"/>
    <mergeCell ref="C998:G998"/>
    <mergeCell ref="J1985:K1985"/>
    <mergeCell ref="C237:G237"/>
    <mergeCell ref="C1000:G1000"/>
    <mergeCell ref="H430:I430"/>
    <mergeCell ref="C239:G239"/>
    <mergeCell ref="C1429:G1429"/>
    <mergeCell ref="C2025:G2025"/>
    <mergeCell ref="C1300:G1300"/>
    <mergeCell ref="H1945:I1945"/>
    <mergeCell ref="J948:K948"/>
    <mergeCell ref="H1939:I1939"/>
    <mergeCell ref="C2027:G2027"/>
    <mergeCell ref="H1640:I1640"/>
    <mergeCell ref="H879:I879"/>
    <mergeCell ref="J819:K819"/>
    <mergeCell ref="J2003:K2003"/>
    <mergeCell ref="H1851:I1851"/>
    <mergeCell ref="H1511:I1511"/>
    <mergeCell ref="J1400:K1400"/>
    <mergeCell ref="C1140:G1140"/>
    <mergeCell ref="J979:K979"/>
    <mergeCell ref="C379:G379"/>
    <mergeCell ref="J1915:K1915"/>
    <mergeCell ref="J218:K218"/>
    <mergeCell ref="J1271:K1271"/>
    <mergeCell ref="C1745:G1745"/>
    <mergeCell ref="A2191:G2191"/>
    <mergeCell ref="C1440:G1440"/>
    <mergeCell ref="C408:G408"/>
    <mergeCell ref="C679:G679"/>
    <mergeCell ref="H1569:I1569"/>
    <mergeCell ref="H1867:I1867"/>
    <mergeCell ref="H468:I468"/>
    <mergeCell ref="H599:I599"/>
    <mergeCell ref="C1740:G1740"/>
    <mergeCell ref="H1571:I1571"/>
    <mergeCell ref="J58:K58"/>
    <mergeCell ref="H1869:I1869"/>
    <mergeCell ref="C2099:G2099"/>
    <mergeCell ref="A2192:G2192"/>
    <mergeCell ref="H2167:I2167"/>
    <mergeCell ref="A2186:G2186"/>
    <mergeCell ref="H380:I380"/>
    <mergeCell ref="H899:I899"/>
    <mergeCell ref="H1993:I1993"/>
    <mergeCell ref="H600:I600"/>
    <mergeCell ref="J358:K358"/>
    <mergeCell ref="J1933:K1933"/>
    <mergeCell ref="H898:I898"/>
    <mergeCell ref="J1927:K1927"/>
    <mergeCell ref="H2169:I2169"/>
    <mergeCell ref="A2194:G2194"/>
    <mergeCell ref="C1369:G1369"/>
    <mergeCell ref="J1330:K1330"/>
    <mergeCell ref="J569:K569"/>
    <mergeCell ref="C1041:G1041"/>
    <mergeCell ref="J229:K229"/>
    <mergeCell ref="C128:G128"/>
    <mergeCell ref="C1825:G1825"/>
    <mergeCell ref="J1935:K1935"/>
    <mergeCell ref="J2057:K2057"/>
    <mergeCell ref="C309:G309"/>
    <mergeCell ref="J658:K658"/>
    <mergeCell ref="C1371:G1371"/>
    <mergeCell ref="J440:K440"/>
    <mergeCell ref="C1669:G1669"/>
    <mergeCell ref="C1791:G1791"/>
    <mergeCell ref="J1630:K1630"/>
    <mergeCell ref="C1827:G1827"/>
    <mergeCell ref="C2125:G2125"/>
    <mergeCell ref="C428:G428"/>
    <mergeCell ref="C1370:G1370"/>
    <mergeCell ref="C609:G609"/>
    <mergeCell ref="H2009:I2009"/>
    <mergeCell ref="C2097:G2097"/>
    <mergeCell ref="C2127:G2127"/>
    <mergeCell ref="H2011:I2011"/>
    <mergeCell ref="H829:I829"/>
    <mergeCell ref="A2205:G2205"/>
    <mergeCell ref="C640:G640"/>
    <mergeCell ref="J2075:K2075"/>
    <mergeCell ref="H1279:I1279"/>
    <mergeCell ref="J1341:K1341"/>
    <mergeCell ref="C1511:G1511"/>
    <mergeCell ref="C1967:G1967"/>
    <mergeCell ref="A2207:G2207"/>
    <mergeCell ref="H97:I97"/>
    <mergeCell ref="J159:K159"/>
    <mergeCell ref="J1981:K1981"/>
    <mergeCell ref="J1641:K1641"/>
    <mergeCell ref="C1540:G1540"/>
    <mergeCell ref="C1811:G1811"/>
    <mergeCell ref="C1969:G1969"/>
    <mergeCell ref="H2037:I2037"/>
    <mergeCell ref="C629:G629"/>
    <mergeCell ref="H1610:I1610"/>
    <mergeCell ref="C1079:G1079"/>
    <mergeCell ref="H2039:I2039"/>
    <mergeCell ref="J2101:K2101"/>
    <mergeCell ref="H550:I550"/>
    <mergeCell ref="C780:G780"/>
    <mergeCell ref="C2023:G2023"/>
    <mergeCell ref="H840:I840"/>
    <mergeCell ref="J179:K179"/>
    <mergeCell ref="H850:I850"/>
    <mergeCell ref="J608:K608"/>
    <mergeCell ref="H1943:I1943"/>
    <mergeCell ref="H1209:I1209"/>
    <mergeCell ref="J187:K187"/>
    <mergeCell ref="J939:K939"/>
    <mergeCell ref="J2001:K2001"/>
    <mergeCell ref="H1509:I1509"/>
    <mergeCell ref="C709:G709"/>
    <mergeCell ref="H568:I568"/>
    <mergeCell ref="C798:G798"/>
    <mergeCell ref="C37:G37"/>
    <mergeCell ref="C1743:G1743"/>
    <mergeCell ref="H1809:I1809"/>
    <mergeCell ref="C1009:G1009"/>
    <mergeCell ref="J970:K970"/>
    <mergeCell ref="C1309:G1309"/>
    <mergeCell ref="H167:I167"/>
    <mergeCell ref="J2185:K2185"/>
    <mergeCell ref="H1351:I1351"/>
    <mergeCell ref="H1649:I1649"/>
    <mergeCell ref="H590:I590"/>
    <mergeCell ref="J688:K688"/>
    <mergeCell ref="H169:I169"/>
    <mergeCell ref="J1730:K1730"/>
    <mergeCell ref="H1651:I1651"/>
    <mergeCell ref="C1149:G1149"/>
    <mergeCell ref="J988:K988"/>
    <mergeCell ref="C388:G388"/>
    <mergeCell ref="J227:K227"/>
    <mergeCell ref="H1951:I1951"/>
    <mergeCell ref="C1151:G1151"/>
    <mergeCell ref="H1219:I1219"/>
    <mergeCell ref="C119:G119"/>
    <mergeCell ref="C1449:G1449"/>
    <mergeCell ref="J380:K380"/>
    <mergeCell ref="J1740:K1740"/>
    <mergeCell ref="H950:I950"/>
    <mergeCell ref="C1451:G1451"/>
    <mergeCell ref="H189:I189"/>
    <mergeCell ref="H1379:I1379"/>
    <mergeCell ref="J1441:K1441"/>
    <mergeCell ref="J2196:K2196"/>
    <mergeCell ref="C1907:G1907"/>
    <mergeCell ref="J558:K558"/>
    <mergeCell ref="J680:K680"/>
    <mergeCell ref="H1220:I1220"/>
    <mergeCell ref="H1975:I1975"/>
    <mergeCell ref="H197:I197"/>
    <mergeCell ref="H1250:I1250"/>
    <mergeCell ref="C450:G450"/>
    <mergeCell ref="J1741:K1741"/>
    <mergeCell ref="C748:G748"/>
    <mergeCell ref="H1977:I1977"/>
    <mergeCell ref="J709:K709"/>
    <mergeCell ref="J980:K980"/>
    <mergeCell ref="C879:G879"/>
    <mergeCell ref="C750:G750"/>
    <mergeCell ref="J1009:K1009"/>
    <mergeCell ref="C1179:G1179"/>
    <mergeCell ref="C109:G109"/>
    <mergeCell ref="C147:G147"/>
    <mergeCell ref="H940:I940"/>
    <mergeCell ref="J698:K698"/>
    <mergeCell ref="H1390:I1390"/>
    <mergeCell ref="H629:I629"/>
    <mergeCell ref="H969:I969"/>
    <mergeCell ref="H548:I548"/>
    <mergeCell ref="C778:G778"/>
    <mergeCell ref="H208:I208"/>
    <mergeCell ref="J640:K640"/>
    <mergeCell ref="C890:G890"/>
    <mergeCell ref="H1609:I1609"/>
    <mergeCell ref="J729:K729"/>
    <mergeCell ref="C1993:G1993"/>
    <mergeCell ref="H2021:I2021"/>
    <mergeCell ref="J2121:K2121"/>
    <mergeCell ref="H719:I719"/>
    <mergeCell ref="A9:K9"/>
    <mergeCell ref="J1965:K1965"/>
    <mergeCell ref="C77:G77"/>
    <mergeCell ref="J2123:K2123"/>
    <mergeCell ref="H259:I259"/>
    <mergeCell ref="C489:G489"/>
    <mergeCell ref="A11:K11"/>
    <mergeCell ref="H1321:I1321"/>
    <mergeCell ref="H1619:I1619"/>
    <mergeCell ref="C1865:G1865"/>
    <mergeCell ref="H1320:I1320"/>
    <mergeCell ref="C1821:G1821"/>
    <mergeCell ref="C1859:G1859"/>
    <mergeCell ref="H559:I559"/>
    <mergeCell ref="J1209:K1209"/>
    <mergeCell ref="C2163:G2163"/>
    <mergeCell ref="H1749:I1749"/>
    <mergeCell ref="H2206:I2206"/>
    <mergeCell ref="H1925:I1925"/>
    <mergeCell ref="H350:I350"/>
    <mergeCell ref="H2083:I2083"/>
    <mergeCell ref="J1841:K1841"/>
    <mergeCell ref="H2077:I2077"/>
    <mergeCell ref="J1080:K1080"/>
    <mergeCell ref="H1620:I1620"/>
    <mergeCell ref="J319:K319"/>
    <mergeCell ref="J1813:K1813"/>
    <mergeCell ref="H2049:I2049"/>
    <mergeCell ref="J1807:K1807"/>
    <mergeCell ref="C59:G59"/>
    <mergeCell ref="H2043:I2043"/>
    <mergeCell ref="J2105:K2105"/>
    <mergeCell ref="J2141:K2141"/>
    <mergeCell ref="J327:K327"/>
    <mergeCell ref="J1380:K1380"/>
    <mergeCell ref="C1875:G1875"/>
    <mergeCell ref="J1081:K1081"/>
    <mergeCell ref="J2107:K2107"/>
    <mergeCell ref="C359:G359"/>
    <mergeCell ref="C219:G219"/>
    <mergeCell ref="J2143:K2143"/>
    <mergeCell ref="C1883:G1883"/>
    <mergeCell ref="C1280:G1280"/>
    <mergeCell ref="C519:G519"/>
    <mergeCell ref="C390:G390"/>
    <mergeCell ref="H2067:I2067"/>
    <mergeCell ref="C1580:G1580"/>
    <mergeCell ref="C1903:G1903"/>
    <mergeCell ref="J38:K38"/>
    <mergeCell ref="J1010:K1010"/>
    <mergeCell ref="J1520:K1520"/>
    <mergeCell ref="H730:I730"/>
    <mergeCell ref="J2194:K2194"/>
    <mergeCell ref="C1905:G1905"/>
    <mergeCell ref="H1973:I1973"/>
    <mergeCell ref="J338:K338"/>
    <mergeCell ref="J1310:K1310"/>
    <mergeCell ref="C1719:G1719"/>
    <mergeCell ref="C2017:G2017"/>
    <mergeCell ref="J1739:K1739"/>
    <mergeCell ref="J2037:K2037"/>
    <mergeCell ref="J2189:K2189"/>
    <mergeCell ref="J1610:K1610"/>
    <mergeCell ref="C238:G238"/>
    <mergeCell ref="C1929:G1929"/>
    <mergeCell ref="C530:G530"/>
    <mergeCell ref="C1773:G1773"/>
    <mergeCell ref="H2147:I2147"/>
    <mergeCell ref="C1809:G1809"/>
    <mergeCell ref="C1931:G1931"/>
    <mergeCell ref="J389:K389"/>
    <mergeCell ref="H959:I959"/>
    <mergeCell ref="H2149:I2149"/>
    <mergeCell ref="J418:K418"/>
    <mergeCell ref="J689:K689"/>
    <mergeCell ref="J2055:K2055"/>
    <mergeCell ref="H1259:I1259"/>
    <mergeCell ref="J2207:K2207"/>
    <mergeCell ref="C459:G459"/>
    <mergeCell ref="J420:K420"/>
    <mergeCell ref="C1649:G1649"/>
    <mergeCell ref="C590:G590"/>
    <mergeCell ref="J718:K718"/>
    <mergeCell ref="H960:I960"/>
    <mergeCell ref="C888:G888"/>
    <mergeCell ref="J849:K849"/>
    <mergeCell ref="H1389:I1389"/>
    <mergeCell ref="J720:K720"/>
    <mergeCell ref="C619:G619"/>
    <mergeCell ref="C1949:G1949"/>
    <mergeCell ref="C2071:G2071"/>
    <mergeCell ref="C460:G460"/>
    <mergeCell ref="H2175:I2175"/>
    <mergeCell ref="C889:G889"/>
    <mergeCell ref="C1951:G1951"/>
    <mergeCell ref="H2177:I2177"/>
    <mergeCell ref="C760:G760"/>
    <mergeCell ref="J148:K148"/>
    <mergeCell ref="H688:I688"/>
    <mergeCell ref="H1399:I1399"/>
    <mergeCell ref="H680:I680"/>
    <mergeCell ref="J1051:K1051"/>
    <mergeCell ref="C2161:G2161"/>
    <mergeCell ref="J1349:K1349"/>
    <mergeCell ref="H1109:I1109"/>
    <mergeCell ref="H217:I217"/>
    <mergeCell ref="J1480:K1480"/>
    <mergeCell ref="H690:I690"/>
    <mergeCell ref="J448:K448"/>
    <mergeCell ref="C920:G920"/>
    <mergeCell ref="H988:I988"/>
    <mergeCell ref="J1803:K1803"/>
    <mergeCell ref="J2137:K2137"/>
    <mergeCell ref="J2103:K2103"/>
    <mergeCell ref="C1977:G1977"/>
    <mergeCell ref="J2139:K2139"/>
    <mergeCell ref="C480:G480"/>
    <mergeCell ref="C490:G490"/>
    <mergeCell ref="C58:G58"/>
    <mergeCell ref="H1129:I1129"/>
    <mergeCell ref="J430:K430"/>
    <mergeCell ref="J1979:K1979"/>
    <mergeCell ref="H1460:I1460"/>
    <mergeCell ref="J459:K459"/>
    <mergeCell ref="J2165:K2165"/>
    <mergeCell ref="H1787:I1787"/>
    <mergeCell ref="H728:I728"/>
    <mergeCell ref="J1099:K1099"/>
    <mergeCell ref="H1789:I1789"/>
    <mergeCell ref="C2021:G2021"/>
    <mergeCell ref="H759:I759"/>
    <mergeCell ref="J1090:K1090"/>
    <mergeCell ref="C2015:G2015"/>
    <mergeCell ref="C228:G228"/>
    <mergeCell ref="J1519:K1519"/>
    <mergeCell ref="H87:I87"/>
    <mergeCell ref="H1059:I1059"/>
    <mergeCell ref="C1289:G1289"/>
    <mergeCell ref="H298:I298"/>
    <mergeCell ref="C528:G528"/>
    <mergeCell ref="H1813:I1813"/>
    <mergeCell ref="H1359:I1359"/>
    <mergeCell ref="C1589:G1589"/>
    <mergeCell ref="H327:I327"/>
    <mergeCell ref="J660:K660"/>
    <mergeCell ref="C559:G559"/>
    <mergeCell ref="C828:G828"/>
    <mergeCell ref="H1815:I1815"/>
    <mergeCell ref="J818:K818"/>
    <mergeCell ref="H1771:I1771"/>
    <mergeCell ref="H2113:I2113"/>
    <mergeCell ref="H299:I299"/>
    <mergeCell ref="J1871:K1871"/>
    <mergeCell ref="J57:K57"/>
    <mergeCell ref="J1581:K1581"/>
    <mergeCell ref="C859:G859"/>
    <mergeCell ref="J1879:K1879"/>
    <mergeCell ref="J820:K820"/>
    <mergeCell ref="H2115:I2115"/>
    <mergeCell ref="J1873:K1873"/>
    <mergeCell ref="C2043:G2043"/>
    <mergeCell ref="C560:G560"/>
    <mergeCell ref="H1199:I1199"/>
    <mergeCell ref="C127:G127"/>
    <mergeCell ref="C1640:G1640"/>
    <mergeCell ref="E14:H14"/>
    <mergeCell ref="C247:G247"/>
    <mergeCell ref="C1913:G1913"/>
    <mergeCell ref="H1499:I1499"/>
    <mergeCell ref="J2206:K2206"/>
    <mergeCell ref="H2173:I2173"/>
    <mergeCell ref="H1833:I1833"/>
    <mergeCell ref="J1591:K1591"/>
    <mergeCell ref="H317:I317"/>
    <mergeCell ref="H1230:I1230"/>
    <mergeCell ref="J1259:K1259"/>
    <mergeCell ref="H469:I469"/>
    <mergeCell ref="H1799:I1799"/>
    <mergeCell ref="H2133:I2133"/>
    <mergeCell ref="H48:I48"/>
    <mergeCell ref="J1171:K1171"/>
    <mergeCell ref="C1787:G1787"/>
    <mergeCell ref="C730:G730"/>
    <mergeCell ref="C267:G267"/>
    <mergeCell ref="H1100:I1100"/>
    <mergeCell ref="J1471:K1471"/>
    <mergeCell ref="C2087:G2087"/>
    <mergeCell ref="H800:I800"/>
    <mergeCell ref="C1030:G1030"/>
    <mergeCell ref="C269:G269"/>
    <mergeCell ref="J1805:K1805"/>
    <mergeCell ref="C1241:G1241"/>
    <mergeCell ref="C1539:G1539"/>
    <mergeCell ref="H1131:I1131"/>
    <mergeCell ref="J889:K889"/>
    <mergeCell ref="H2184:I2184"/>
    <mergeCell ref="C600:G600"/>
    <mergeCell ref="C898:G898"/>
    <mergeCell ref="H188:I188"/>
    <mergeCell ref="J760:K760"/>
    <mergeCell ref="H2186:I2186"/>
    <mergeCell ref="H1431:I1431"/>
    <mergeCell ref="J1189:K1189"/>
    <mergeCell ref="H399:I399"/>
    <mergeCell ref="H1729:I1729"/>
    <mergeCell ref="C900:G900"/>
    <mergeCell ref="H1881:I1881"/>
    <mergeCell ref="H488:I488"/>
    <mergeCell ref="J920:K920"/>
    <mergeCell ref="J1191:K1191"/>
    <mergeCell ref="J1489:K1489"/>
    <mergeCell ref="H699:I699"/>
    <mergeCell ref="H1889:I1889"/>
    <mergeCell ref="J1945:K1945"/>
    <mergeCell ref="H2181:I2181"/>
    <mergeCell ref="C328:G328"/>
    <mergeCell ref="H999:I999"/>
    <mergeCell ref="J2:K2"/>
    <mergeCell ref="C960:G960"/>
    <mergeCell ref="C1231:G1231"/>
    <mergeCell ref="J1947:K1947"/>
    <mergeCell ref="C199:G199"/>
    <mergeCell ref="C1529:G1529"/>
    <mergeCell ref="C1389:G1389"/>
    <mergeCell ref="C628:G628"/>
    <mergeCell ref="C1681:G1681"/>
    <mergeCell ref="C1260:G1260"/>
    <mergeCell ref="C499:G499"/>
    <mergeCell ref="H1899:I1899"/>
    <mergeCell ref="H2197:I2197"/>
    <mergeCell ref="C928:G928"/>
    <mergeCell ref="J1060:K1060"/>
    <mergeCell ref="H1600:I1600"/>
    <mergeCell ref="H839:I839"/>
    <mergeCell ref="H1901:I1901"/>
    <mergeCell ref="J1963:K1963"/>
    <mergeCell ref="H1050:I1050"/>
    <mergeCell ref="C1399:G1399"/>
    <mergeCell ref="H710:I710"/>
    <mergeCell ref="J599:K599"/>
    <mergeCell ref="H1139:I1139"/>
    <mergeCell ref="J1571:K1571"/>
    <mergeCell ref="J178:K178"/>
    <mergeCell ref="H2111:I2111"/>
    <mergeCell ref="J1869:K1869"/>
    <mergeCell ref="C1311:G1311"/>
    <mergeCell ref="C550:G550"/>
    <mergeCell ref="H1141:I1141"/>
    <mergeCell ref="J899:K899"/>
    <mergeCell ref="C1857:G1857"/>
    <mergeCell ref="C2155:G2155"/>
    <mergeCell ref="H138:I138"/>
    <mergeCell ref="C639:G639"/>
    <mergeCell ref="C1611:G1611"/>
    <mergeCell ref="C850:G850"/>
    <mergeCell ref="H1927:I1927"/>
    <mergeCell ref="C2157:G2157"/>
    <mergeCell ref="J930:K930"/>
    <mergeCell ref="H1470:I1470"/>
    <mergeCell ref="C370:G370"/>
    <mergeCell ref="C1700:G1700"/>
    <mergeCell ref="H438:I438"/>
    <mergeCell ref="H1829:I1829"/>
    <mergeCell ref="C1911:G1911"/>
    <mergeCell ref="C2069:G2069"/>
    <mergeCell ref="H1795:I1795"/>
    <mergeCell ref="H440:I440"/>
    <mergeCell ref="J198:K198"/>
    <mergeCell ref="C670:G670"/>
    <mergeCell ref="H738:I738"/>
    <mergeCell ref="H2129:I2129"/>
    <mergeCell ref="J529:K529"/>
    <mergeCell ref="H1069:I1069"/>
    <mergeCell ref="H2131:I2131"/>
    <mergeCell ref="J2011:K2011"/>
    <mergeCell ref="J1590:K1590"/>
    <mergeCell ref="J829:K829"/>
    <mergeCell ref="C728:G728"/>
    <mergeCell ref="H39:I39"/>
    <mergeCell ref="J2019:K2019"/>
    <mergeCell ref="J68:K68"/>
    <mergeCell ref="H910:I910"/>
    <mergeCell ref="C1753:G1753"/>
    <mergeCell ref="C2051:G2051"/>
    <mergeCell ref="J1129:K1129"/>
    <mergeCell ref="C1150:G1150"/>
    <mergeCell ref="J1913:K1913"/>
    <mergeCell ref="H1971:I1971"/>
    <mergeCell ref="J257:K257"/>
    <mergeCell ref="H1210:I1210"/>
    <mergeCell ref="C1755:G1755"/>
    <mergeCell ref="C2053:G2053"/>
    <mergeCell ref="C2089:G2089"/>
    <mergeCell ref="C1450:G1450"/>
    <mergeCell ref="J128:K128"/>
    <mergeCell ref="C268:G268"/>
    <mergeCell ref="H1091:I1091"/>
    <mergeCell ref="C710:G710"/>
    <mergeCell ref="H1211:I1211"/>
    <mergeCell ref="J969:K969"/>
    <mergeCell ref="C868:G868"/>
    <mergeCell ref="J428:K428"/>
    <mergeCell ref="J1941:K1941"/>
    <mergeCell ref="J129:K129"/>
    <mergeCell ref="C1771:G1771"/>
    <mergeCell ref="J840:K840"/>
    <mergeCell ref="C739:G739"/>
    <mergeCell ref="C2113:G2113"/>
    <mergeCell ref="J1269:K1269"/>
    <mergeCell ref="J1943:K1943"/>
    <mergeCell ref="C1379:G1379"/>
    <mergeCell ref="H809:I809"/>
    <mergeCell ref="C1039:G1039"/>
    <mergeCell ref="H510:I510"/>
    <mergeCell ref="C1983:G1983"/>
    <mergeCell ref="A2193:G2193"/>
    <mergeCell ref="C2135:G2135"/>
    <mergeCell ref="H810:I810"/>
    <mergeCell ref="J568:K568"/>
    <mergeCell ref="H1863:I1863"/>
    <mergeCell ref="H49:I49"/>
    <mergeCell ref="J1331:K1331"/>
    <mergeCell ref="J1629:K1629"/>
    <mergeCell ref="J570:K570"/>
    <mergeCell ref="J2083:K2083"/>
    <mergeCell ref="J1631:K1631"/>
    <mergeCell ref="H2196:I2196"/>
    <mergeCell ref="J1199:K1199"/>
    <mergeCell ref="C1853:G1853"/>
    <mergeCell ref="C39:G39"/>
    <mergeCell ref="C2151:G2151"/>
    <mergeCell ref="A8:K8"/>
    <mergeCell ref="C610:G610"/>
    <mergeCell ref="C1855:G1855"/>
    <mergeCell ref="C2159:G2159"/>
    <mergeCell ref="H1923:I1923"/>
    <mergeCell ref="J169:K169"/>
    <mergeCell ref="C2153:G2153"/>
    <mergeCell ref="C339:G339"/>
    <mergeCell ref="J598:K598"/>
    <mergeCell ref="H980:I980"/>
    <mergeCell ref="H1161:I1161"/>
    <mergeCell ref="H227:I227"/>
    <mergeCell ref="H848:I848"/>
    <mergeCell ref="J1261:K1261"/>
    <mergeCell ref="J500:K500"/>
    <mergeCell ref="J798:K798"/>
    <mergeCell ref="J929:K929"/>
    <mergeCell ref="J950:K950"/>
    <mergeCell ref="C1837:G1837"/>
    <mergeCell ref="C2179:G2179"/>
    <mergeCell ref="C1119:G1119"/>
    <mergeCell ref="J958:K958"/>
    <mergeCell ref="J197:K197"/>
    <mergeCell ref="C2181:G2181"/>
    <mergeCell ref="C1111:G1111"/>
    <mergeCell ref="C350:G350"/>
    <mergeCell ref="H278:I278"/>
    <mergeCell ref="C999:G999"/>
    <mergeCell ref="C1419:G1419"/>
    <mergeCell ref="H1181:I1181"/>
    <mergeCell ref="C1411:G1411"/>
    <mergeCell ref="H149:I149"/>
    <mergeCell ref="H1339:I1339"/>
    <mergeCell ref="H578:I578"/>
    <mergeCell ref="H1550:I1550"/>
    <mergeCell ref="H449:I449"/>
    <mergeCell ref="H1639:I1639"/>
    <mergeCell ref="H1937:I1937"/>
    <mergeCell ref="H878:I878"/>
    <mergeCell ref="J940:K940"/>
    <mergeCell ref="C78:G78"/>
    <mergeCell ref="J39:K39"/>
    <mergeCell ref="C1139:G1139"/>
    <mergeCell ref="C107:G107"/>
    <mergeCell ref="C378:G378"/>
    <mergeCell ref="C2111:G2111"/>
    <mergeCell ref="C79:G79"/>
    <mergeCell ref="J1609:K1609"/>
    <mergeCell ref="C1439:G1439"/>
    <mergeCell ref="H177:I177"/>
    <mergeCell ref="H1690:I1690"/>
    <mergeCell ref="H297:I297"/>
    <mergeCell ref="H589:I589"/>
    <mergeCell ref="J2053:K2053"/>
    <mergeCell ref="H508:I508"/>
    <mergeCell ref="H1561:I1561"/>
    <mergeCell ref="H1650:I1650"/>
    <mergeCell ref="J268:K268"/>
    <mergeCell ref="H808:I808"/>
    <mergeCell ref="H1861:I1861"/>
    <mergeCell ref="H47:I47"/>
    <mergeCell ref="J109:K109"/>
    <mergeCell ref="C1061:G1061"/>
    <mergeCell ref="C1490:G1490"/>
    <mergeCell ref="J1329:K1329"/>
    <mergeCell ref="J1749:K1749"/>
    <mergeCell ref="J1925:K1925"/>
    <mergeCell ref="C1069:G1069"/>
    <mergeCell ref="J138:K138"/>
    <mergeCell ref="C308:G308"/>
    <mergeCell ref="C1361:G1361"/>
    <mergeCell ref="C1221:G1221"/>
    <mergeCell ref="C1519:G1519"/>
    <mergeCell ref="J1751:K1751"/>
    <mergeCell ref="C1491:G1491"/>
    <mergeCell ref="H1579:I1579"/>
    <mergeCell ref="J2085:K2085"/>
    <mergeCell ref="C608:G608"/>
    <mergeCell ref="C1521:G1521"/>
    <mergeCell ref="C1819:G1819"/>
    <mergeCell ref="H978:I978"/>
    <mergeCell ref="J1040:K1040"/>
    <mergeCell ref="J279:K279"/>
    <mergeCell ref="C2119:G2119"/>
    <mergeCell ref="H819:I819"/>
    <mergeCell ref="J1469:K1469"/>
    <mergeCell ref="H1711:I1711"/>
    <mergeCell ref="J1767:K1767"/>
    <mergeCell ref="H2003:I2003"/>
    <mergeCell ref="J1680:K1680"/>
    <mergeCell ref="H1400:I1400"/>
    <mergeCell ref="J1340:K1340"/>
    <mergeCell ref="C478:G478"/>
    <mergeCell ref="J1769:K1769"/>
    <mergeCell ref="H979:I979"/>
    <mergeCell ref="J2067:K2067"/>
    <mergeCell ref="H218:I218"/>
    <mergeCell ref="C2177:G2177"/>
    <mergeCell ref="C688:G688"/>
    <mergeCell ref="C1240:G1240"/>
    <mergeCell ref="H1721:I1721"/>
    <mergeCell ref="H249:I249"/>
    <mergeCell ref="C479:G479"/>
    <mergeCell ref="C908:G908"/>
    <mergeCell ref="C690:G690"/>
    <mergeCell ref="C1200:G1200"/>
    <mergeCell ref="C988:G988"/>
    <mergeCell ref="H549:I549"/>
    <mergeCell ref="J307:K307"/>
    <mergeCell ref="C779:G779"/>
    <mergeCell ref="J638:K638"/>
    <mergeCell ref="H1933:I1933"/>
    <mergeCell ref="J1691:K1691"/>
    <mergeCell ref="H1330:I1330"/>
    <mergeCell ref="J2147:K2147"/>
    <mergeCell ref="H1935:I1935"/>
    <mergeCell ref="J938:K938"/>
    <mergeCell ref="H148:I148"/>
    <mergeCell ref="J1991:K1991"/>
    <mergeCell ref="J1851:K1851"/>
    <mergeCell ref="J2149:K2149"/>
    <mergeCell ref="C830:G830"/>
    <mergeCell ref="J669:K669"/>
    <mergeCell ref="C1891:G1891"/>
    <mergeCell ref="H287:I287"/>
    <mergeCell ref="C1130:G1130"/>
    <mergeCell ref="H1775:I1775"/>
    <mergeCell ref="H2109:I2109"/>
    <mergeCell ref="J1421:K1421"/>
    <mergeCell ref="C1893:G1893"/>
    <mergeCell ref="H289:I289"/>
    <mergeCell ref="J1719:K1719"/>
    <mergeCell ref="H929:I929"/>
    <mergeCell ref="H2075:I2075"/>
    <mergeCell ref="J1833:K1833"/>
    <mergeCell ref="H1350:I1350"/>
    <mergeCell ref="H1229:I1229"/>
    <mergeCell ref="C848:G848"/>
    <mergeCell ref="C87:G87"/>
    <mergeCell ref="J2133:K2133"/>
    <mergeCell ref="J48:K48"/>
    <mergeCell ref="J1720:K1720"/>
    <mergeCell ref="H588:I588"/>
    <mergeCell ref="C858:G858"/>
    <mergeCell ref="C1909:G1909"/>
    <mergeCell ref="H918:I918"/>
    <mergeCell ref="C89:G89"/>
    <mergeCell ref="C88:G88"/>
    <mergeCell ref="C2033:G2033"/>
    <mergeCell ref="C1815:G1815"/>
    <mergeCell ref="J2193:K2193"/>
    <mergeCell ref="J379:K379"/>
    <mergeCell ref="H919:I919"/>
    <mergeCell ref="C117:G117"/>
    <mergeCell ref="H949:I949"/>
    <mergeCell ref="C2115:G2115"/>
    <mergeCell ref="H2005:I2005"/>
    <mergeCell ref="H650:I650"/>
    <mergeCell ref="J408:K408"/>
    <mergeCell ref="J679:K679"/>
    <mergeCell ref="H948:I948"/>
    <mergeCell ref="H187:I187"/>
    <mergeCell ref="J1765:K1765"/>
    <mergeCell ref="J410:K410"/>
    <mergeCell ref="C869:G869"/>
    <mergeCell ref="H1730:I1730"/>
    <mergeCell ref="J708:K708"/>
    <mergeCell ref="J1031:K1031"/>
    <mergeCell ref="J1460:K1460"/>
    <mergeCell ref="J2065:K2065"/>
    <mergeCell ref="C1169:G1169"/>
    <mergeCell ref="J1008:K1008"/>
    <mergeCell ref="C1230:G1230"/>
    <mergeCell ref="J1491:K1491"/>
    <mergeCell ref="C1659:G1659"/>
    <mergeCell ref="H1089:I1089"/>
    <mergeCell ref="C1957:G1957"/>
    <mergeCell ref="H2061:I2061"/>
    <mergeCell ref="H1300:I1300"/>
    <mergeCell ref="C1530:G1530"/>
    <mergeCell ref="H1420:I1420"/>
    <mergeCell ref="J1791:K1791"/>
    <mergeCell ref="H2027:I2027"/>
    <mergeCell ref="H1299:I1299"/>
    <mergeCell ref="H2185:I2185"/>
    <mergeCell ref="J2119:K2119"/>
    <mergeCell ref="J87:K87"/>
    <mergeCell ref="J1793:K1793"/>
    <mergeCell ref="H1720:I1720"/>
    <mergeCell ref="J2091:K2091"/>
    <mergeCell ref="H1301:I1301"/>
    <mergeCell ref="J1059:K1059"/>
    <mergeCell ref="C1861:G1861"/>
    <mergeCell ref="J2093:K2093"/>
    <mergeCell ref="H1601:I1601"/>
    <mergeCell ref="J1359:K1359"/>
    <mergeCell ref="C1220:G1220"/>
    <mergeCell ref="C1975:G1975"/>
    <mergeCell ref="C188:G188"/>
    <mergeCell ref="C1985:G1985"/>
    <mergeCell ref="H1019:I1019"/>
    <mergeCell ref="A2213:B2213"/>
    <mergeCell ref="H258:I258"/>
    <mergeCell ref="C488:G488"/>
    <mergeCell ref="C1101:G1101"/>
    <mergeCell ref="H1740:I1740"/>
    <mergeCell ref="C498:G498"/>
    <mergeCell ref="H1319:I1319"/>
    <mergeCell ref="H1441:I1441"/>
    <mergeCell ref="H558:I558"/>
    <mergeCell ref="C788:G788"/>
    <mergeCell ref="H1471:I1471"/>
    <mergeCell ref="J1079:K1079"/>
    <mergeCell ref="J1201:K1201"/>
    <mergeCell ref="H1741:I1741"/>
    <mergeCell ref="J1499:K1499"/>
    <mergeCell ref="C819:G819"/>
    <mergeCell ref="H1777:I1777"/>
    <mergeCell ref="J780:K780"/>
    <mergeCell ref="J2173:K2173"/>
    <mergeCell ref="A2210:B2210"/>
    <mergeCell ref="J317:K317"/>
    <mergeCell ref="H1743:I1743"/>
    <mergeCell ref="J1501:K1501"/>
    <mergeCell ref="C1400:G1400"/>
    <mergeCell ref="J1835:K1835"/>
    <mergeCell ref="C218:G218"/>
    <mergeCell ref="H1370:I1370"/>
    <mergeCell ref="C1271:G1271"/>
    <mergeCell ref="C1600:G1600"/>
    <mergeCell ref="H129:I129"/>
    <mergeCell ref="C1541:G1541"/>
    <mergeCell ref="H1670:I1670"/>
    <mergeCell ref="C2031:G2031"/>
    <mergeCell ref="H1461:I1461"/>
    <mergeCell ref="J1219:K1219"/>
    <mergeCell ref="H429:I429"/>
    <mergeCell ref="H858:I858"/>
    <mergeCell ref="J2191:K2191"/>
    <mergeCell ref="J1430:K1430"/>
    <mergeCell ref="H640:I640"/>
    <mergeCell ref="H938:I938"/>
    <mergeCell ref="J1131:K1131"/>
    <mergeCell ref="H729:I729"/>
    <mergeCell ref="H1671:I1671"/>
    <mergeCell ref="J370:K370"/>
    <mergeCell ref="C358:G358"/>
    <mergeCell ref="J2192:K2192"/>
    <mergeCell ref="C1470:G1470"/>
    <mergeCell ref="J2186:K2186"/>
    <mergeCell ref="J1431:K1431"/>
    <mergeCell ref="C1330:G1330"/>
    <mergeCell ref="C438:G438"/>
    <mergeCell ref="C990:G990"/>
    <mergeCell ref="C569:G569"/>
    <mergeCell ref="C229:G229"/>
    <mergeCell ref="C2057:G2057"/>
    <mergeCell ref="C658:G658"/>
    <mergeCell ref="C440:G440"/>
    <mergeCell ref="J1731:K1731"/>
    <mergeCell ref="C738:G738"/>
    <mergeCell ref="C1630:G1630"/>
    <mergeCell ref="J88:K88"/>
    <mergeCell ref="C1290:G1290"/>
    <mergeCell ref="J1889:K1889"/>
    <mergeCell ref="E22:H22"/>
    <mergeCell ref="J1149:K1149"/>
    <mergeCell ref="J117:K117"/>
    <mergeCell ref="J388:K388"/>
    <mergeCell ref="H630:I630"/>
    <mergeCell ref="H1841:I1841"/>
    <mergeCell ref="C870:G870"/>
    <mergeCell ref="H1080:I1080"/>
    <mergeCell ref="J119:K119"/>
    <mergeCell ref="J390:K390"/>
    <mergeCell ref="H659:I659"/>
    <mergeCell ref="J1449:K1449"/>
    <mergeCell ref="H790:I790"/>
    <mergeCell ref="J548:K548"/>
    <mergeCell ref="H1843:I1843"/>
    <mergeCell ref="H2141:I2141"/>
    <mergeCell ref="J1899:K1899"/>
    <mergeCell ref="C1341:G1341"/>
    <mergeCell ref="J1600:K1600"/>
    <mergeCell ref="J419:K419"/>
    <mergeCell ref="H198:I198"/>
    <mergeCell ref="J1907:K1907"/>
    <mergeCell ref="C159:G159"/>
    <mergeCell ref="C430:G430"/>
    <mergeCell ref="H2143:I2143"/>
    <mergeCell ref="J2205:K2205"/>
    <mergeCell ref="C1981:G1981"/>
    <mergeCell ref="C588:G588"/>
    <mergeCell ref="C1641:G1641"/>
    <mergeCell ref="J719:K719"/>
    <mergeCell ref="C740:G740"/>
    <mergeCell ref="H2199:I2199"/>
    <mergeCell ref="H679:I679"/>
    <mergeCell ref="H38:I38"/>
    <mergeCell ref="J409:K409"/>
    <mergeCell ref="H2194:I2194"/>
    <mergeCell ref="J1470:K1470"/>
    <mergeCell ref="J1531:K1531"/>
    <mergeCell ref="H2071:I2071"/>
    <mergeCell ref="C1999:G1999"/>
    <mergeCell ref="H1310:I1310"/>
    <mergeCell ref="H2065:I2065"/>
    <mergeCell ref="H1739:I1739"/>
    <mergeCell ref="H340:I340"/>
    <mergeCell ref="J1831:K1831"/>
    <mergeCell ref="J2129:K2129"/>
    <mergeCell ref="J1070:K1070"/>
    <mergeCell ref="C207:G207"/>
    <mergeCell ref="J2131:K2131"/>
    <mergeCell ref="C1871:G1871"/>
    <mergeCell ref="C970:G970"/>
    <mergeCell ref="H400:I400"/>
    <mergeCell ref="J158:K158"/>
    <mergeCell ref="H698:I698"/>
    <mergeCell ref="J1671:K1671"/>
    <mergeCell ref="H1801:I1801"/>
    <mergeCell ref="J1559:K1559"/>
    <mergeCell ref="H1757:I1757"/>
    <mergeCell ref="J489:K489"/>
    <mergeCell ref="J1857:K1857"/>
    <mergeCell ref="H2055:I2055"/>
    <mergeCell ref="H2093:I2093"/>
    <mergeCell ref="H1915:I1915"/>
    <mergeCell ref="J1971:K1971"/>
    <mergeCell ref="C1997:G1997"/>
    <mergeCell ref="J1210:K1210"/>
    <mergeCell ref="J1859:K1859"/>
    <mergeCell ref="J789:K789"/>
    <mergeCell ref="J2157:K2157"/>
    <mergeCell ref="J799:K799"/>
    <mergeCell ref="H880:I880"/>
    <mergeCell ref="H1811:I1811"/>
    <mergeCell ref="C227:G227"/>
    <mergeCell ref="C349:G349"/>
    <mergeCell ref="H1783:I1783"/>
    <mergeCell ref="J1541:K1541"/>
    <mergeCell ref="C1709:G1709"/>
    <mergeCell ref="C2013:G2013"/>
    <mergeCell ref="H1941:I1941"/>
    <mergeCell ref="J1699:K1699"/>
    <mergeCell ref="H1180:I1180"/>
    <mergeCell ref="C1410:G1410"/>
    <mergeCell ref="J359:K359"/>
    <mergeCell ref="H1785:I1785"/>
    <mergeCell ref="J1570:K1570"/>
    <mergeCell ref="H1051:I1051"/>
    <mergeCell ref="J809:K809"/>
    <mergeCell ref="J1701:K1701"/>
    <mergeCell ref="J1999:K1999"/>
    <mergeCell ref="H1480:I1480"/>
    <mergeCell ref="C1710:G1710"/>
    <mergeCell ref="H448:I448"/>
    <mergeCell ref="J510:K510"/>
    <mergeCell ref="H1839:I1839"/>
    <mergeCell ref="C1741:G1741"/>
    <mergeCell ref="J1903:K1903"/>
    <mergeCell ref="H2139:I2139"/>
    <mergeCell ref="J2201:K2201"/>
    <mergeCell ref="H769:I769"/>
    <mergeCell ref="C2041:G2041"/>
    <mergeCell ref="C248:G248"/>
    <mergeCell ref="A2189:G2189"/>
    <mergeCell ref="H1865:I1865"/>
    <mergeCell ref="H168:I168"/>
    <mergeCell ref="J868:K868"/>
    <mergeCell ref="C2095:G2095"/>
    <mergeCell ref="H2163:I2163"/>
    <mergeCell ref="C579:G579"/>
    <mergeCell ref="J739:K739"/>
    <mergeCell ref="J1929:K1929"/>
    <mergeCell ref="J870:K870"/>
    <mergeCell ref="H2165:I2165"/>
    <mergeCell ref="J530:K530"/>
    <mergeCell ref="J959:K959"/>
    <mergeCell ref="J1039:K1039"/>
    <mergeCell ref="J1931:K1931"/>
    <mergeCell ref="H799:I799"/>
    <mergeCell ref="J1170:K1170"/>
    <mergeCell ref="C1779:G1779"/>
    <mergeCell ref="C2121:G2121"/>
    <mergeCell ref="C939:G939"/>
    <mergeCell ref="C1965:G1965"/>
    <mergeCell ref="C1650:G1650"/>
    <mergeCell ref="C2123:G2123"/>
    <mergeCell ref="C2079:G2079"/>
    <mergeCell ref="H2007:I2007"/>
    <mergeCell ref="A2202:G2202"/>
    <mergeCell ref="C1239:G1239"/>
    <mergeCell ref="H1580:I1580"/>
    <mergeCell ref="A2201:G2201"/>
    <mergeCell ref="J2071:K2071"/>
    <mergeCell ref="H398:I398"/>
    <mergeCell ref="C108:G108"/>
    <mergeCell ref="A2203:G2203"/>
    <mergeCell ref="J1181:K1181"/>
    <mergeCell ref="C1080:G1080"/>
    <mergeCell ref="J2073:K2073"/>
    <mergeCell ref="J1041:K1041"/>
    <mergeCell ref="H1581:I1581"/>
    <mergeCell ref="J1339:K1339"/>
    <mergeCell ref="J1855:K1855"/>
    <mergeCell ref="H1879:I1879"/>
    <mergeCell ref="H820:I820"/>
    <mergeCell ref="J578:K578"/>
    <mergeCell ref="C1807:G1807"/>
    <mergeCell ref="C2105:G2105"/>
    <mergeCell ref="C318:G318"/>
    <mergeCell ref="J1550:K1550"/>
    <mergeCell ref="J157:K157"/>
    <mergeCell ref="C1380:G1380"/>
    <mergeCell ref="J1639:K1639"/>
    <mergeCell ref="H238:I238"/>
    <mergeCell ref="C1081:G1081"/>
    <mergeCell ref="C2107:G2107"/>
    <mergeCell ref="C198:G198"/>
    <mergeCell ref="H109:I109"/>
    <mergeCell ref="J1939:K1939"/>
    <mergeCell ref="H538:I538"/>
    <mergeCell ref="C1381:G1381"/>
    <mergeCell ref="H1591:I1591"/>
    <mergeCell ref="C1679:G1679"/>
    <mergeCell ref="C620:G620"/>
    <mergeCell ref="H1510:I1510"/>
    <mergeCell ref="H409:I409"/>
    <mergeCell ref="H1599:I1599"/>
    <mergeCell ref="H540:I540"/>
    <mergeCell ref="J298:K298"/>
    <mergeCell ref="J1995:K1995"/>
    <mergeCell ref="H838:I838"/>
    <mergeCell ref="J177:K177"/>
    <mergeCell ref="C38:G38"/>
    <mergeCell ref="J297:K297"/>
    <mergeCell ref="C1520:G1520"/>
    <mergeCell ref="J1997:K1997"/>
    <mergeCell ref="J508:K508"/>
    <mergeCell ref="C338:G338"/>
    <mergeCell ref="J299:K299"/>
    <mergeCell ref="C1310:G1310"/>
    <mergeCell ref="J1569:K1569"/>
    <mergeCell ref="C1739:G1739"/>
    <mergeCell ref="C2037:G2037"/>
    <mergeCell ref="C340:G340"/>
    <mergeCell ref="H137:I137"/>
    <mergeCell ref="H889:I889"/>
    <mergeCell ref="C1610:G1610"/>
    <mergeCell ref="C2039:G2039"/>
    <mergeCell ref="H1189:I1189"/>
    <mergeCell ref="J1281:K1281"/>
    <mergeCell ref="H1821:I1821"/>
    <mergeCell ref="J1710:K1710"/>
    <mergeCell ref="H920:I920"/>
    <mergeCell ref="J949:K949"/>
    <mergeCell ref="C1763:G1763"/>
    <mergeCell ref="H1489:I1489"/>
    <mergeCell ref="C689:G689"/>
    <mergeCell ref="J528:K528"/>
    <mergeCell ref="J650:K650"/>
    <mergeCell ref="H1823:I1823"/>
    <mergeCell ref="H1249:I1249"/>
    <mergeCell ref="C420:G420"/>
    <mergeCell ref="J1711:K1711"/>
    <mergeCell ref="C718:G718"/>
    <mergeCell ref="C989:G989"/>
    <mergeCell ref="H1947:I1947"/>
    <mergeCell ref="J2009:K2009"/>
    <mergeCell ref="C849:G849"/>
    <mergeCell ref="H1549:I1549"/>
    <mergeCell ref="H490:I490"/>
    <mergeCell ref="C720:G720"/>
    <mergeCell ref="C1018:G1018"/>
    <mergeCell ref="J368:K368"/>
    <mergeCell ref="J247:K247"/>
    <mergeCell ref="H1551:I1551"/>
    <mergeCell ref="J1309:K1309"/>
    <mergeCell ref="H1849:I1849"/>
    <mergeCell ref="C1020:G1020"/>
    <mergeCell ref="J668:K668"/>
    <mergeCell ref="H1963:I1963"/>
    <mergeCell ref="J127:K127"/>
    <mergeCell ref="J249:K249"/>
    <mergeCell ref="C1747:G1747"/>
    <mergeCell ref="A2199:G2199"/>
    <mergeCell ref="J539:K539"/>
    <mergeCell ref="J1729:K1729"/>
    <mergeCell ref="J968:K968"/>
    <mergeCell ref="H178:I178"/>
    <mergeCell ref="J549:K549"/>
    <mergeCell ref="C448:G448"/>
    <mergeCell ref="C2101:G2101"/>
    <mergeCell ref="H1877:I1877"/>
    <mergeCell ref="J880:K880"/>
    <mergeCell ref="C439:G439"/>
    <mergeCell ref="H1691:I1691"/>
    <mergeCell ref="H930:I930"/>
    <mergeCell ref="C650:G650"/>
    <mergeCell ref="H509:I509"/>
    <mergeCell ref="J267:K267"/>
    <mergeCell ref="J1451:K1451"/>
    <mergeCell ref="H1991:I1991"/>
    <mergeCell ref="C950:G950"/>
    <mergeCell ref="H529:I529"/>
    <mergeCell ref="J1775:K1775"/>
    <mergeCell ref="J2109:K2109"/>
    <mergeCell ref="H1590:I1590"/>
    <mergeCell ref="J289:K289"/>
    <mergeCell ref="J1961:K1961"/>
    <mergeCell ref="H2019:I2019"/>
    <mergeCell ref="J1777:K1777"/>
    <mergeCell ref="J1953:K1953"/>
    <mergeCell ref="H860:I860"/>
    <mergeCell ref="C1090:G1090"/>
    <mergeCell ref="C1845:G1845"/>
    <mergeCell ref="C329:G329"/>
    <mergeCell ref="H257:I257"/>
    <mergeCell ref="C1817:G1817"/>
    <mergeCell ref="H1921:I1921"/>
    <mergeCell ref="J1679:K1679"/>
    <mergeCell ref="J620:K620"/>
    <mergeCell ref="C1730:G1730"/>
    <mergeCell ref="H1160:I1160"/>
    <mergeCell ref="J918:K918"/>
    <mergeCell ref="C1390:G1390"/>
    <mergeCell ref="H128:I128"/>
    <mergeCell ref="J778:K778"/>
    <mergeCell ref="H2073:I2073"/>
    <mergeCell ref="C2145:G2145"/>
    <mergeCell ref="J1681:K1681"/>
    <mergeCell ref="C360:G360"/>
    <mergeCell ref="J919:K919"/>
    <mergeCell ref="C818:G818"/>
    <mergeCell ref="C57:G57"/>
    <mergeCell ref="H1191:I1191"/>
    <mergeCell ref="J2005:K2005"/>
    <mergeCell ref="C1879:G1879"/>
    <mergeCell ref="C820:G820"/>
    <mergeCell ref="C1873:G1873"/>
    <mergeCell ref="C1441:G1441"/>
    <mergeCell ref="C2171:G2171"/>
    <mergeCell ref="J2007:K2007"/>
    <mergeCell ref="C1120:G1120"/>
    <mergeCell ref="H1759:I1759"/>
    <mergeCell ref="C1479:G1479"/>
    <mergeCell ref="J1821:K1821"/>
    <mergeCell ref="H1031:I1031"/>
    <mergeCell ref="H2063:I2063"/>
    <mergeCell ref="J639:K639"/>
    <mergeCell ref="J1823:K1823"/>
    <mergeCell ref="H1331:I1331"/>
    <mergeCell ref="J1089:K1089"/>
    <mergeCell ref="H1847:I1847"/>
    <mergeCell ref="H1629:I1629"/>
    <mergeCell ref="H570:I570"/>
    <mergeCell ref="H1969:I1969"/>
    <mergeCell ref="J1420:K1420"/>
    <mergeCell ref="J1091:K1091"/>
    <mergeCell ref="J2033:K2033"/>
    <mergeCell ref="H1631:I1631"/>
    <mergeCell ref="J659:K659"/>
    <mergeCell ref="C1171:G1171"/>
    <mergeCell ref="C1863:G1863"/>
    <mergeCell ref="J2069:K2069"/>
    <mergeCell ref="C1803:G1803"/>
    <mergeCell ref="J2035:K2035"/>
    <mergeCell ref="C1917:G1917"/>
    <mergeCell ref="C1471:G1471"/>
    <mergeCell ref="H288:I288"/>
    <mergeCell ref="C1805:G1805"/>
    <mergeCell ref="H1260:I1260"/>
    <mergeCell ref="C2103:G2103"/>
    <mergeCell ref="H1689:I1689"/>
    <mergeCell ref="H1349:I1349"/>
    <mergeCell ref="H1987:I1987"/>
    <mergeCell ref="J990:K990"/>
    <mergeCell ref="C1500:G1500"/>
    <mergeCell ref="J1020:K1020"/>
    <mergeCell ref="H1560:I1560"/>
    <mergeCell ref="H1989:I1989"/>
    <mergeCell ref="J1747:K1747"/>
    <mergeCell ref="J2051:K2051"/>
    <mergeCell ref="H1261:I1261"/>
    <mergeCell ref="J1019:K1019"/>
    <mergeCell ref="J1290:K1290"/>
    <mergeCell ref="H500:I500"/>
    <mergeCell ref="J258:K258"/>
    <mergeCell ref="J1150:K1150"/>
    <mergeCell ref="J1905:K1905"/>
    <mergeCell ref="J2203:K2203"/>
    <mergeCell ref="J1319:K1319"/>
    <mergeCell ref="C1489:G1489"/>
    <mergeCell ref="J1450:K1450"/>
    <mergeCell ref="H958:I958"/>
    <mergeCell ref="C1945:G1945"/>
    <mergeCell ref="C1190:G1190"/>
    <mergeCell ref="J1321:K1321"/>
    <mergeCell ref="J1619:K1619"/>
    <mergeCell ref="J1479:K1479"/>
    <mergeCell ref="C1947:G1947"/>
    <mergeCell ref="H1700:I1700"/>
    <mergeCell ref="C458:G458"/>
    <mergeCell ref="H518:I518"/>
    <mergeCell ref="H670:I670"/>
    <mergeCell ref="C758:G758"/>
    <mergeCell ref="H968:I968"/>
    <mergeCell ref="J1161:K1161"/>
    <mergeCell ref="J400:K400"/>
    <mergeCell ref="H678:I678"/>
    <mergeCell ref="J1049:K1049"/>
    <mergeCell ref="J1461:K1461"/>
    <mergeCell ref="C599:G599"/>
    <mergeCell ref="J2135:K2135"/>
    <mergeCell ref="J619:K619"/>
    <mergeCell ref="C1869:G1869"/>
    <mergeCell ref="C2167:G2167"/>
    <mergeCell ref="C1660:G1660"/>
    <mergeCell ref="J460:K460"/>
    <mergeCell ref="C899:G899"/>
    <mergeCell ref="H2213:K2213"/>
    <mergeCell ref="C1877:G1877"/>
    <mergeCell ref="H2087:I2087"/>
    <mergeCell ref="C2175:G2175"/>
    <mergeCell ref="C2169:G2169"/>
    <mergeCell ref="H2059:I2059"/>
    <mergeCell ref="J1817:K1817"/>
    <mergeCell ref="H660:I660"/>
    <mergeCell ref="H539:I539"/>
    <mergeCell ref="H1029:I1029"/>
    <mergeCell ref="J2117:K2117"/>
    <mergeCell ref="H268:I268"/>
    <mergeCell ref="C1887:G1887"/>
    <mergeCell ref="H1329:I1329"/>
    <mergeCell ref="J1391:K1391"/>
    <mergeCell ref="J630:K630"/>
    <mergeCell ref="C529:G529"/>
    <mergeCell ref="J2031:K2031"/>
    <mergeCell ref="C1590:G1590"/>
    <mergeCell ref="H328:I328"/>
    <mergeCell ref="C829:G829"/>
    <mergeCell ref="J790:K790"/>
    <mergeCell ref="H2085:I2085"/>
    <mergeCell ref="C68:G68"/>
    <mergeCell ref="J1843:K1843"/>
    <mergeCell ref="H628:I628"/>
    <mergeCell ref="C1129:G1129"/>
    <mergeCell ref="C97:G97"/>
    <mergeCell ref="H1040:I1040"/>
    <mergeCell ref="J1411:K1411"/>
    <mergeCell ref="H279:I279"/>
    <mergeCell ref="H1469:I1469"/>
    <mergeCell ref="H1767:I1767"/>
    <mergeCell ref="H928:I928"/>
    <mergeCell ref="J1419:K1419"/>
    <mergeCell ref="J360:K360"/>
    <mergeCell ref="H1680:I1680"/>
    <mergeCell ref="C1885:G1885"/>
    <mergeCell ref="H1340:I1340"/>
    <mergeCell ref="H2101:I2101"/>
    <mergeCell ref="H1769:I1769"/>
    <mergeCell ref="C969:G969"/>
    <mergeCell ref="C1941:G1941"/>
    <mergeCell ref="H610:I610"/>
    <mergeCell ref="C840:G840"/>
    <mergeCell ref="H768:I768"/>
    <mergeCell ref="C1269:G1269"/>
    <mergeCell ref="C1943:G1943"/>
    <mergeCell ref="C1209:G1209"/>
    <mergeCell ref="C1480:G1480"/>
    <mergeCell ref="H770:I770"/>
    <mergeCell ref="H307:I307"/>
    <mergeCell ref="C1509:G1509"/>
    <mergeCell ref="H1070:I1070"/>
    <mergeCell ref="J828:K828"/>
    <mergeCell ref="J1887:K1887"/>
    <mergeCell ref="C568:G568"/>
    <mergeCell ref="H1401:I1401"/>
    <mergeCell ref="J1159:K1159"/>
    <mergeCell ref="H1699:I1699"/>
    <mergeCell ref="J740:K740"/>
    <mergeCell ref="C1629:G1629"/>
    <mergeCell ref="C570:G570"/>
    <mergeCell ref="J1459:K1459"/>
    <mergeCell ref="E21:H21"/>
    <mergeCell ref="H669:I669"/>
    <mergeCell ref="J1757:K1757"/>
    <mergeCell ref="J1801:K1801"/>
    <mergeCell ref="J2099:K2099"/>
    <mergeCell ref="C1199:G1199"/>
    <mergeCell ref="C167:G167"/>
    <mergeCell ref="C1229:G1229"/>
    <mergeCell ref="C1351:G1351"/>
    <mergeCell ref="J1759:K1759"/>
    <mergeCell ref="H700:I700"/>
    <mergeCell ref="J458:K458"/>
    <mergeCell ref="H998:I998"/>
    <mergeCell ref="C169:G169"/>
    <mergeCell ref="H237:I237"/>
    <mergeCell ref="C598:G598"/>
    <mergeCell ref="H1421:I1421"/>
    <mergeCell ref="J1361:K1361"/>
    <mergeCell ref="C1651:G1651"/>
    <mergeCell ref="H1719:I1719"/>
    <mergeCell ref="C1955:G1955"/>
    <mergeCell ref="H1755:I1755"/>
    <mergeCell ref="H1000:I1000"/>
    <mergeCell ref="J758:K758"/>
    <mergeCell ref="H239:I239"/>
    <mergeCell ref="C469:G469"/>
    <mergeCell ref="H1429:I1429"/>
    <mergeCell ref="H1450:I1450"/>
    <mergeCell ref="H2025:I2025"/>
    <mergeCell ref="J1783:K1783"/>
    <mergeCell ref="J1819:K1819"/>
    <mergeCell ref="J1180:K1180"/>
    <mergeCell ref="C500:G500"/>
    <mergeCell ref="J759:K759"/>
    <mergeCell ref="J1785:K1785"/>
    <mergeCell ref="C800:G800"/>
    <mergeCell ref="J1839:K1839"/>
    <mergeCell ref="C958:G958"/>
    <mergeCell ref="H1439:I1439"/>
    <mergeCell ref="C197:G197"/>
    <mergeCell ref="C1250:G1250"/>
    <mergeCell ref="H1895:I1895"/>
    <mergeCell ref="H1140:I1140"/>
    <mergeCell ref="J898:K898"/>
    <mergeCell ref="H2193:I2193"/>
    <mergeCell ref="C1581:G1581"/>
    <mergeCell ref="J769:K769"/>
    <mergeCell ref="H1897:I1897"/>
    <mergeCell ref="J1959:K1959"/>
    <mergeCell ref="J900:K900"/>
    <mergeCell ref="H2195:I2195"/>
    <mergeCell ref="H1440:I1440"/>
    <mergeCell ref="H2201:I2201"/>
    <mergeCell ref="H408:I408"/>
    <mergeCell ref="J1409:K1409"/>
    <mergeCell ref="C1881:G1881"/>
    <mergeCell ref="H619:I619"/>
    <mergeCell ref="H1171:I1171"/>
    <mergeCell ref="J1200:K1200"/>
    <mergeCell ref="H410:I410"/>
    <mergeCell ref="J168:K168"/>
    <mergeCell ref="H708:I708"/>
    <mergeCell ref="C940:G940"/>
    <mergeCell ref="J1709:K1709"/>
    <mergeCell ref="J1829:K1829"/>
    <mergeCell ref="C548:G548"/>
    <mergeCell ref="C208:G208"/>
    <mergeCell ref="C419:G419"/>
    <mergeCell ref="H1825:I1825"/>
    <mergeCell ref="C1609:G1609"/>
    <mergeCell ref="H309:I309"/>
    <mergeCell ref="J67:K67"/>
    <mergeCell ref="H1827:I1827"/>
    <mergeCell ref="J830:K830"/>
    <mergeCell ref="H2125:I2125"/>
    <mergeCell ref="H428:I428"/>
    <mergeCell ref="J1883:K1883"/>
    <mergeCell ref="J69:K69"/>
    <mergeCell ref="H609:I609"/>
    <mergeCell ref="J1849:K1849"/>
    <mergeCell ref="H2127:I2127"/>
    <mergeCell ref="J1885:K1885"/>
    <mergeCell ref="J1130:K1130"/>
    <mergeCell ref="J98:K98"/>
    <mergeCell ref="J369:K369"/>
    <mergeCell ref="H638:I638"/>
    <mergeCell ref="J1580:K1580"/>
    <mergeCell ref="C1320:G1320"/>
    <mergeCell ref="E17:H17"/>
    <mergeCell ref="J398:K398"/>
    <mergeCell ref="C1749:G1749"/>
    <mergeCell ref="C1925:G1925"/>
    <mergeCell ref="C138:G138"/>
    <mergeCell ref="J2184:K2184"/>
    <mergeCell ref="C2083:G2083"/>
    <mergeCell ref="E19:H19"/>
    <mergeCell ref="C1620:G1620"/>
    <mergeCell ref="H1967:I1967"/>
    <mergeCell ref="C1751:G1751"/>
    <mergeCell ref="C1927:G1927"/>
    <mergeCell ref="C2049:G2049"/>
    <mergeCell ref="C2085:G2085"/>
    <mergeCell ref="H1540:I1540"/>
    <mergeCell ref="H779:I779"/>
    <mergeCell ref="J2025:K2025"/>
    <mergeCell ref="J1270:K1270"/>
    <mergeCell ref="J238:K238"/>
    <mergeCell ref="J1481:K1481"/>
    <mergeCell ref="H1079:I1079"/>
    <mergeCell ref="J2027:K2027"/>
    <mergeCell ref="C279:G279"/>
    <mergeCell ref="J1299:K1299"/>
    <mergeCell ref="H780:I780"/>
    <mergeCell ref="J538:K538"/>
    <mergeCell ref="C1767:G1767"/>
    <mergeCell ref="J1510:K1510"/>
    <mergeCell ref="J1781:K1781"/>
    <mergeCell ref="C1680:G1680"/>
    <mergeCell ref="J749:K749"/>
    <mergeCell ref="C1340:G1340"/>
    <mergeCell ref="A2188:G2188"/>
    <mergeCell ref="J1301:K1301"/>
    <mergeCell ref="J1599:K1599"/>
    <mergeCell ref="J540:K540"/>
    <mergeCell ref="H1835:I1835"/>
    <mergeCell ref="J838:K838"/>
    <mergeCell ref="C2067:G2067"/>
    <mergeCell ref="J2081:K2081"/>
    <mergeCell ref="H378:I378"/>
    <mergeCell ref="J869:K869"/>
    <mergeCell ref="C1979:G1979"/>
    <mergeCell ref="H79:I79"/>
    <mergeCell ref="J108:K108"/>
    <mergeCell ref="C580:G580"/>
    <mergeCell ref="H1893:I1893"/>
    <mergeCell ref="J1955:K1955"/>
    <mergeCell ref="H2191:I2191"/>
    <mergeCell ref="H798:I798"/>
    <mergeCell ref="J1169:K1169"/>
    <mergeCell ref="H37:I37"/>
    <mergeCell ref="J137:K137"/>
    <mergeCell ref="H379:I379"/>
    <mergeCell ref="J1957:K1957"/>
    <mergeCell ref="J139:K139"/>
    <mergeCell ref="C1691:G1691"/>
    <mergeCell ref="H2192:I2192"/>
    <mergeCell ref="J470:K470"/>
    <mergeCell ref="J768:K768"/>
    <mergeCell ref="C938:G938"/>
    <mergeCell ref="C1991:G1991"/>
    <mergeCell ref="C1851:G1851"/>
    <mergeCell ref="C179:G179"/>
    <mergeCell ref="C2149:G2149"/>
    <mergeCell ref="H520:I520"/>
    <mergeCell ref="C1259:G1259"/>
    <mergeCell ref="H1149:I1149"/>
    <mergeCell ref="H117:I117"/>
    <mergeCell ref="J2097:K2097"/>
    <mergeCell ref="J1670:K1670"/>
    <mergeCell ref="H1151:I1151"/>
    <mergeCell ref="J1251:K1251"/>
    <mergeCell ref="J909:K909"/>
    <mergeCell ref="H119:I119"/>
    <mergeCell ref="H1449:I1449"/>
    <mergeCell ref="J490:K490"/>
    <mergeCell ref="J498:K498"/>
    <mergeCell ref="H1451:I1451"/>
    <mergeCell ref="J1551:K1551"/>
    <mergeCell ref="H1793:I1793"/>
    <mergeCell ref="H419:I419"/>
    <mergeCell ref="H2091:I2091"/>
    <mergeCell ref="C380:G380"/>
    <mergeCell ref="H1907:I1907"/>
    <mergeCell ref="J910:K910"/>
    <mergeCell ref="C2133:G2133"/>
    <mergeCell ref="C48:G48"/>
    <mergeCell ref="H450:I450"/>
    <mergeCell ref="C680:G680"/>
    <mergeCell ref="H748:I748"/>
    <mergeCell ref="C217:G217"/>
    <mergeCell ref="C1109:G1109"/>
    <mergeCell ref="C2045:G2045"/>
    <mergeCell ref="C348:G348"/>
    <mergeCell ref="H750:I750"/>
    <mergeCell ref="C980:G980"/>
    <mergeCell ref="H908:I908"/>
    <mergeCell ref="H1179:I1179"/>
    <mergeCell ref="C1409:G1409"/>
    <mergeCell ref="H147:I147"/>
    <mergeCell ref="J209:K209"/>
    <mergeCell ref="C648:G648"/>
    <mergeCell ref="J2023:K2023"/>
    <mergeCell ref="H1531:I1531"/>
    <mergeCell ref="J509:K509"/>
    <mergeCell ref="A2184:G2184"/>
    <mergeCell ref="H778:I778"/>
    <mergeCell ref="C1765:G1765"/>
    <mergeCell ref="J1589:K1589"/>
    <mergeCell ref="H1831:I1831"/>
    <mergeCell ref="C2063:G2063"/>
    <mergeCell ref="C708:G708"/>
    <mergeCell ref="C1031:G1031"/>
    <mergeCell ref="C1460:G1460"/>
    <mergeCell ref="H890:I890"/>
    <mergeCell ref="J1895:K1895"/>
    <mergeCell ref="C2065:G2065"/>
    <mergeCell ref="C278:G278"/>
    <mergeCell ref="C1008:G1008"/>
    <mergeCell ref="H1101:I1101"/>
    <mergeCell ref="C1331:G1331"/>
    <mergeCell ref="J560:K560"/>
    <mergeCell ref="H158:I158"/>
    <mergeCell ref="A2187:G2187"/>
    <mergeCell ref="H77:I77"/>
    <mergeCell ref="C1631:G1631"/>
    <mergeCell ref="H1559:I1559"/>
    <mergeCell ref="C1789:G1789"/>
    <mergeCell ref="H489:I489"/>
    <mergeCell ref="H1857:I1857"/>
    <mergeCell ref="J860:K860"/>
    <mergeCell ref="H1859:I1859"/>
    <mergeCell ref="J1579:K1579"/>
    <mergeCell ref="J1921:K1921"/>
    <mergeCell ref="H789:I789"/>
    <mergeCell ref="C2091:G2091"/>
    <mergeCell ref="C1059:G1059"/>
    <mergeCell ref="A2197:G2197"/>
    <mergeCell ref="J1923:K1923"/>
    <mergeCell ref="C1359:G1359"/>
    <mergeCell ref="H59:I59"/>
    <mergeCell ref="C1060:G1060"/>
    <mergeCell ref="H1541:I1541"/>
    <mergeCell ref="C177:G177"/>
    <mergeCell ref="J580:K580"/>
    <mergeCell ref="H1875:I1875"/>
    <mergeCell ref="H88:I88"/>
    <mergeCell ref="H359:I359"/>
    <mergeCell ref="C589:G589"/>
    <mergeCell ref="H219:I219"/>
    <mergeCell ref="C1360:G1360"/>
    <mergeCell ref="H1570:I1570"/>
    <mergeCell ref="H1701:I1701"/>
    <mergeCell ref="H1999:I1999"/>
    <mergeCell ref="A2200:G2200"/>
    <mergeCell ref="H2035:I2035"/>
    <mergeCell ref="H1280:I1280"/>
    <mergeCell ref="H388:I388"/>
    <mergeCell ref="H519:I519"/>
    <mergeCell ref="J277:K277"/>
    <mergeCell ref="H2001:I2001"/>
    <mergeCell ref="J2063:K2063"/>
    <mergeCell ref="C1201:G1201"/>
    <mergeCell ref="H390:I390"/>
    <mergeCell ref="C1499:G1499"/>
    <mergeCell ref="H1903:I1903"/>
    <mergeCell ref="C317:G317"/>
    <mergeCell ref="J278:K278"/>
    <mergeCell ref="J1847:K1847"/>
    <mergeCell ref="C1501:G1501"/>
    <mergeCell ref="H1905:I1905"/>
  </mergeCells>
  <printOptions horizontalCentered="0" verticalCentered="0" headings="0" gridLines="0" gridLinesSet="1"/>
  <pageMargins left="0.4" right="0.2" top="0.2" bottom="0.4" header="0.511811023622047" footer="0.511811023622047"/>
  <pageSetup orientation="landscape" paperSize="8" fitToHeight="0" fitToWidth="1" firstPageNumber="1" useFirstPageNumber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U4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12" activeCellId="0" sqref="A112"/>
    </sheetView>
  </sheetViews>
  <sheetFormatPr baseColWidth="8" defaultColWidth="9.14453125" defaultRowHeight="12.75" zeroHeight="0" outlineLevelRow="0"/>
  <sheetData>
    <row r="1" ht="13.8" customHeight="1" s="54">
      <c r="A1" s="53" t="n">
        <v>0</v>
      </c>
      <c r="B1" s="53" t="inlineStr">
        <is>
          <t>Smeta.RU  (495) 974-1589</t>
        </is>
      </c>
      <c r="D1" s="53" t="inlineStr">
        <is>
          <t>_PS_</t>
        </is>
      </c>
      <c r="F1" s="53" t="n">
        <v>0</v>
      </c>
      <c r="G1" s="53" t="n">
        <v>0</v>
      </c>
      <c r="H1" s="53" t="n">
        <v>0</v>
      </c>
      <c r="I1" s="53" t="inlineStr">
        <is>
          <t>Smeta.RU</t>
        </is>
      </c>
      <c r="K1" s="53" t="n">
        <v>1</v>
      </c>
      <c r="IU1" s="56" t="inlineStr">
        <is>
          <t>zcity-template</t>
        </is>
      </c>
    </row>
    <row r="2" ht="13.8" customHeight="1" s="54"/>
    <row r="3" ht="13.8" customHeight="1" s="54"/>
    <row r="4" ht="13.8" customHeight="1" s="54"/>
    <row r="5" ht="13.8" customHeight="1" s="54"/>
    <row r="6" ht="13.8" customHeight="1" s="54"/>
    <row r="7" ht="13.8" customHeight="1" s="54"/>
    <row r="8" ht="13.8" customHeight="1" s="54"/>
    <row r="9" ht="13.8" customHeight="1" s="54"/>
    <row r="10" ht="13.8" customHeight="1" s="54"/>
    <row r="11" ht="13.8" customHeight="1" s="54"/>
    <row r="12" ht="13.8" customHeight="1" s="54">
      <c r="A12" s="92" t="n">
        <v>1</v>
      </c>
      <c r="B12" s="92" t="n">
        <v>108</v>
      </c>
      <c r="C12" s="92" t="n">
        <v>0</v>
      </c>
      <c r="D12" s="92" t="inlineStr">
        <is>
          <t>ДВ-39</t>
        </is>
      </c>
      <c r="E12" s="92" t="n">
        <v>0</v>
      </c>
      <c r="F12" s="92" t="inlineStr">
        <is>
          <t>ремонтные и инженерные работы, смета 152-153 млн</t>
        </is>
      </c>
      <c r="G12" s="92" t="inlineStr">
        <is>
          <t>г. Москва, объект Посольства Ливии, Мосфильмовская ул., 38, ремонтные и инженерные работы, смета 152-153 млн.</t>
        </is>
      </c>
      <c r="H12" s="92" t="n"/>
      <c r="I12" s="92" t="n">
        <v>0</v>
      </c>
      <c r="J12" s="92" t="inlineStr">
        <is>
          <t>Дефектная ведомость № 39</t>
        </is>
      </c>
      <c r="K12" s="92" t="n">
        <v>0</v>
      </c>
      <c r="L12" s="92" t="n">
        <v>0</v>
      </c>
      <c r="M12" s="92" t="n">
        <v>4098</v>
      </c>
      <c r="N12" s="92" t="n"/>
      <c r="O12" s="92" t="n"/>
      <c r="P12" s="92" t="n"/>
      <c r="Q12" s="92" t="n"/>
      <c r="R12" s="92" t="n"/>
      <c r="S12" s="92" t="n"/>
      <c r="T12" s="92" t="n"/>
      <c r="U12" s="92" t="n"/>
      <c r="V12" s="92" t="n"/>
      <c r="W12" s="92" t="n"/>
      <c r="X12" s="92" t="n"/>
      <c r="Y12" s="92" t="n"/>
      <c r="Z12" s="92" t="n"/>
      <c r="AA12" s="92" t="n"/>
      <c r="AB12" s="92" t="n"/>
      <c r="AC12" s="92" t="n"/>
      <c r="AD12" s="92" t="n"/>
      <c r="AE12" s="92" t="n"/>
      <c r="AF12" s="92" t="n"/>
      <c r="AG12" s="92" t="n"/>
      <c r="AH12" s="92" t="n"/>
      <c r="AI12" s="92" t="n"/>
      <c r="AJ12" s="92" t="n"/>
      <c r="AK12" s="92" t="n"/>
      <c r="AL12" s="92" t="n"/>
      <c r="AM12" s="92" t="n"/>
      <c r="AN12" s="92" t="n"/>
      <c r="AO12" s="92" t="n"/>
      <c r="AP12" s="92" t="n"/>
      <c r="AQ12" s="92" t="n"/>
      <c r="AR12" s="92" t="n"/>
      <c r="AS12" s="92" t="n"/>
      <c r="AT12" s="92" t="n"/>
      <c r="AU12" s="92" t="n"/>
      <c r="AV12" s="92" t="n"/>
      <c r="AW12" s="92" t="n"/>
      <c r="AX12" s="92" t="n"/>
      <c r="AY12" s="92" t="n"/>
      <c r="AZ12" s="92" t="n"/>
      <c r="BA12" s="92" t="n"/>
      <c r="BB12" s="92" t="n"/>
      <c r="BC12" s="92" t="n"/>
      <c r="BD12" s="92" t="n"/>
      <c r="BE12" s="92" t="n"/>
      <c r="BF12" s="92" t="n"/>
      <c r="BG12" s="92" t="n"/>
      <c r="BH12" s="92" t="n"/>
      <c r="BI12" s="92" t="n"/>
      <c r="BJ12" s="92" t="n"/>
      <c r="BK12" s="92" t="n"/>
      <c r="BL12" s="92" t="n"/>
      <c r="BM12" s="92" t="n"/>
      <c r="BN12" s="92" t="n"/>
      <c r="BO12" s="92" t="n"/>
      <c r="BP12" s="92" t="n"/>
      <c r="BQ12" s="92" t="n"/>
      <c r="BR12" s="92" t="n"/>
      <c r="BS12" s="92" t="n"/>
      <c r="BT12" s="92" t="n"/>
      <c r="BU12" s="92" t="n"/>
      <c r="BV12" s="92" t="n"/>
      <c r="BW12" s="92" t="n"/>
      <c r="BX12" s="92" t="n"/>
      <c r="BY12" s="92" t="n"/>
      <c r="BZ12" s="92" t="n"/>
      <c r="CA12" s="92" t="n"/>
      <c r="CB12" s="92" t="n"/>
      <c r="CC12" s="92" t="n"/>
      <c r="CD12" s="92" t="n"/>
      <c r="CE12" s="92" t="n"/>
      <c r="CF12" s="92" t="n"/>
      <c r="CG12" s="92" t="n"/>
      <c r="CH12" s="92" t="n"/>
      <c r="CI12" s="92" t="n"/>
      <c r="CJ12" s="92" t="n"/>
      <c r="CK12" s="92" t="n"/>
      <c r="CL12" s="92" t="n"/>
      <c r="CM12" s="92" t="n"/>
      <c r="CN12" s="92" t="n"/>
      <c r="CO12" s="92" t="n"/>
      <c r="CP12" s="92" t="n"/>
      <c r="CQ12" s="92" t="n"/>
      <c r="CR12" s="92" t="n"/>
      <c r="CS12" s="92" t="n"/>
      <c r="CT12" s="92" t="n"/>
      <c r="CU12" s="92" t="n"/>
      <c r="CV12" s="92" t="n"/>
      <c r="CW12" s="92" t="n"/>
      <c r="CX12" s="92" t="n"/>
      <c r="CY12" s="92" t="inlineStr">
        <is>
          <t xml:space="preserve">ДВ №39; </t>
        </is>
      </c>
      <c r="CZ12" s="92" t="n"/>
      <c r="DA12" s="92" t="n"/>
      <c r="DB12" s="92" t="n"/>
      <c r="DC12" s="92" t="n"/>
      <c r="DD12" s="92" t="n"/>
      <c r="DE12" s="92" t="n"/>
      <c r="DF12" s="92" t="n"/>
      <c r="DG12" s="92" t="n"/>
      <c r="DH12" s="92" t="n"/>
      <c r="DI12" s="92" t="n"/>
      <c r="DJ12" s="92" t="n"/>
      <c r="DK12" s="92" t="n"/>
      <c r="DL12" s="92" t="n"/>
      <c r="DM12" s="92" t="n"/>
      <c r="DN12" s="92" t="n"/>
      <c r="DO12" s="92" t="n"/>
      <c r="DP12" s="92" t="n"/>
      <c r="DQ12" s="92" t="n"/>
      <c r="DR12" s="92" t="n"/>
      <c r="DS12" s="92" t="n"/>
      <c r="DT12" s="92" t="n"/>
      <c r="DU12" s="92" t="n"/>
      <c r="DV12" s="92" t="n"/>
      <c r="DW12" s="92" t="n"/>
      <c r="DX12" s="92" t="n"/>
      <c r="DY12" s="92" t="n"/>
      <c r="DZ12" s="92" t="n"/>
      <c r="EA12" s="92" t="n"/>
      <c r="EB12" s="92" t="n"/>
      <c r="EC12" s="92" t="n"/>
    </row>
    <row r="13" ht="13.8" customHeight="1" s="54"/>
    <row r="14" ht="13.8" customHeight="1" s="54"/>
    <row r="15" ht="13.8" customHeight="1" s="54">
      <c r="A15" s="92" t="n"/>
      <c r="B15" s="92" t="n"/>
      <c r="C15" s="92" t="n"/>
      <c r="D15" s="92" t="n"/>
      <c r="E15" s="92" t="n"/>
      <c r="F15" s="92" t="n"/>
      <c r="G15" s="92" t="n"/>
      <c r="H15" s="92" t="n"/>
      <c r="I15" s="92" t="n"/>
      <c r="J15" s="92" t="n"/>
      <c r="K15" s="92" t="n"/>
      <c r="L15" s="92" t="n"/>
      <c r="M15" s="92" t="n"/>
      <c r="N15" s="92" t="n"/>
      <c r="O15" s="92" t="n"/>
      <c r="P15" s="92" t="n"/>
      <c r="Q15" s="92" t="n"/>
      <c r="R15" s="92" t="n"/>
      <c r="S15" s="92" t="n"/>
      <c r="T15" s="92" t="n"/>
      <c r="U15" s="92" t="n"/>
      <c r="V15" s="92" t="n"/>
      <c r="W15" s="92" t="n"/>
      <c r="X15" s="92" t="n"/>
      <c r="Y15" s="92" t="n"/>
      <c r="Z15" s="92" t="n"/>
      <c r="AA15" s="92" t="n"/>
      <c r="AB15" s="92" t="n"/>
      <c r="AC15" s="92" t="n"/>
      <c r="AD15" s="92" t="n"/>
      <c r="AE15" s="92" t="n"/>
      <c r="AF15" s="92" t="n"/>
      <c r="AG15" s="92" t="n"/>
      <c r="AH15" s="92" t="n"/>
      <c r="AI15" s="92" t="n"/>
      <c r="AJ15" s="92" t="n"/>
      <c r="AK15" s="92" t="n"/>
      <c r="AL15" s="92" t="n"/>
      <c r="AM15" s="92" t="n"/>
      <c r="AN15" s="92" t="n"/>
      <c r="AO15" s="92" t="n"/>
      <c r="AP15" s="92" t="n"/>
      <c r="AQ15" s="92" t="n"/>
      <c r="AR15" s="92" t="n"/>
      <c r="AS15" s="92" t="n"/>
      <c r="AT15" s="92" t="n"/>
      <c r="AU15" s="92" t="n"/>
      <c r="AV15" s="92" t="n"/>
      <c r="AW15" s="92" t="n"/>
      <c r="AX15" s="92" t="n"/>
      <c r="AY15" s="92" t="n"/>
      <c r="AZ15" s="92" t="n"/>
      <c r="BA15" s="92" t="n"/>
      <c r="BB15" s="92" t="n"/>
      <c r="BC15" s="92" t="n"/>
      <c r="BD15" s="92" t="n"/>
      <c r="BE15" s="92" t="n"/>
      <c r="BF15" s="92" t="n"/>
      <c r="BG15" s="92" t="n"/>
      <c r="BH15" s="92" t="n"/>
      <c r="BI15" s="92" t="n"/>
      <c r="BJ15" s="92" t="n"/>
      <c r="BK15" s="92" t="n"/>
      <c r="BL15" s="92" t="n"/>
      <c r="BM15" s="92" t="n"/>
      <c r="BN15" s="92" t="n"/>
      <c r="BO15" s="92" t="n"/>
      <c r="BP15" s="92" t="n"/>
      <c r="BQ15" s="92" t="n"/>
      <c r="BR15" s="92" t="n"/>
      <c r="BS15" s="92" t="n"/>
      <c r="BT15" s="92" t="n"/>
      <c r="BU15" s="92" t="n"/>
      <c r="BV15" s="92" t="n"/>
      <c r="BW15" s="92" t="n"/>
      <c r="BX15" s="92" t="n"/>
      <c r="BY15" s="92" t="n"/>
      <c r="BZ15" s="92" t="n"/>
      <c r="CA15" s="92" t="n"/>
      <c r="CB15" s="92" t="n"/>
      <c r="CC15" s="92" t="n"/>
      <c r="CD15" s="92" t="n"/>
      <c r="CE15" s="92" t="n"/>
      <c r="CF15" s="92" t="n"/>
      <c r="CG15" s="92" t="n"/>
      <c r="CH15" s="92" t="n"/>
      <c r="CI15" s="92" t="n"/>
      <c r="CJ15" s="92" t="n"/>
      <c r="CK15" s="92" t="n"/>
      <c r="CL15" s="92" t="n"/>
      <c r="CM15" s="92" t="n"/>
      <c r="CN15" s="92" t="n"/>
      <c r="CO15" s="92" t="n"/>
      <c r="CP15" s="92" t="n"/>
      <c r="CQ15" s="92" t="n"/>
      <c r="CR15" s="92" t="n"/>
      <c r="CS15" s="92" t="n"/>
      <c r="CT15" s="92" t="n"/>
      <c r="CU15" s="92" t="n"/>
      <c r="CV15" s="92" t="n"/>
      <c r="CW15" s="92" t="n"/>
      <c r="CX15" s="92" t="n"/>
      <c r="CY15" s="92" t="n"/>
      <c r="CZ15" s="92" t="n"/>
      <c r="DA15" s="92" t="n"/>
      <c r="DB15" s="92" t="n"/>
      <c r="DC15" s="92" t="n"/>
      <c r="DD15" s="92" t="n"/>
      <c r="DE15" s="92" t="n"/>
      <c r="DF15" s="92" t="n"/>
      <c r="DG15" s="92" t="n"/>
      <c r="DH15" s="92" t="n"/>
      <c r="DI15" s="92" t="n"/>
      <c r="DJ15" s="92" t="n"/>
      <c r="DK15" s="92" t="n"/>
      <c r="DL15" s="92" t="n"/>
      <c r="DM15" s="92" t="n"/>
      <c r="DN15" s="92" t="n"/>
      <c r="DO15" s="92" t="n"/>
      <c r="DP15" s="92" t="n"/>
      <c r="DQ15" s="92" t="n"/>
      <c r="DR15" s="92" t="n"/>
      <c r="DS15" s="92" t="n"/>
      <c r="DT15" s="92" t="n"/>
      <c r="DU15" s="92" t="n"/>
      <c r="DV15" s="92" t="n"/>
      <c r="DW15" s="92" t="n"/>
      <c r="DX15" s="92" t="n"/>
      <c r="DY15" s="92" t="n"/>
      <c r="DZ15" s="92" t="n"/>
      <c r="EA15" s="92" t="n"/>
      <c r="EB15" s="92" t="n"/>
      <c r="EC15" s="92" t="n"/>
    </row>
    <row r="16" ht="13.8" customHeight="1" s="54"/>
    <row r="17" ht="13.8" customHeight="1" s="54"/>
    <row r="18" ht="13.8" customHeight="1" s="54">
      <c r="A18" s="93" t="n">
        <v>52</v>
      </c>
      <c r="B18" s="93" t="n">
        <v>39</v>
      </c>
      <c r="C18" s="93" t="n">
        <v>1</v>
      </c>
      <c r="D18" s="93" t="n">
        <v>12</v>
      </c>
      <c r="E18" s="93" t="inlineStr">
        <is>
          <t>ТСН-2001</t>
        </is>
      </c>
      <c r="F18" s="93" t="inlineStr">
        <is>
          <t>ремонтные и инженерные работы, смета 152-153 млн</t>
        </is>
      </c>
      <c r="G18" s="93" t="inlineStr">
        <is>
          <t>г. Москва, объект Посольства Ливии, Мосфильмовская ул., 38, ремонтные и инженерные работы, смета 152-153 млн.</t>
        </is>
      </c>
      <c r="H18" s="93" t="n"/>
      <c r="I18" s="93" t="n"/>
      <c r="J18" s="93" t="n"/>
      <c r="K18" s="93" t="n"/>
      <c r="L18" s="93" t="n"/>
      <c r="M18" s="93" t="n"/>
      <c r="N18" s="93" t="n"/>
      <c r="O18" s="93" t="n">
        <v>152680000</v>
      </c>
      <c r="P18" s="93" t="n">
        <v>10.18</v>
      </c>
      <c r="Q18" s="93" t="n">
        <v>10.18</v>
      </c>
      <c r="R18" s="93" t="n">
        <v>7.54</v>
      </c>
      <c r="S18" s="93" t="n">
        <v>0</v>
      </c>
      <c r="T18" s="93" t="n"/>
      <c r="U18" s="93" t="n"/>
      <c r="V18" s="93" t="n"/>
      <c r="W18" s="93" t="n"/>
      <c r="X18" s="93" t="n"/>
      <c r="Y18" s="93" t="n"/>
      <c r="Z18" s="93" t="n"/>
      <c r="AA18" s="93" t="n"/>
      <c r="AB18" s="93" t="n"/>
      <c r="AC18" s="93" t="n"/>
      <c r="AD18" s="93" t="n"/>
      <c r="AE18" s="93" t="n"/>
      <c r="AF18" s="93" t="n"/>
      <c r="AG18" s="93" t="n"/>
      <c r="AH18" s="93" t="n"/>
      <c r="AI18" s="93" t="n"/>
      <c r="AJ18" s="93" t="n"/>
      <c r="AK18" s="93" t="n"/>
      <c r="AL18" s="93" t="n"/>
      <c r="AM18" s="93" t="n"/>
      <c r="AN18" s="93" t="n"/>
      <c r="AO18" s="93" t="n"/>
      <c r="AP18" s="93" t="n"/>
      <c r="AQ18" s="93" t="n"/>
      <c r="AR18" s="93" t="n"/>
      <c r="AS18" s="93" t="n"/>
      <c r="AT18" s="93" t="n"/>
      <c r="AU18" s="93" t="n"/>
      <c r="AV18" s="93" t="n"/>
      <c r="AW18" s="93" t="n"/>
      <c r="AX18" s="93" t="n"/>
      <c r="AY18" s="93" t="n"/>
      <c r="AZ18" s="93" t="n"/>
      <c r="BA18" s="93" t="n"/>
      <c r="BB18" s="93" t="n"/>
      <c r="BC18" s="93" t="n"/>
      <c r="BD18" s="93" t="n"/>
      <c r="BE18" s="93" t="n"/>
      <c r="BF18" s="93" t="n"/>
      <c r="BG18" s="93" t="n"/>
      <c r="BH18" s="93" t="n"/>
      <c r="BI18" s="93" t="n"/>
      <c r="BJ18" s="93" t="n"/>
      <c r="BK18" s="93" t="n"/>
      <c r="BL18" s="93" t="n"/>
      <c r="BM18" s="93" t="n"/>
      <c r="BN18" s="93" t="n"/>
      <c r="BO18" s="93" t="n"/>
      <c r="BP18" s="93" t="n"/>
      <c r="BQ18" s="93" t="n"/>
      <c r="BR18" s="93" t="n"/>
      <c r="BS18" s="93" t="n"/>
      <c r="BT18" s="93" t="n"/>
      <c r="BU18" s="93" t="n"/>
      <c r="BV18" s="93" t="n"/>
      <c r="BW18" s="93" t="n"/>
      <c r="BX18" s="93" t="n"/>
      <c r="BY18" s="93" t="n"/>
      <c r="BZ18" s="93" t="n"/>
      <c r="CA18" s="93" t="n"/>
      <c r="CB18" s="93" t="n"/>
      <c r="CC18" s="93" t="n"/>
      <c r="CD18" s="93" t="n"/>
      <c r="CE18" s="93" t="n"/>
      <c r="CF18" s="93" t="n"/>
      <c r="CG18" s="93" t="n"/>
      <c r="CH18" s="93" t="n"/>
      <c r="CI18" s="93" t="n"/>
      <c r="CJ18" s="93" t="n"/>
      <c r="CK18" s="93" t="n"/>
      <c r="CL18" s="93" t="n"/>
      <c r="CM18" s="93" t="n"/>
      <c r="CN18" s="93" t="n"/>
      <c r="CO18" s="93" t="n"/>
      <c r="CP18" s="93" t="n"/>
      <c r="CQ18" s="93" t="n"/>
      <c r="CR18" s="93" t="n"/>
      <c r="CS18" s="93" t="n"/>
      <c r="CT18" s="93" t="n"/>
      <c r="CU18" s="93" t="n"/>
      <c r="CV18" s="93" t="n"/>
      <c r="CW18" s="93" t="n"/>
      <c r="CX18" s="93" t="n"/>
      <c r="CY18" s="93" t="n"/>
      <c r="CZ18" s="93" t="n"/>
      <c r="DA18" s="93" t="n"/>
      <c r="DB18" s="93" t="n"/>
      <c r="DC18" s="93" t="n"/>
      <c r="DD18" s="93" t="n"/>
      <c r="DE18" s="93" t="n"/>
      <c r="DF18" s="93" t="n"/>
      <c r="DG18" s="94" t="n"/>
      <c r="DH18" s="94" t="n"/>
      <c r="DI18" s="94" t="n"/>
      <c r="DJ18" s="94" t="n"/>
      <c r="DK18" s="94" t="n"/>
      <c r="DL18" s="94" t="n"/>
      <c r="DM18" s="94" t="n"/>
      <c r="DN18" s="94" t="n"/>
      <c r="DO18" s="94" t="n"/>
      <c r="DP18" s="94" t="n"/>
      <c r="DQ18" s="94" t="n"/>
      <c r="DR18" s="94" t="n"/>
      <c r="DS18" s="94" t="n"/>
      <c r="DT18" s="94" t="n"/>
      <c r="DU18" s="94" t="n"/>
      <c r="DV18" s="94" t="n"/>
      <c r="DW18" s="94" t="n"/>
      <c r="DX18" s="94" t="n"/>
      <c r="DY18" s="94" t="n"/>
      <c r="DZ18" s="94" t="n"/>
      <c r="EA18" s="94" t="n"/>
      <c r="EB18" s="94" t="n"/>
      <c r="EC18" s="94" t="n"/>
      <c r="ED18" s="94" t="n"/>
      <c r="EE18" s="94" t="n"/>
      <c r="EF18" s="94" t="n"/>
      <c r="EG18" s="94" t="n"/>
      <c r="EH18" s="94" t="n"/>
      <c r="EI18" s="94" t="n"/>
      <c r="EJ18" s="94" t="n"/>
      <c r="EK18" s="94" t="n"/>
      <c r="EL18" s="94" t="n"/>
      <c r="EM18" s="94" t="n"/>
      <c r="EN18" s="94" t="n"/>
      <c r="EO18" s="94" t="n"/>
      <c r="EP18" s="94" t="n"/>
      <c r="EQ18" s="94" t="n"/>
      <c r="ER18" s="94" t="n"/>
      <c r="ES18" s="94" t="n"/>
      <c r="ET18" s="94" t="n"/>
      <c r="EU18" s="94" t="n"/>
      <c r="EV18" s="94" t="n"/>
      <c r="EW18" s="94" t="n"/>
      <c r="EX18" s="94" t="n"/>
      <c r="EY18" s="94" t="n"/>
      <c r="EZ18" s="94" t="n"/>
      <c r="FA18" s="94" t="n"/>
      <c r="FB18" s="94" t="n"/>
      <c r="FC18" s="94" t="n"/>
      <c r="FD18" s="94" t="n"/>
      <c r="FE18" s="94" t="n"/>
      <c r="FF18" s="94" t="n"/>
      <c r="FG18" s="94" t="n"/>
      <c r="FH18" s="94" t="n"/>
      <c r="FI18" s="94" t="n"/>
      <c r="FJ18" s="94" t="n"/>
      <c r="FK18" s="94" t="n"/>
      <c r="FL18" s="94" t="n"/>
      <c r="FM18" s="94" t="n"/>
      <c r="FN18" s="94" t="n"/>
      <c r="FO18" s="94" t="n"/>
      <c r="FP18" s="94" t="n"/>
      <c r="FQ18" s="94" t="n"/>
      <c r="FR18" s="94" t="n"/>
      <c r="FS18" s="94" t="n"/>
      <c r="FT18" s="94" t="n"/>
      <c r="FU18" s="94" t="n"/>
      <c r="FV18" s="94" t="n"/>
      <c r="FW18" s="94" t="n"/>
      <c r="FX18" s="94" t="n"/>
      <c r="FY18" s="94" t="n"/>
      <c r="FZ18" s="94" t="n"/>
      <c r="GA18" s="94" t="n"/>
      <c r="GB18" s="94" t="n"/>
      <c r="GC18" s="94" t="n"/>
      <c r="GD18" s="94" t="n"/>
      <c r="GE18" s="94" t="n"/>
      <c r="GF18" s="94" t="n"/>
      <c r="GG18" s="94" t="n"/>
      <c r="GH18" s="94" t="n"/>
      <c r="GI18" s="94" t="n"/>
      <c r="GJ18" s="94" t="n"/>
      <c r="GK18" s="94" t="n"/>
      <c r="GL18" s="94" t="n"/>
      <c r="GM18" s="94" t="n"/>
      <c r="GN18" s="94" t="n"/>
      <c r="GO18" s="94" t="n"/>
      <c r="GP18" s="94" t="n"/>
      <c r="GQ18" s="94" t="n"/>
      <c r="GR18" s="94" t="n"/>
      <c r="GS18" s="94" t="n"/>
      <c r="GT18" s="94" t="n"/>
      <c r="GU18" s="94" t="n"/>
      <c r="GV18" s="94" t="n"/>
      <c r="GW18" s="94" t="n"/>
      <c r="GX18" s="94" t="n"/>
    </row>
    <row r="19" ht="13.8" customHeight="1" s="54"/>
    <row r="20" ht="13.8" customHeight="1" s="54">
      <c r="A20" s="92" t="n"/>
      <c r="B20" s="92" t="n"/>
      <c r="C20" s="92" t="n"/>
      <c r="D20" s="92" t="n"/>
      <c r="E20" s="92" t="n"/>
      <c r="F20" s="92" t="n"/>
      <c r="G20" s="92" t="n"/>
      <c r="H20" s="92" t="n"/>
      <c r="I20" s="92" t="n"/>
      <c r="J20" s="92" t="n"/>
      <c r="K20" s="92" t="n"/>
      <c r="L20" s="92" t="n"/>
      <c r="M20" s="92" t="n"/>
      <c r="N20" s="92" t="n"/>
      <c r="O20" s="92" t="n"/>
      <c r="P20" s="92" t="n"/>
      <c r="Q20" s="92" t="n"/>
      <c r="R20" s="92" t="n"/>
      <c r="S20" s="92" t="n"/>
      <c r="T20" s="92" t="n"/>
      <c r="U20" s="92" t="n"/>
      <c r="V20" s="92" t="n"/>
      <c r="W20" s="92" t="n"/>
      <c r="X20" s="92" t="n"/>
      <c r="Y20" s="92" t="n"/>
      <c r="Z20" s="92" t="n"/>
      <c r="AA20" s="92" t="n"/>
      <c r="AB20" s="92" t="n"/>
      <c r="AC20" s="92" t="n"/>
      <c r="AD20" s="92" t="n"/>
      <c r="AE20" s="92" t="n"/>
      <c r="AF20" s="92" t="n"/>
      <c r="AG20" s="92" t="n"/>
      <c r="AH20" s="92" t="n"/>
      <c r="AI20" s="92" t="n"/>
      <c r="AJ20" s="92" t="n"/>
      <c r="AK20" s="92" t="n"/>
      <c r="AL20" s="92" t="n"/>
      <c r="AM20" s="92" t="n"/>
      <c r="AN20" s="92" t="n"/>
      <c r="AO20" s="92" t="n"/>
      <c r="AP20" s="92" t="n"/>
      <c r="AQ20" s="92" t="n"/>
      <c r="AR20" s="92" t="n"/>
      <c r="AS20" s="92" t="n"/>
      <c r="AT20" s="92" t="n"/>
      <c r="AU20" s="92" t="n"/>
      <c r="AV20" s="92" t="n"/>
      <c r="AW20" s="92" t="n"/>
      <c r="AX20" s="92" t="n"/>
      <c r="AY20" s="92" t="n"/>
      <c r="AZ20" s="92" t="n"/>
      <c r="BA20" s="92" t="n"/>
      <c r="BB20" s="92" t="n"/>
      <c r="BC20" s="92" t="n"/>
      <c r="BD20" s="92" t="n"/>
      <c r="BE20" s="92" t="n"/>
      <c r="BF20" s="92" t="n"/>
      <c r="BG20" s="92" t="n"/>
      <c r="BH20" s="92" t="n"/>
      <c r="BI20" s="92" t="n"/>
      <c r="BJ20" s="92" t="n"/>
      <c r="BK20" s="92" t="n"/>
      <c r="BL20" s="92" t="n"/>
      <c r="BM20" s="92" t="n"/>
      <c r="BN20" s="92" t="n"/>
      <c r="BO20" s="92" t="n"/>
      <c r="BP20" s="92" t="n"/>
      <c r="BQ20" s="92" t="n"/>
      <c r="BR20" s="92" t="n"/>
      <c r="BS20" s="92" t="n"/>
      <c r="BT20" s="92" t="n"/>
      <c r="BU20" s="92" t="n"/>
      <c r="BV20" s="92" t="n"/>
      <c r="BW20" s="92" t="n"/>
      <c r="BX20" s="92" t="n"/>
      <c r="BY20" s="92" t="n"/>
      <c r="BZ20" s="92" t="n"/>
      <c r="CA20" s="92" t="n"/>
      <c r="CB20" s="92" t="n"/>
      <c r="CC20" s="92" t="n"/>
      <c r="CD20" s="92" t="n"/>
      <c r="CE20" s="92" t="n"/>
      <c r="CF20" s="92" t="n"/>
      <c r="CG20" s="92" t="n"/>
      <c r="CH20" s="92" t="n"/>
      <c r="CI20" s="92" t="n"/>
      <c r="CJ20" s="92" t="n"/>
    </row>
    <row r="21" ht="13.8" customHeight="1" s="54"/>
    <row r="22" ht="13.8" customHeight="1" s="54">
      <c r="A22" s="93" t="n">
        <v>52</v>
      </c>
      <c r="B22" s="93">
        <f>B31</f>
        <v/>
      </c>
      <c r="C22" s="93">
        <f>C31</f>
        <v/>
      </c>
      <c r="D22" s="93">
        <f>D31</f>
        <v/>
      </c>
      <c r="E22" s="93">
        <f>E31</f>
        <v/>
      </c>
      <c r="F22" s="93">
        <f>F31</f>
        <v/>
      </c>
      <c r="G22" s="93">
        <f>G31</f>
        <v/>
      </c>
      <c r="H22" s="93">
        <f>H31</f>
        <v/>
      </c>
      <c r="I22" s="93" t="n"/>
      <c r="J22" s="93" t="n"/>
      <c r="K22" s="93" t="n"/>
      <c r="L22" s="93" t="n"/>
      <c r="M22" s="93" t="n"/>
      <c r="N22" s="93" t="n"/>
      <c r="O22" s="93">
        <f>O31</f>
        <v/>
      </c>
      <c r="P22" s="93">
        <f>P31</f>
        <v/>
      </c>
      <c r="Q22" s="93">
        <f>Q31</f>
        <v/>
      </c>
      <c r="R22" s="93">
        <f>R31</f>
        <v/>
      </c>
      <c r="S22" s="93">
        <f>S31</f>
        <v/>
      </c>
      <c r="T22" s="93">
        <f>T31</f>
        <v/>
      </c>
      <c r="U22" s="93">
        <f>U31</f>
        <v/>
      </c>
      <c r="V22" s="93">
        <f>V31</f>
        <v/>
      </c>
      <c r="W22" s="93">
        <f>W31</f>
        <v/>
      </c>
      <c r="X22" s="93">
        <f>X31</f>
        <v/>
      </c>
      <c r="Y22" s="93">
        <f>Y31</f>
        <v/>
      </c>
      <c r="Z22" s="93">
        <f>Z31</f>
        <v/>
      </c>
      <c r="AA22" s="93">
        <f>AA31</f>
        <v/>
      </c>
      <c r="AB22" s="93">
        <f>AB31</f>
        <v/>
      </c>
      <c r="AC22" s="93">
        <f>AC31</f>
        <v/>
      </c>
      <c r="AD22" s="93">
        <f>AD31</f>
        <v/>
      </c>
      <c r="AE22" s="93">
        <f>AE31</f>
        <v/>
      </c>
      <c r="AF22" s="93">
        <f>AF31</f>
        <v/>
      </c>
      <c r="AG22" s="93">
        <f>AG31</f>
        <v/>
      </c>
      <c r="AH22" s="93">
        <f>AH31</f>
        <v/>
      </c>
      <c r="AI22" s="93">
        <f>AI31</f>
        <v/>
      </c>
      <c r="AJ22" s="93">
        <f>AJ31</f>
        <v/>
      </c>
      <c r="AK22" s="93">
        <f>AK31</f>
        <v/>
      </c>
      <c r="AL22" s="93">
        <f>AL31</f>
        <v/>
      </c>
      <c r="AM22" s="93">
        <f>AM31</f>
        <v/>
      </c>
      <c r="AN22" s="93">
        <f>AN31</f>
        <v/>
      </c>
      <c r="AO22" s="93">
        <f>AO31</f>
        <v/>
      </c>
      <c r="AP22" s="93">
        <f>AP31</f>
        <v/>
      </c>
      <c r="AQ22" s="93">
        <f>AQ31</f>
        <v/>
      </c>
      <c r="AR22" s="93">
        <f>AR31</f>
        <v/>
      </c>
      <c r="AS22" s="93">
        <f>AS31</f>
        <v/>
      </c>
      <c r="AT22" s="93">
        <f>AT31</f>
        <v/>
      </c>
      <c r="AU22" s="93">
        <f>AU31</f>
        <v/>
      </c>
      <c r="AV22" s="93">
        <f>AV31</f>
        <v/>
      </c>
      <c r="AW22" s="93">
        <f>AW31</f>
        <v/>
      </c>
      <c r="AX22" s="93">
        <f>AX31</f>
        <v/>
      </c>
      <c r="AY22" s="93">
        <f>AY31</f>
        <v/>
      </c>
      <c r="AZ22" s="93">
        <f>AZ31</f>
        <v/>
      </c>
      <c r="BA22" s="93">
        <f>BA31</f>
        <v/>
      </c>
      <c r="BB22" s="93">
        <f>BB31</f>
        <v/>
      </c>
      <c r="BC22" s="93">
        <f>BC31</f>
        <v/>
      </c>
      <c r="BD22" s="93">
        <f>BD31</f>
        <v/>
      </c>
      <c r="BE22" s="93">
        <f>BE31</f>
        <v/>
      </c>
      <c r="BF22" s="93">
        <f>BF31</f>
        <v/>
      </c>
      <c r="BG22" s="93">
        <f>BG31</f>
        <v/>
      </c>
      <c r="BH22" s="93">
        <f>BH31</f>
        <v/>
      </c>
      <c r="BI22" s="93">
        <f>BI31</f>
        <v/>
      </c>
      <c r="BJ22" s="93">
        <f>BJ31</f>
        <v/>
      </c>
      <c r="BK22" s="93">
        <f>BK31</f>
        <v/>
      </c>
      <c r="BL22" s="93">
        <f>BL31</f>
        <v/>
      </c>
      <c r="BM22" s="93">
        <f>BM31</f>
        <v/>
      </c>
      <c r="BN22" s="93">
        <f>BN31</f>
        <v/>
      </c>
      <c r="BO22" s="93">
        <f>BO31</f>
        <v/>
      </c>
      <c r="BP22" s="93">
        <f>BP31</f>
        <v/>
      </c>
      <c r="BQ22" s="93">
        <f>BQ31</f>
        <v/>
      </c>
      <c r="BR22" s="93">
        <f>BR31</f>
        <v/>
      </c>
      <c r="BS22" s="93">
        <f>BS31</f>
        <v/>
      </c>
      <c r="BT22" s="93">
        <f>BT31</f>
        <v/>
      </c>
      <c r="BU22" s="93">
        <f>BU31</f>
        <v/>
      </c>
      <c r="BV22" s="93">
        <f>BV31</f>
        <v/>
      </c>
      <c r="BW22" s="93">
        <f>BW31</f>
        <v/>
      </c>
      <c r="BX22" s="93">
        <f>BX31</f>
        <v/>
      </c>
      <c r="BY22" s="93">
        <f>BY31</f>
        <v/>
      </c>
      <c r="BZ22" s="93">
        <f>BZ31</f>
        <v/>
      </c>
      <c r="CA22" s="93">
        <f>CA31</f>
        <v/>
      </c>
      <c r="CB22" s="93">
        <f>CB31</f>
        <v/>
      </c>
      <c r="CC22" s="93">
        <f>CC31</f>
        <v/>
      </c>
      <c r="CD22" s="93">
        <f>CD31</f>
        <v/>
      </c>
      <c r="CE22" s="93">
        <f>CE31</f>
        <v/>
      </c>
      <c r="CF22" s="93">
        <f>CF31</f>
        <v/>
      </c>
      <c r="CG22" s="93">
        <f>CG31</f>
        <v/>
      </c>
      <c r="CH22" s="93">
        <f>CH31</f>
        <v/>
      </c>
      <c r="CI22" s="93">
        <f>CI31</f>
        <v/>
      </c>
      <c r="CJ22" s="93">
        <f>CJ31</f>
        <v/>
      </c>
      <c r="CK22" s="93">
        <f>CK31</f>
        <v/>
      </c>
      <c r="CL22" s="93">
        <f>CL31</f>
        <v/>
      </c>
      <c r="CM22" s="93">
        <f>CM31</f>
        <v/>
      </c>
      <c r="CN22" s="93">
        <f>CN31</f>
        <v/>
      </c>
      <c r="CO22" s="93">
        <f>CO31</f>
        <v/>
      </c>
      <c r="CP22" s="93">
        <f>CP31</f>
        <v/>
      </c>
      <c r="CQ22" s="93">
        <f>CQ31</f>
        <v/>
      </c>
      <c r="CR22" s="93">
        <f>CR31</f>
        <v/>
      </c>
      <c r="CS22" s="93">
        <f>CS31</f>
        <v/>
      </c>
      <c r="CT22" s="93">
        <f>CT31</f>
        <v/>
      </c>
      <c r="CU22" s="93">
        <f>CU31</f>
        <v/>
      </c>
      <c r="CV22" s="93">
        <f>CV31</f>
        <v/>
      </c>
      <c r="CW22" s="93">
        <f>CW31</f>
        <v/>
      </c>
      <c r="CX22" s="93">
        <f>CX31</f>
        <v/>
      </c>
      <c r="CY22" s="93">
        <f>CY31</f>
        <v/>
      </c>
      <c r="CZ22" s="93">
        <f>CZ31</f>
        <v/>
      </c>
      <c r="DA22" s="93">
        <f>DA31</f>
        <v/>
      </c>
      <c r="DB22" s="93">
        <f>DB31</f>
        <v/>
      </c>
      <c r="DC22" s="93">
        <f>DC31</f>
        <v/>
      </c>
      <c r="DD22" s="93">
        <f>DD31</f>
        <v/>
      </c>
      <c r="DE22" s="93">
        <f>DE31</f>
        <v/>
      </c>
      <c r="DF22" s="93">
        <f>DF31</f>
        <v/>
      </c>
      <c r="DG22" s="94">
        <f>DG31</f>
        <v/>
      </c>
      <c r="DH22" s="94">
        <f>DH31</f>
        <v/>
      </c>
      <c r="DI22" s="94">
        <f>DI31</f>
        <v/>
      </c>
      <c r="DJ22" s="94">
        <f>DJ31</f>
        <v/>
      </c>
      <c r="DK22" s="94">
        <f>DK31</f>
        <v/>
      </c>
      <c r="DL22" s="94">
        <f>DL31</f>
        <v/>
      </c>
      <c r="DM22" s="94">
        <f>DM31</f>
        <v/>
      </c>
      <c r="DN22" s="94">
        <f>DN31</f>
        <v/>
      </c>
      <c r="DO22" s="94">
        <f>DO31</f>
        <v/>
      </c>
      <c r="DP22" s="94">
        <f>DP31</f>
        <v/>
      </c>
      <c r="DQ22" s="94">
        <f>DQ31</f>
        <v/>
      </c>
      <c r="DR22" s="94">
        <f>DR31</f>
        <v/>
      </c>
      <c r="DS22" s="94">
        <f>DS31</f>
        <v/>
      </c>
      <c r="DT22" s="94">
        <f>DT31</f>
        <v/>
      </c>
      <c r="DU22" s="94">
        <f>DU31</f>
        <v/>
      </c>
      <c r="DV22" s="94">
        <f>DV31</f>
        <v/>
      </c>
      <c r="DW22" s="94">
        <f>DW31</f>
        <v/>
      </c>
      <c r="DX22" s="94">
        <f>DX31</f>
        <v/>
      </c>
      <c r="DY22" s="94">
        <f>DY31</f>
        <v/>
      </c>
      <c r="DZ22" s="94">
        <f>DZ31</f>
        <v/>
      </c>
      <c r="EA22" s="94">
        <f>EA31</f>
        <v/>
      </c>
      <c r="EB22" s="94">
        <f>EB31</f>
        <v/>
      </c>
      <c r="EC22" s="94">
        <f>EC31</f>
        <v/>
      </c>
      <c r="ED22" s="94">
        <f>ED31</f>
        <v/>
      </c>
      <c r="EE22" s="94">
        <f>EE31</f>
        <v/>
      </c>
      <c r="EF22" s="94">
        <f>EF31</f>
        <v/>
      </c>
      <c r="EG22" s="94">
        <f>EG31</f>
        <v/>
      </c>
      <c r="EH22" s="94">
        <f>EH31</f>
        <v/>
      </c>
      <c r="EI22" s="94">
        <f>EI31</f>
        <v/>
      </c>
      <c r="EJ22" s="94">
        <f>EJ31</f>
        <v/>
      </c>
      <c r="EK22" s="94">
        <f>EK31</f>
        <v/>
      </c>
      <c r="EL22" s="94">
        <f>EL31</f>
        <v/>
      </c>
      <c r="EM22" s="94">
        <f>EM31</f>
        <v/>
      </c>
      <c r="EN22" s="94">
        <f>EN31</f>
        <v/>
      </c>
      <c r="EO22" s="94">
        <f>EO31</f>
        <v/>
      </c>
      <c r="EP22" s="94">
        <f>EP31</f>
        <v/>
      </c>
      <c r="EQ22" s="94">
        <f>EQ31</f>
        <v/>
      </c>
      <c r="ER22" s="94">
        <f>ER31</f>
        <v/>
      </c>
      <c r="ES22" s="94">
        <f>ES31</f>
        <v/>
      </c>
      <c r="ET22" s="94">
        <f>ET31</f>
        <v/>
      </c>
      <c r="EU22" s="94">
        <f>EU31</f>
        <v/>
      </c>
      <c r="EV22" s="94">
        <f>EV31</f>
        <v/>
      </c>
      <c r="EW22" s="94">
        <f>EW31</f>
        <v/>
      </c>
      <c r="EX22" s="94">
        <f>EX31</f>
        <v/>
      </c>
      <c r="EY22" s="94">
        <f>EY31</f>
        <v/>
      </c>
      <c r="EZ22" s="94">
        <f>EZ31</f>
        <v/>
      </c>
      <c r="FA22" s="94">
        <f>FA31</f>
        <v/>
      </c>
      <c r="FB22" s="94">
        <f>FB31</f>
        <v/>
      </c>
      <c r="FC22" s="94">
        <f>FC31</f>
        <v/>
      </c>
      <c r="FD22" s="94">
        <f>FD31</f>
        <v/>
      </c>
      <c r="FE22" s="94">
        <f>FE31</f>
        <v/>
      </c>
      <c r="FF22" s="94">
        <f>FF31</f>
        <v/>
      </c>
      <c r="FG22" s="94">
        <f>FG31</f>
        <v/>
      </c>
      <c r="FH22" s="94">
        <f>FH31</f>
        <v/>
      </c>
      <c r="FI22" s="94">
        <f>FI31</f>
        <v/>
      </c>
      <c r="FJ22" s="94">
        <f>FJ31</f>
        <v/>
      </c>
      <c r="FK22" s="94">
        <f>FK31</f>
        <v/>
      </c>
      <c r="FL22" s="94">
        <f>FL31</f>
        <v/>
      </c>
      <c r="FM22" s="94">
        <f>FM31</f>
        <v/>
      </c>
      <c r="FN22" s="94">
        <f>FN31</f>
        <v/>
      </c>
      <c r="FO22" s="94">
        <f>FO31</f>
        <v/>
      </c>
      <c r="FP22" s="94">
        <f>FP31</f>
        <v/>
      </c>
      <c r="FQ22" s="94">
        <f>FQ31</f>
        <v/>
      </c>
      <c r="FR22" s="94">
        <f>FR31</f>
        <v/>
      </c>
      <c r="FS22" s="94">
        <f>FS31</f>
        <v/>
      </c>
      <c r="FT22" s="94">
        <f>FT31</f>
        <v/>
      </c>
      <c r="FU22" s="94">
        <f>FU31</f>
        <v/>
      </c>
      <c r="FV22" s="94">
        <f>FV31</f>
        <v/>
      </c>
      <c r="FW22" s="94">
        <f>FW31</f>
        <v/>
      </c>
      <c r="FX22" s="94">
        <f>FX31</f>
        <v/>
      </c>
      <c r="FY22" s="94">
        <f>FY31</f>
        <v/>
      </c>
      <c r="FZ22" s="94">
        <f>FZ31</f>
        <v/>
      </c>
      <c r="GA22" s="94">
        <f>GA31</f>
        <v/>
      </c>
      <c r="GB22" s="94">
        <f>GB31</f>
        <v/>
      </c>
      <c r="GC22" s="94">
        <f>GC31</f>
        <v/>
      </c>
      <c r="GD22" s="94">
        <f>GD31</f>
        <v/>
      </c>
      <c r="GE22" s="94">
        <f>GE31</f>
        <v/>
      </c>
      <c r="GF22" s="94">
        <f>GF31</f>
        <v/>
      </c>
      <c r="GG22" s="94">
        <f>GG31</f>
        <v/>
      </c>
      <c r="GH22" s="94">
        <f>GH31</f>
        <v/>
      </c>
      <c r="GI22" s="94">
        <f>GI31</f>
        <v/>
      </c>
      <c r="GJ22" s="94">
        <f>GJ31</f>
        <v/>
      </c>
      <c r="GK22" s="94">
        <f>GK31</f>
        <v/>
      </c>
      <c r="GL22" s="94">
        <f>GL31</f>
        <v/>
      </c>
      <c r="GM22" s="94">
        <f>GM31</f>
        <v/>
      </c>
      <c r="GN22" s="94">
        <f>GN31</f>
        <v/>
      </c>
      <c r="GO22" s="94">
        <f>GO31</f>
        <v/>
      </c>
      <c r="GP22" s="94">
        <f>GP31</f>
        <v/>
      </c>
      <c r="GQ22" s="94">
        <f>GQ31</f>
        <v/>
      </c>
      <c r="GR22" s="94">
        <f>GR31</f>
        <v/>
      </c>
      <c r="GS22" s="94">
        <f>GS31</f>
        <v/>
      </c>
      <c r="GT22" s="94">
        <f>GT31</f>
        <v/>
      </c>
      <c r="GU22" s="94">
        <f>GU31</f>
        <v/>
      </c>
      <c r="GV22" s="94">
        <f>GV31</f>
        <v/>
      </c>
      <c r="GW22" s="94">
        <f>GW31</f>
        <v/>
      </c>
      <c r="GX22" s="94">
        <f>GX31</f>
        <v/>
      </c>
    </row>
    <row r="23" ht="13.8" customHeight="1" s="54"/>
    <row r="24" ht="12.75" customHeight="1" s="54">
      <c r="A24" s="95" t="n">
        <v>17</v>
      </c>
      <c r="B24" s="95" t="n">
        <v>1</v>
      </c>
      <c r="C24" s="95">
        <f>ROW(SmtRes!A1)</f>
        <v/>
      </c>
      <c r="D24" s="95">
        <f>ROW(EtalonRes!A1)</f>
        <v/>
      </c>
      <c r="E24" s="95" t="n">
        <v>1</v>
      </c>
      <c r="F24" s="95" t="inlineStr">
        <is>
          <t>Калькуляция - 001</t>
        </is>
      </c>
      <c r="G24" s="95" t="inlineStr">
        <is>
          <t>Обмер, дефектовка, маркировка границ ремонта</t>
        </is>
      </c>
      <c r="H24" s="95" t="inlineStr">
        <is>
          <t>1 М2</t>
        </is>
      </c>
      <c r="I24" s="95" t="n">
        <v>1440.5</v>
      </c>
      <c r="J24" s="95" t="n">
        <v>8.91</v>
      </c>
      <c r="K24" s="95" t="n">
        <v>192730.95</v>
      </c>
      <c r="L24" s="95" t="n"/>
      <c r="M24" s="95" t="n"/>
      <c r="N24" s="95" t="n"/>
      <c r="O24" s="95">
        <f>ROUND((Z24+AC24+AD24),2)</f>
        <v/>
      </c>
      <c r="P24" s="95">
        <f>ROUND((U24+X24+Y24),2)</f>
        <v/>
      </c>
      <c r="Q24" s="95">
        <f>ROUND(10.18,2)</f>
        <v/>
      </c>
      <c r="R24" s="95">
        <f>ROUND(AH24,2)</f>
        <v/>
      </c>
      <c r="S24" s="95" t="inlineStr">
        <is>
          <t>ТСН-2001 Калькуляция - 001</t>
        </is>
      </c>
      <c r="T24" s="95" t="inlineStr">
        <is>
          <t>work</t>
        </is>
      </c>
      <c r="U24" s="95" t="n">
        <v>130671.58</v>
      </c>
      <c r="V24" s="95" t="n">
        <v>34691.57</v>
      </c>
      <c r="W24" s="95" t="n">
        <v>3854.62</v>
      </c>
      <c r="X24" s="95" t="n">
        <v>35077.03</v>
      </c>
      <c r="Y24" s="95" t="n">
        <v>26982.33</v>
      </c>
      <c r="Z24" s="95" t="n">
        <v>12836.11</v>
      </c>
      <c r="AA24" s="95" t="n">
        <v>3407.81</v>
      </c>
      <c r="AB24" s="95" t="n">
        <v>378.64</v>
      </c>
      <c r="AC24" s="95" t="n">
        <v>3445.67</v>
      </c>
      <c r="AD24" s="95" t="n">
        <v>2650.52</v>
      </c>
      <c r="AE24" s="95" t="inlineStr">
        <is>
          <t>work</t>
        </is>
      </c>
      <c r="AF24" s="95" t="n">
        <v>426.75</v>
      </c>
      <c r="AG24" s="95" t="n">
        <v>41.92</v>
      </c>
      <c r="AH24" s="95" t="n">
        <v>1440.5</v>
      </c>
      <c r="AI24" s="95">
        <f>(((EX24*0.3)*1.1))</f>
        <v/>
      </c>
      <c r="AJ24" s="95">
        <f>(AS24)</f>
        <v/>
      </c>
      <c r="AK24" s="95" t="n">
        <v>3407.81</v>
      </c>
      <c r="AL24" s="95" t="n">
        <v>0</v>
      </c>
      <c r="AM24" s="95" t="n">
        <v>3445.67</v>
      </c>
      <c r="AN24" s="95" t="n">
        <v>378.64</v>
      </c>
      <c r="AO24" s="95">
        <f>ROUND(O24,2)</f>
        <v/>
      </c>
      <c r="AP24" s="95" t="n">
        <v>0</v>
      </c>
      <c r="AQ24" s="95">
        <f>ROUND(R24,2)</f>
        <v/>
      </c>
      <c r="AR24" s="95" t="n">
        <v>0</v>
      </c>
      <c r="AS24" s="95" t="n">
        <v>0</v>
      </c>
      <c r="AT24" s="95" t="n">
        <v>97</v>
      </c>
      <c r="AU24" s="95" t="n">
        <v>51</v>
      </c>
      <c r="AV24" s="95" t="n">
        <v>1</v>
      </c>
      <c r="AW24" s="95" t="n">
        <v>1</v>
      </c>
      <c r="AX24" s="95" t="n"/>
      <c r="AY24" s="95" t="n"/>
      <c r="AZ24" s="95" t="n">
        <v>1</v>
      </c>
      <c r="BA24" s="95" t="n">
        <v>1</v>
      </c>
      <c r="BB24" s="95" t="n">
        <v>1</v>
      </c>
      <c r="BC24" s="95" t="n">
        <v>1</v>
      </c>
      <c r="BD24" s="95" t="n"/>
      <c r="BE24" s="95" t="n"/>
      <c r="BF24" s="95" t="n"/>
      <c r="BG24" s="95" t="n"/>
      <c r="BH24" s="95" t="n">
        <v>0</v>
      </c>
      <c r="BI24" s="95" t="n">
        <v>1440.5</v>
      </c>
      <c r="BJ24" s="95" t="inlineStr">
        <is>
          <t>ТСН-2001 Калькуляция - 001, Калькуляция - 001</t>
        </is>
      </c>
      <c r="BK24" s="95" t="n"/>
      <c r="BL24" s="95" t="n"/>
      <c r="BM24" s="95" t="n">
        <v>0</v>
      </c>
      <c r="BN24" s="95" t="n">
        <v>0</v>
      </c>
      <c r="BO24" s="95" t="inlineStr">
        <is>
          <t>Калькуляция - 001</t>
        </is>
      </c>
      <c r="BP24" s="95" t="n">
        <v>1</v>
      </c>
      <c r="BQ24" s="95" t="n">
        <v>40</v>
      </c>
      <c r="BR24" s="95" t="n">
        <v>0</v>
      </c>
      <c r="BS24" s="95" t="n">
        <v>1</v>
      </c>
      <c r="BT24" s="95" t="n">
        <v>1</v>
      </c>
      <c r="BU24" s="95" t="n">
        <v>1</v>
      </c>
      <c r="BV24" s="95" t="n">
        <v>1</v>
      </c>
      <c r="BW24" s="95" t="n">
        <v>1</v>
      </c>
      <c r="BX24" s="95" t="n">
        <v>1</v>
      </c>
      <c r="BY24" s="95" t="n"/>
      <c r="BZ24" s="95" t="n">
        <v>97</v>
      </c>
      <c r="CA24" s="95" t="n">
        <v>51</v>
      </c>
      <c r="CB24" s="95" t="n"/>
      <c r="CC24" s="95" t="n"/>
      <c r="CD24" s="95" t="n"/>
      <c r="CE24" s="95" t="n">
        <v>30</v>
      </c>
      <c r="CF24" s="95" t="n">
        <v>0</v>
      </c>
      <c r="CG24" s="95" t="n">
        <v>0</v>
      </c>
      <c r="CH24" s="95" t="n"/>
      <c r="CI24" s="95" t="n"/>
      <c r="CJ24" s="95" t="n"/>
      <c r="CK24" s="95" t="n"/>
      <c r="CL24" s="95" t="n"/>
      <c r="CM24" s="95" t="n">
        <v>0</v>
      </c>
      <c r="CN24" s="95" t="n"/>
      <c r="CO24" s="95" t="n">
        <v>0</v>
      </c>
      <c r="CP24" s="95">
        <f>ROUND(P24,2)</f>
        <v/>
      </c>
      <c r="CQ24" s="95">
        <f>ROUND(V24,2)</f>
        <v/>
      </c>
      <c r="CR24" s="95">
        <f>ROUND(W24,2)</f>
        <v/>
      </c>
      <c r="CS24" s="95">
        <f>ROUND(X24,2)</f>
        <v/>
      </c>
      <c r="CT24" s="95">
        <f>ROUND(Y24,2)</f>
        <v/>
      </c>
      <c r="CU24" s="95">
        <f>ROUND(AF24,2)</f>
        <v/>
      </c>
      <c r="CV24" s="95">
        <f>ROUND((AH24*AV24),2)</f>
        <v/>
      </c>
      <c r="CW24" s="95">
        <f>ROUND(AI24,2)</f>
        <v/>
      </c>
      <c r="CX24" s="95">
        <f>ROUND(AJ24,2)</f>
        <v/>
      </c>
      <c r="CY24" s="95">
        <f>ROUND(((P24*AT24)/100),2)</f>
        <v/>
      </c>
      <c r="CZ24" s="95">
        <f>ROUND(((P24*AU24)/100),2)</f>
        <v/>
      </c>
      <c r="DA24" s="95" t="n"/>
      <c r="DB24" s="95" t="n">
        <v>1</v>
      </c>
      <c r="DC24" s="95" t="n"/>
      <c r="DD24" s="95" t="inlineStr">
        <is>
          <t>*0)*1</t>
        </is>
      </c>
      <c r="DE24" s="95" t="inlineStr">
        <is>
          <t>*0,3)*1,1</t>
        </is>
      </c>
      <c r="DF24" s="95" t="inlineStr">
        <is>
          <t>*0,3)*1,1</t>
        </is>
      </c>
      <c r="DG24" s="95" t="inlineStr">
        <is>
          <t>*0,3)*1,1</t>
        </is>
      </c>
      <c r="DH24" s="95" t="n"/>
      <c r="DI24" s="95" t="inlineStr">
        <is>
          <t>*0,3)*1,1</t>
        </is>
      </c>
      <c r="DJ24" s="95" t="inlineStr">
        <is>
          <t>*0,3)*1,1</t>
        </is>
      </c>
      <c r="DK24" s="95" t="n"/>
      <c r="DL24" s="95" t="n"/>
      <c r="DM24" s="95" t="n"/>
      <c r="DN24" s="95" t="n">
        <v>0</v>
      </c>
      <c r="DO24" s="95" t="n">
        <v>0</v>
      </c>
      <c r="DP24" s="95" t="n">
        <v>1</v>
      </c>
      <c r="DQ24" s="95" t="n">
        <v>1</v>
      </c>
      <c r="DR24" s="95" t="n"/>
      <c r="DS24" s="95" t="n"/>
      <c r="DT24" s="95" t="n"/>
      <c r="DU24" s="95" t="n">
        <v>1000</v>
      </c>
      <c r="DV24" s="95" t="inlineStr">
        <is>
          <t>1  М2.</t>
        </is>
      </c>
      <c r="DW24" s="95" t="inlineStr">
        <is>
          <t>1  М2.</t>
        </is>
      </c>
      <c r="DX24" s="95" t="n">
        <v>1</v>
      </c>
      <c r="DY24" s="95" t="n"/>
      <c r="DZ24" s="95" t="n"/>
      <c r="EA24" s="95" t="n"/>
      <c r="EB24" s="95" t="n"/>
      <c r="EC24" s="95" t="n"/>
      <c r="ED24" s="95" t="n"/>
      <c r="EE24" s="95" t="n">
        <v>1730059269</v>
      </c>
      <c r="EF24" s="95" t="n">
        <v>40</v>
      </c>
      <c r="EG24" s="95" t="inlineStr">
        <is>
          <t>Строительные работы</t>
        </is>
      </c>
      <c r="EH24" s="95" t="n">
        <v>0</v>
      </c>
      <c r="EI24" s="95" t="n"/>
      <c r="EJ24" s="95" t="n">
        <v>1440.5</v>
      </c>
      <c r="EK24" s="95" t="n">
        <v>0</v>
      </c>
      <c r="EL24" s="95" t="inlineStr">
        <is>
          <t>ТСН-2001 Калькуляция - 001</t>
        </is>
      </c>
      <c r="EM24" s="95" t="inlineStr">
        <is>
          <t>Калькуляция - 001</t>
        </is>
      </c>
      <c r="EN24" s="95" t="n"/>
      <c r="EO24" s="95" t="n"/>
      <c r="EP24" s="95" t="n"/>
      <c r="EQ24" s="95" t="n">
        <v>131072</v>
      </c>
      <c r="ER24" s="95" t="n">
        <v>3407.81</v>
      </c>
      <c r="ES24" s="95" t="n">
        <v>0</v>
      </c>
      <c r="ET24" s="95" t="n">
        <v>3445.67</v>
      </c>
      <c r="EU24" s="95" t="n">
        <v>378.64</v>
      </c>
      <c r="EV24" s="95" t="n">
        <v>2650.52</v>
      </c>
      <c r="EW24" s="95" t="n">
        <v>1440.5</v>
      </c>
      <c r="EX24" s="95" t="n">
        <v>0</v>
      </c>
      <c r="EY24" s="95" t="n">
        <v>0</v>
      </c>
      <c r="EZ24" s="95" t="n"/>
      <c r="FA24" s="95" t="n"/>
      <c r="FB24" s="95" t="n"/>
      <c r="FC24" s="95" t="n"/>
      <c r="FD24" s="95" t="n"/>
      <c r="FE24" s="95" t="n"/>
      <c r="FF24" s="95" t="n"/>
      <c r="FG24" s="95" t="n"/>
      <c r="FH24" s="95" t="n"/>
      <c r="FI24" s="95" t="n"/>
      <c r="FJ24" s="95" t="n"/>
      <c r="FK24" s="95" t="n"/>
      <c r="FL24" s="95" t="n"/>
      <c r="FM24" s="95" t="n"/>
      <c r="FN24" s="95" t="n"/>
      <c r="FO24" s="95" t="n"/>
      <c r="FP24" s="95" t="n"/>
      <c r="FQ24" s="95" t="n">
        <v>0</v>
      </c>
      <c r="FR24" s="95">
        <f>ROUND(IF(BI24=3,GM24,0),2)</f>
        <v/>
      </c>
      <c r="FS24" s="95" t="n">
        <v>0</v>
      </c>
      <c r="FT24" s="95" t="n"/>
      <c r="FU24" s="95" t="n"/>
      <c r="FV24" s="95" t="n"/>
      <c r="FW24" s="95" t="n"/>
      <c r="FX24" s="95" t="n">
        <v>97</v>
      </c>
      <c r="FY24" s="95" t="n">
        <v>51</v>
      </c>
      <c r="FZ24" s="95" t="n"/>
      <c r="GA24" s="95" t="n"/>
      <c r="GB24" s="95" t="n"/>
      <c r="GC24" s="95" t="n"/>
      <c r="GD24" s="95" t="n">
        <v>1</v>
      </c>
      <c r="GE24" s="95" t="n"/>
      <c r="GF24" s="95" t="n">
        <v>1730059269</v>
      </c>
      <c r="GG24" s="95" t="n">
        <v>2</v>
      </c>
      <c r="GH24" s="95" t="n">
        <v>1</v>
      </c>
      <c r="GI24" s="95" t="n">
        <v>2</v>
      </c>
      <c r="GJ24" s="95" t="n">
        <v>0</v>
      </c>
      <c r="GK24" s="95" t="n">
        <v>0</v>
      </c>
      <c r="GL24" s="95">
        <f>ROUND(IF(AND(BH24=3,BI24=3,FS24&lt;&gt;0),P24,0),2)</f>
        <v/>
      </c>
      <c r="GM24" s="95">
        <f>ROUND(O24+X24+Y24,2)+GX24</f>
        <v/>
      </c>
      <c r="GN24" s="95">
        <f>IF(OR(BI24=0,BI24=1),GM24-GX24,0)</f>
        <v/>
      </c>
      <c r="GO24" s="95">
        <f>IF(BI24=2,GM24-GX24,0)</f>
        <v/>
      </c>
      <c r="GP24" s="95">
        <f>IF(BI24=4,GM24-GX24,0)</f>
        <v/>
      </c>
      <c r="GQ24" s="95" t="n"/>
      <c r="GR24" s="95" t="n">
        <v>0</v>
      </c>
      <c r="GS24" s="95" t="n">
        <v>0</v>
      </c>
      <c r="GT24" s="95" t="n">
        <v>0</v>
      </c>
      <c r="GU24" s="95" t="n"/>
      <c r="GV24" s="95">
        <f>ROUND((GT24),6)</f>
        <v/>
      </c>
      <c r="GW24" s="95" t="n">
        <v>1</v>
      </c>
      <c r="GX24" s="95">
        <f>ROUND(HC24*I24,2)</f>
        <v/>
      </c>
      <c r="GY24" s="95" t="n">
        <v>0</v>
      </c>
      <c r="GZ24" s="95" t="n">
        <v>0</v>
      </c>
      <c r="HA24" s="95" t="n">
        <v>0</v>
      </c>
      <c r="HB24" s="95" t="n">
        <v>0</v>
      </c>
      <c r="HC24" s="95">
        <f>GV24*GW24</f>
        <v/>
      </c>
      <c r="HD24" s="95" t="n">
        <v>0</v>
      </c>
      <c r="HE24" s="95" t="n"/>
      <c r="HF24" s="95" t="n"/>
      <c r="HG24" s="95" t="n"/>
      <c r="HH24" s="95" t="n"/>
      <c r="HI24" s="95" t="n"/>
      <c r="HJ24" s="95" t="n"/>
      <c r="HK24" s="95" t="n"/>
      <c r="HL24" s="95" t="n"/>
      <c r="HM24" s="95" t="n"/>
      <c r="HN24" s="95" t="n"/>
      <c r="HO24" s="95" t="n"/>
      <c r="HP24" s="95" t="n"/>
      <c r="HQ24" s="95" t="n"/>
      <c r="HR24" s="95" t="n"/>
      <c r="HS24" s="95" t="n"/>
      <c r="HT24" s="95" t="n"/>
      <c r="HU24" s="95" t="n"/>
      <c r="HV24" s="95" t="n"/>
      <c r="HW24" s="95" t="n"/>
      <c r="HX24" s="95" t="n"/>
      <c r="HY24" s="95" t="n"/>
      <c r="HZ24" s="95" t="n"/>
      <c r="IA24" s="95" t="n"/>
      <c r="IB24" s="95" t="n"/>
      <c r="IC24" s="95" t="n"/>
      <c r="ID24" s="95" t="n"/>
      <c r="IE24" s="95" t="n"/>
      <c r="IF24" s="95" t="n"/>
      <c r="IG24" s="95" t="n"/>
      <c r="IH24" s="95" t="n"/>
      <c r="II24" s="95" t="n"/>
      <c r="IJ24" s="95" t="n"/>
      <c r="IK24" s="95" t="n"/>
      <c r="IL24" s="95" t="n"/>
      <c r="IM24" s="95" t="n"/>
      <c r="IN24" s="95" t="n"/>
      <c r="IO24" s="95" t="n"/>
      <c r="IP24" s="95" t="n"/>
      <c r="IQ24" s="95" t="n"/>
      <c r="IR24" s="95" t="n"/>
      <c r="IS24" s="95" t="n"/>
      <c r="IT24" s="95" t="n"/>
      <c r="IU24" s="95" t="n"/>
    </row>
    <row r="25" ht="12.75" customHeight="1" s="54">
      <c r="A25" s="95" t="n">
        <v>17</v>
      </c>
      <c r="B25" s="95" t="n">
        <v>1</v>
      </c>
      <c r="C25" s="95">
        <f>ROW(SmtRes!A2)</f>
        <v/>
      </c>
      <c r="D25" s="95">
        <f>ROW(EtalonRes!A2)</f>
        <v/>
      </c>
      <c r="E25" s="95" t="n">
        <v>1</v>
      </c>
      <c r="F25" s="95" t="inlineStr">
        <is>
          <t>6.69-43-1</t>
        </is>
      </c>
      <c r="G25" s="95" t="inlineStr">
        <is>
          <t>Укрытие и защита существующих конструкций и оборудования</t>
        </is>
      </c>
      <c r="H25" s="95" t="inlineStr">
        <is>
          <t>1 М2</t>
        </is>
      </c>
      <c r="I25" s="95" t="n">
        <v>1440.5</v>
      </c>
      <c r="J25" s="95" t="n">
        <v>12.75</v>
      </c>
      <c r="K25" s="95" t="n">
        <v>275774.4</v>
      </c>
      <c r="L25" s="95" t="n"/>
      <c r="M25" s="95" t="n"/>
      <c r="N25" s="95" t="n"/>
      <c r="O25" s="95">
        <f>ROUND((Z25+AC25+AD25),2)</f>
        <v/>
      </c>
      <c r="P25" s="95">
        <f>ROUND((U25+X25+Y25),2)</f>
        <v/>
      </c>
      <c r="Q25" s="95">
        <f>ROUND(10.18,2)</f>
        <v/>
      </c>
      <c r="R25" s="95">
        <f>ROUND(AH25,2)</f>
        <v/>
      </c>
      <c r="S25" s="95" t="inlineStr">
        <is>
          <t>ТСН-2001 6.69-43-1</t>
        </is>
      </c>
      <c r="T25" s="95" t="inlineStr">
        <is>
          <t>work</t>
        </is>
      </c>
      <c r="U25" s="95" t="n">
        <v>186975.05</v>
      </c>
      <c r="V25" s="95" t="n">
        <v>49639.39</v>
      </c>
      <c r="W25" s="95" t="n">
        <v>5515.48</v>
      </c>
      <c r="X25" s="95" t="n">
        <v>50190.94</v>
      </c>
      <c r="Y25" s="95" t="n">
        <v>38608.41</v>
      </c>
      <c r="Z25" s="95" t="n">
        <v>18366.9</v>
      </c>
      <c r="AA25" s="95" t="n">
        <v>4876.17</v>
      </c>
      <c r="AB25" s="95" t="n">
        <v>541.8</v>
      </c>
      <c r="AC25" s="95" t="n">
        <v>4930.35</v>
      </c>
      <c r="AD25" s="95" t="n">
        <v>3792.58</v>
      </c>
      <c r="AE25" s="95" t="inlineStr">
        <is>
          <t>work</t>
        </is>
      </c>
      <c r="AF25" s="95" t="n">
        <v>610.59</v>
      </c>
      <c r="AG25" s="95" t="n">
        <v>59.98</v>
      </c>
      <c r="AH25" s="95" t="n">
        <v>1440.5</v>
      </c>
      <c r="AI25" s="95">
        <f>(((EX25*0.3)*1.1))</f>
        <v/>
      </c>
      <c r="AJ25" s="95">
        <f>(AS25)</f>
        <v/>
      </c>
      <c r="AK25" s="95" t="n">
        <v>4876.17</v>
      </c>
      <c r="AL25" s="95" t="n">
        <v>0</v>
      </c>
      <c r="AM25" s="95" t="n">
        <v>4930.35</v>
      </c>
      <c r="AN25" s="95" t="n">
        <v>541.8</v>
      </c>
      <c r="AO25" s="95">
        <f>ROUND(O25,2)</f>
        <v/>
      </c>
      <c r="AP25" s="95" t="n">
        <v>0</v>
      </c>
      <c r="AQ25" s="95">
        <f>ROUND(R25,2)</f>
        <v/>
      </c>
      <c r="AR25" s="95" t="n">
        <v>0</v>
      </c>
      <c r="AS25" s="95" t="n">
        <v>0</v>
      </c>
      <c r="AT25" s="95" t="n">
        <v>97</v>
      </c>
      <c r="AU25" s="95" t="n">
        <v>51</v>
      </c>
      <c r="AV25" s="95" t="n">
        <v>1</v>
      </c>
      <c r="AW25" s="95" t="n">
        <v>1</v>
      </c>
      <c r="AX25" s="95" t="n"/>
      <c r="AY25" s="95" t="n"/>
      <c r="AZ25" s="95" t="n">
        <v>1</v>
      </c>
      <c r="BA25" s="95" t="n">
        <v>1</v>
      </c>
      <c r="BB25" s="95" t="n">
        <v>1</v>
      </c>
      <c r="BC25" s="95" t="n">
        <v>1</v>
      </c>
      <c r="BD25" s="95" t="n"/>
      <c r="BE25" s="95" t="n"/>
      <c r="BF25" s="95" t="n"/>
      <c r="BG25" s="95" t="n"/>
      <c r="BH25" s="95" t="n">
        <v>0</v>
      </c>
      <c r="BI25" s="95" t="n">
        <v>1440.5</v>
      </c>
      <c r="BJ25" s="95" t="inlineStr">
        <is>
          <t>ТСН-2001 6.69-43-1, 6.69-43-1</t>
        </is>
      </c>
      <c r="BK25" s="95" t="n"/>
      <c r="BL25" s="95" t="n"/>
      <c r="BM25" s="95" t="n">
        <v>669</v>
      </c>
      <c r="BN25" s="95" t="n">
        <v>0</v>
      </c>
      <c r="BO25" s="95" t="inlineStr">
        <is>
          <t>6.69-43-1</t>
        </is>
      </c>
      <c r="BP25" s="95" t="n">
        <v>1</v>
      </c>
      <c r="BQ25" s="95" t="n">
        <v>40</v>
      </c>
      <c r="BR25" s="95" t="n">
        <v>0</v>
      </c>
      <c r="BS25" s="95" t="n">
        <v>1</v>
      </c>
      <c r="BT25" s="95" t="n">
        <v>1</v>
      </c>
      <c r="BU25" s="95" t="n">
        <v>1</v>
      </c>
      <c r="BV25" s="95" t="n">
        <v>1</v>
      </c>
      <c r="BW25" s="95" t="n">
        <v>1</v>
      </c>
      <c r="BX25" s="95" t="n">
        <v>1</v>
      </c>
      <c r="BY25" s="95" t="n"/>
      <c r="BZ25" s="95" t="n">
        <v>97</v>
      </c>
      <c r="CA25" s="95" t="n">
        <v>51</v>
      </c>
      <c r="CB25" s="95" t="n"/>
      <c r="CC25" s="95" t="n"/>
      <c r="CD25" s="95" t="n"/>
      <c r="CE25" s="95" t="n">
        <v>30</v>
      </c>
      <c r="CF25" s="95" t="n">
        <v>0</v>
      </c>
      <c r="CG25" s="95" t="n">
        <v>0</v>
      </c>
      <c r="CH25" s="95" t="n"/>
      <c r="CI25" s="95" t="n"/>
      <c r="CJ25" s="95" t="n"/>
      <c r="CK25" s="95" t="n"/>
      <c r="CL25" s="95" t="n"/>
      <c r="CM25" s="95" t="n">
        <v>0</v>
      </c>
      <c r="CN25" s="95" t="n"/>
      <c r="CO25" s="95" t="n">
        <v>0</v>
      </c>
      <c r="CP25" s="95">
        <f>ROUND(P25,2)</f>
        <v/>
      </c>
      <c r="CQ25" s="95">
        <f>ROUND(V25,2)</f>
        <v/>
      </c>
      <c r="CR25" s="95">
        <f>ROUND(W25,2)</f>
        <v/>
      </c>
      <c r="CS25" s="95">
        <f>ROUND(X25,2)</f>
        <v/>
      </c>
      <c r="CT25" s="95">
        <f>ROUND(Y25,2)</f>
        <v/>
      </c>
      <c r="CU25" s="95">
        <f>ROUND(AF25,2)</f>
        <v/>
      </c>
      <c r="CV25" s="95">
        <f>ROUND((AH25*AV25),2)</f>
        <v/>
      </c>
      <c r="CW25" s="95">
        <f>ROUND(AI25,2)</f>
        <v/>
      </c>
      <c r="CX25" s="95">
        <f>ROUND(AJ25,2)</f>
        <v/>
      </c>
      <c r="CY25" s="95">
        <f>ROUND(((P25*AT25)/100),2)</f>
        <v/>
      </c>
      <c r="CZ25" s="95">
        <f>ROUND(((P25*AU25)/100),2)</f>
        <v/>
      </c>
      <c r="DA25" s="95" t="n"/>
      <c r="DB25" s="95" t="n">
        <v>3</v>
      </c>
      <c r="DC25" s="95" t="n"/>
      <c r="DD25" s="95" t="inlineStr">
        <is>
          <t>*0)*1</t>
        </is>
      </c>
      <c r="DE25" s="95" t="inlineStr">
        <is>
          <t>*0,3)*1,1</t>
        </is>
      </c>
      <c r="DF25" s="95" t="inlineStr">
        <is>
          <t>*0,3)*1,1</t>
        </is>
      </c>
      <c r="DG25" s="95" t="inlineStr">
        <is>
          <t>*0,3)*1,1</t>
        </is>
      </c>
      <c r="DH25" s="95" t="n"/>
      <c r="DI25" s="95" t="inlineStr">
        <is>
          <t>*0,3)*1,1</t>
        </is>
      </c>
      <c r="DJ25" s="95" t="inlineStr">
        <is>
          <t>*0,3)*1,1</t>
        </is>
      </c>
      <c r="DK25" s="95" t="n"/>
      <c r="DL25" s="95" t="n"/>
      <c r="DM25" s="95" t="n"/>
      <c r="DN25" s="95" t="n">
        <v>0</v>
      </c>
      <c r="DO25" s="95" t="n">
        <v>0</v>
      </c>
      <c r="DP25" s="95" t="n">
        <v>1</v>
      </c>
      <c r="DQ25" s="95" t="n">
        <v>1</v>
      </c>
      <c r="DR25" s="95" t="n"/>
      <c r="DS25" s="95" t="n"/>
      <c r="DT25" s="95" t="n"/>
      <c r="DU25" s="95" t="n">
        <v>1000</v>
      </c>
      <c r="DV25" s="95" t="inlineStr">
        <is>
          <t>1  М2.</t>
        </is>
      </c>
      <c r="DW25" s="95" t="inlineStr">
        <is>
          <t>1  М2.</t>
        </is>
      </c>
      <c r="DX25" s="95" t="n">
        <v>1</v>
      </c>
      <c r="DY25" s="95" t="n"/>
      <c r="DZ25" s="95" t="n"/>
      <c r="EA25" s="95" t="n"/>
      <c r="EB25" s="95" t="n"/>
      <c r="EC25" s="95" t="n"/>
      <c r="ED25" s="95" t="n"/>
      <c r="EE25" s="95" t="n">
        <v>1115971397</v>
      </c>
      <c r="EF25" s="95" t="n">
        <v>40</v>
      </c>
      <c r="EG25" s="95" t="inlineStr">
        <is>
          <t>Строительные работы</t>
        </is>
      </c>
      <c r="EH25" s="95" t="n">
        <v>0</v>
      </c>
      <c r="EI25" s="95" t="n"/>
      <c r="EJ25" s="95" t="n">
        <v>1440.5</v>
      </c>
      <c r="EK25" s="95" t="n">
        <v>669</v>
      </c>
      <c r="EL25" s="95" t="inlineStr">
        <is>
          <t>ТСН-2001 6.69-43-1</t>
        </is>
      </c>
      <c r="EM25" s="95" t="inlineStr">
        <is>
          <t>ТСН-2001.6-69</t>
        </is>
      </c>
      <c r="EN25" s="95" t="n"/>
      <c r="EO25" s="95" t="n"/>
      <c r="EP25" s="95" t="n"/>
      <c r="EQ25" s="95" t="n">
        <v>131072</v>
      </c>
      <c r="ER25" s="95" t="n">
        <v>4876.17</v>
      </c>
      <c r="ES25" s="95" t="n">
        <v>0</v>
      </c>
      <c r="ET25" s="95" t="n">
        <v>4930.35</v>
      </c>
      <c r="EU25" s="95" t="n">
        <v>541.8</v>
      </c>
      <c r="EV25" s="95" t="n">
        <v>3792.58</v>
      </c>
      <c r="EW25" s="95" t="n">
        <v>1440.5</v>
      </c>
      <c r="EX25" s="95" t="n">
        <v>0</v>
      </c>
      <c r="EY25" s="95" t="n">
        <v>0</v>
      </c>
      <c r="EZ25" s="95" t="n"/>
      <c r="FA25" s="95" t="n"/>
      <c r="FB25" s="95" t="n"/>
      <c r="FC25" s="95" t="n"/>
      <c r="FD25" s="95" t="n"/>
      <c r="FE25" s="95" t="n"/>
      <c r="FF25" s="95" t="n"/>
      <c r="FG25" s="95" t="n"/>
      <c r="FH25" s="95" t="n"/>
      <c r="FI25" s="95" t="n"/>
      <c r="FJ25" s="95" t="n"/>
      <c r="FK25" s="95" t="n"/>
      <c r="FL25" s="95" t="n"/>
      <c r="FM25" s="95" t="n"/>
      <c r="FN25" s="95" t="n"/>
      <c r="FO25" s="95" t="n"/>
      <c r="FP25" s="95" t="n"/>
      <c r="FQ25" s="95" t="n">
        <v>0</v>
      </c>
      <c r="FR25" s="95">
        <f>ROUND(IF(BI25=3,GM25,0),2)</f>
        <v/>
      </c>
      <c r="FS25" s="95" t="n">
        <v>0</v>
      </c>
      <c r="FT25" s="95" t="n"/>
      <c r="FU25" s="95" t="n"/>
      <c r="FV25" s="95" t="n"/>
      <c r="FW25" s="95" t="n"/>
      <c r="FX25" s="95" t="n">
        <v>97</v>
      </c>
      <c r="FY25" s="95" t="n">
        <v>51</v>
      </c>
      <c r="FZ25" s="95" t="n"/>
      <c r="GA25" s="95" t="n"/>
      <c r="GB25" s="95" t="n"/>
      <c r="GC25" s="95" t="n"/>
      <c r="GD25" s="95" t="n">
        <v>1</v>
      </c>
      <c r="GE25" s="95" t="n"/>
      <c r="GF25" s="95" t="n">
        <v>1115971397</v>
      </c>
      <c r="GG25" s="95" t="n">
        <v>2</v>
      </c>
      <c r="GH25" s="95" t="n">
        <v>1</v>
      </c>
      <c r="GI25" s="95" t="n">
        <v>2</v>
      </c>
      <c r="GJ25" s="95" t="n">
        <v>0</v>
      </c>
      <c r="GK25" s="95" t="n">
        <v>0</v>
      </c>
      <c r="GL25" s="95">
        <f>ROUND(IF(AND(BH25=3,BI25=3,FS25&lt;&gt;0),P25,0),2)</f>
        <v/>
      </c>
      <c r="GM25" s="95">
        <f>ROUND(O25+X25+Y25,2)+GX25</f>
        <v/>
      </c>
      <c r="GN25" s="95">
        <f>IF(OR(BI25=0,BI25=1),GM25-GX25,0)</f>
        <v/>
      </c>
      <c r="GO25" s="95">
        <f>IF(BI25=2,GM25-GX25,0)</f>
        <v/>
      </c>
      <c r="GP25" s="95">
        <f>IF(BI25=4,GM25-GX25,0)</f>
        <v/>
      </c>
      <c r="GQ25" s="95" t="n"/>
      <c r="GR25" s="95" t="n">
        <v>0</v>
      </c>
      <c r="GS25" s="95" t="n">
        <v>0</v>
      </c>
      <c r="GT25" s="95" t="n">
        <v>0</v>
      </c>
      <c r="GU25" s="95" t="n"/>
      <c r="GV25" s="95">
        <f>ROUND((GT25),6)</f>
        <v/>
      </c>
      <c r="GW25" s="95" t="n">
        <v>1</v>
      </c>
      <c r="GX25" s="95">
        <f>ROUND(HC25*I25,2)</f>
        <v/>
      </c>
      <c r="GY25" s="95" t="n">
        <v>0</v>
      </c>
      <c r="GZ25" s="95" t="n">
        <v>0</v>
      </c>
      <c r="HA25" s="95" t="n">
        <v>0</v>
      </c>
      <c r="HB25" s="95" t="n">
        <v>0</v>
      </c>
      <c r="HC25" s="95">
        <f>GV25*GW25</f>
        <v/>
      </c>
      <c r="HD25" s="95" t="n">
        <v>0</v>
      </c>
      <c r="HE25" s="95" t="n"/>
      <c r="HF25" s="95" t="n"/>
      <c r="HG25" s="95" t="n"/>
      <c r="HH25" s="95" t="n"/>
      <c r="HI25" s="95" t="n"/>
      <c r="HJ25" s="95" t="n"/>
      <c r="HK25" s="95" t="n"/>
      <c r="HL25" s="95" t="n"/>
      <c r="HM25" s="95" t="n"/>
      <c r="HN25" s="95" t="n"/>
      <c r="HO25" s="95" t="n"/>
      <c r="HP25" s="95" t="n"/>
      <c r="HQ25" s="95" t="n"/>
      <c r="HR25" s="95" t="n"/>
      <c r="HS25" s="95" t="n"/>
      <c r="HT25" s="95" t="n"/>
      <c r="HU25" s="95" t="n"/>
      <c r="HV25" s="95" t="n"/>
      <c r="HW25" s="95" t="n"/>
      <c r="HX25" s="95" t="n"/>
      <c r="HY25" s="95" t="n"/>
      <c r="HZ25" s="95" t="n"/>
      <c r="IA25" s="95" t="n"/>
      <c r="IB25" s="95" t="n"/>
      <c r="IC25" s="95" t="n"/>
      <c r="ID25" s="95" t="n"/>
      <c r="IE25" s="95" t="n"/>
      <c r="IF25" s="95" t="n"/>
      <c r="IG25" s="95" t="n"/>
      <c r="IH25" s="95" t="n"/>
      <c r="II25" s="95" t="n"/>
      <c r="IJ25" s="95" t="n"/>
      <c r="IK25" s="95" t="n"/>
      <c r="IL25" s="95" t="n"/>
      <c r="IM25" s="95" t="n"/>
      <c r="IN25" s="95" t="n"/>
      <c r="IO25" s="95" t="n"/>
      <c r="IP25" s="95" t="n"/>
      <c r="IQ25" s="95" t="n"/>
      <c r="IR25" s="95" t="n"/>
      <c r="IS25" s="95" t="n"/>
      <c r="IT25" s="95" t="n"/>
      <c r="IU25" s="95" t="n"/>
    </row>
    <row r="26" ht="12.75" customHeight="1" s="54">
      <c r="A26" s="95" t="n">
        <v>17</v>
      </c>
      <c r="B26" s="95" t="n">
        <v>1</v>
      </c>
      <c r="C26" s="95">
        <f>ROW(SmtRes!A3)</f>
        <v/>
      </c>
      <c r="D26" s="95">
        <f>ROW(EtalonRes!A3)</f>
        <v/>
      </c>
      <c r="E26" s="95" t="n">
        <v>1</v>
      </c>
      <c r="F26" s="95" t="inlineStr">
        <is>
          <t>6.57-2-7</t>
        </is>
      </c>
      <c r="G26" s="95" t="inlineStr">
        <is>
          <t>Демонтаж напольных покрытий</t>
        </is>
      </c>
      <c r="H26" s="95" t="inlineStr">
        <is>
          <t>1 М2</t>
        </is>
      </c>
      <c r="I26" s="95" t="n">
        <v>1440.5</v>
      </c>
      <c r="J26" s="95" t="n">
        <v>19.73</v>
      </c>
      <c r="K26" s="95" t="n">
        <v>396417.43</v>
      </c>
      <c r="L26" s="95" t="n"/>
      <c r="M26" s="95" t="n"/>
      <c r="N26" s="95" t="n"/>
      <c r="O26" s="95">
        <f>ROUND((Z26+AC26+AD26),2)</f>
        <v/>
      </c>
      <c r="P26" s="95">
        <f>ROUND((U26+X26+Y26),2)</f>
        <v/>
      </c>
      <c r="Q26" s="95">
        <f>ROUND(10.18,2)</f>
        <v/>
      </c>
      <c r="R26" s="95">
        <f>ROUND(AH26,2)</f>
        <v/>
      </c>
      <c r="S26" s="95" t="inlineStr">
        <is>
          <t>ТСН-2001 6.57-2-7</t>
        </is>
      </c>
      <c r="T26" s="95" t="inlineStr">
        <is>
          <t>work</t>
        </is>
      </c>
      <c r="U26" s="95" t="n">
        <v>289384.73</v>
      </c>
      <c r="V26" s="95" t="n">
        <v>71355.14</v>
      </c>
      <c r="W26" s="95" t="n">
        <v>7928.35</v>
      </c>
      <c r="X26" s="95" t="n">
        <v>63426.79</v>
      </c>
      <c r="Y26" s="95" t="n">
        <v>43605.92</v>
      </c>
      <c r="Z26" s="95" t="n">
        <v>28426.79</v>
      </c>
      <c r="AA26" s="95" t="n">
        <v>7009.35</v>
      </c>
      <c r="AB26" s="95" t="n">
        <v>778.8200000000001</v>
      </c>
      <c r="AC26" s="95" t="n">
        <v>6230.53</v>
      </c>
      <c r="AD26" s="95" t="n">
        <v>4283.49</v>
      </c>
      <c r="AE26" s="95" t="inlineStr">
        <is>
          <t>work</t>
        </is>
      </c>
      <c r="AF26" s="95" t="n">
        <v>877.72</v>
      </c>
      <c r="AG26" s="95" t="n">
        <v>86.22</v>
      </c>
      <c r="AH26" s="95" t="n">
        <v>1440.5</v>
      </c>
      <c r="AI26" s="95">
        <f>(((EX26*0.3)*1.1))</f>
        <v/>
      </c>
      <c r="AJ26" s="95">
        <f>(AS26)</f>
        <v/>
      </c>
      <c r="AK26" s="95" t="n">
        <v>7009.35</v>
      </c>
      <c r="AL26" s="95" t="n">
        <v>0</v>
      </c>
      <c r="AM26" s="95" t="n">
        <v>6230.53</v>
      </c>
      <c r="AN26" s="95" t="n">
        <v>778.8200000000001</v>
      </c>
      <c r="AO26" s="95">
        <f>ROUND(O26,2)</f>
        <v/>
      </c>
      <c r="AP26" s="95" t="n">
        <v>0</v>
      </c>
      <c r="AQ26" s="95">
        <f>ROUND(R26,2)</f>
        <v/>
      </c>
      <c r="AR26" s="95" t="n">
        <v>0</v>
      </c>
      <c r="AS26" s="95" t="n">
        <v>0</v>
      </c>
      <c r="AT26" s="95" t="n">
        <v>97</v>
      </c>
      <c r="AU26" s="95" t="n">
        <v>51</v>
      </c>
      <c r="AV26" s="95" t="n">
        <v>1</v>
      </c>
      <c r="AW26" s="95" t="n">
        <v>1</v>
      </c>
      <c r="AX26" s="95" t="n"/>
      <c r="AY26" s="95" t="n"/>
      <c r="AZ26" s="95" t="n">
        <v>1</v>
      </c>
      <c r="BA26" s="95" t="n">
        <v>1</v>
      </c>
      <c r="BB26" s="95" t="n">
        <v>1</v>
      </c>
      <c r="BC26" s="95" t="n">
        <v>1</v>
      </c>
      <c r="BD26" s="95" t="n"/>
      <c r="BE26" s="95" t="n"/>
      <c r="BF26" s="95" t="n"/>
      <c r="BG26" s="95" t="n"/>
      <c r="BH26" s="95" t="n">
        <v>0</v>
      </c>
      <c r="BI26" s="95" t="n">
        <v>1440.5</v>
      </c>
      <c r="BJ26" s="95" t="inlineStr">
        <is>
          <t>ТСН-2001 6.57-2-7, 6.57-2-7</t>
        </is>
      </c>
      <c r="BK26" s="95" t="n"/>
      <c r="BL26" s="95" t="n"/>
      <c r="BM26" s="95" t="n">
        <v>657</v>
      </c>
      <c r="BN26" s="95" t="n">
        <v>0</v>
      </c>
      <c r="BO26" s="95" t="inlineStr">
        <is>
          <t>6.57-2-7</t>
        </is>
      </c>
      <c r="BP26" s="95" t="n">
        <v>1</v>
      </c>
      <c r="BQ26" s="95" t="n">
        <v>40</v>
      </c>
      <c r="BR26" s="95" t="n">
        <v>0</v>
      </c>
      <c r="BS26" s="95" t="n">
        <v>1</v>
      </c>
      <c r="BT26" s="95" t="n">
        <v>1</v>
      </c>
      <c r="BU26" s="95" t="n">
        <v>1</v>
      </c>
      <c r="BV26" s="95" t="n">
        <v>1</v>
      </c>
      <c r="BW26" s="95" t="n">
        <v>1</v>
      </c>
      <c r="BX26" s="95" t="n">
        <v>1</v>
      </c>
      <c r="BY26" s="95" t="n"/>
      <c r="BZ26" s="95" t="n">
        <v>97</v>
      </c>
      <c r="CA26" s="95" t="n">
        <v>51</v>
      </c>
      <c r="CB26" s="95" t="n"/>
      <c r="CC26" s="95" t="n"/>
      <c r="CD26" s="95" t="n"/>
      <c r="CE26" s="95" t="n">
        <v>30</v>
      </c>
      <c r="CF26" s="95" t="n">
        <v>0</v>
      </c>
      <c r="CG26" s="95" t="n">
        <v>0</v>
      </c>
      <c r="CH26" s="95" t="n"/>
      <c r="CI26" s="95" t="n"/>
      <c r="CJ26" s="95" t="n"/>
      <c r="CK26" s="95" t="n"/>
      <c r="CL26" s="95" t="n"/>
      <c r="CM26" s="95" t="n">
        <v>0</v>
      </c>
      <c r="CN26" s="95" t="n"/>
      <c r="CO26" s="95" t="n">
        <v>0</v>
      </c>
      <c r="CP26" s="95">
        <f>ROUND(P26,2)</f>
        <v/>
      </c>
      <c r="CQ26" s="95">
        <f>ROUND(V26,2)</f>
        <v/>
      </c>
      <c r="CR26" s="95">
        <f>ROUND(W26,2)</f>
        <v/>
      </c>
      <c r="CS26" s="95">
        <f>ROUND(X26,2)</f>
        <v/>
      </c>
      <c r="CT26" s="95">
        <f>ROUND(Y26,2)</f>
        <v/>
      </c>
      <c r="CU26" s="95">
        <f>ROUND(AF26,2)</f>
        <v/>
      </c>
      <c r="CV26" s="95">
        <f>ROUND((AH26*AV26),2)</f>
        <v/>
      </c>
      <c r="CW26" s="95">
        <f>ROUND(AI26,2)</f>
        <v/>
      </c>
      <c r="CX26" s="95">
        <f>ROUND(AJ26,2)</f>
        <v/>
      </c>
      <c r="CY26" s="95">
        <f>ROUND(((P26*AT26)/100),2)</f>
        <v/>
      </c>
      <c r="CZ26" s="95">
        <f>ROUND(((P26*AU26)/100),2)</f>
        <v/>
      </c>
      <c r="DA26" s="95" t="n"/>
      <c r="DB26" s="95" t="n">
        <v>5</v>
      </c>
      <c r="DC26" s="95" t="n"/>
      <c r="DD26" s="95" t="inlineStr">
        <is>
          <t>*0)*1</t>
        </is>
      </c>
      <c r="DE26" s="95" t="inlineStr">
        <is>
          <t>*0,3)*1,1</t>
        </is>
      </c>
      <c r="DF26" s="95" t="inlineStr">
        <is>
          <t>*0,3)*1,1</t>
        </is>
      </c>
      <c r="DG26" s="95" t="inlineStr">
        <is>
          <t>*0,3)*1,1</t>
        </is>
      </c>
      <c r="DH26" s="95" t="n"/>
      <c r="DI26" s="95" t="inlineStr">
        <is>
          <t>*0,3)*1,1</t>
        </is>
      </c>
      <c r="DJ26" s="95" t="inlineStr">
        <is>
          <t>*0,3)*1,1</t>
        </is>
      </c>
      <c r="DK26" s="95" t="n"/>
      <c r="DL26" s="95" t="n"/>
      <c r="DM26" s="95" t="n"/>
      <c r="DN26" s="95" t="n">
        <v>0</v>
      </c>
      <c r="DO26" s="95" t="n">
        <v>0</v>
      </c>
      <c r="DP26" s="95" t="n">
        <v>1</v>
      </c>
      <c r="DQ26" s="95" t="n">
        <v>1</v>
      </c>
      <c r="DR26" s="95" t="n"/>
      <c r="DS26" s="95" t="n"/>
      <c r="DT26" s="95" t="n"/>
      <c r="DU26" s="95" t="n">
        <v>1000</v>
      </c>
      <c r="DV26" s="95" t="inlineStr">
        <is>
          <t>1  М2.</t>
        </is>
      </c>
      <c r="DW26" s="95" t="inlineStr">
        <is>
          <t>1  М2.</t>
        </is>
      </c>
      <c r="DX26" s="95" t="n">
        <v>1</v>
      </c>
      <c r="DY26" s="95" t="n"/>
      <c r="DZ26" s="95" t="n"/>
      <c r="EA26" s="95" t="n"/>
      <c r="EB26" s="95" t="n"/>
      <c r="EC26" s="95" t="n"/>
      <c r="ED26" s="95" t="n"/>
      <c r="EE26" s="95" t="n">
        <v>1558008675</v>
      </c>
      <c r="EF26" s="95" t="n">
        <v>40</v>
      </c>
      <c r="EG26" s="95" t="inlineStr">
        <is>
          <t>Строительные работы</t>
        </is>
      </c>
      <c r="EH26" s="95" t="n">
        <v>0</v>
      </c>
      <c r="EI26" s="95" t="n"/>
      <c r="EJ26" s="95" t="n">
        <v>1440.5</v>
      </c>
      <c r="EK26" s="95" t="n">
        <v>657</v>
      </c>
      <c r="EL26" s="95" t="inlineStr">
        <is>
          <t>ТСН-2001 6.57-2-7</t>
        </is>
      </c>
      <c r="EM26" s="95" t="inlineStr">
        <is>
          <t>ТСН-2001.6-57</t>
        </is>
      </c>
      <c r="EN26" s="95" t="n"/>
      <c r="EO26" s="95" t="n"/>
      <c r="EP26" s="95" t="n"/>
      <c r="EQ26" s="95" t="n">
        <v>131072</v>
      </c>
      <c r="ER26" s="95" t="n">
        <v>7009.35</v>
      </c>
      <c r="ES26" s="95" t="n">
        <v>0</v>
      </c>
      <c r="ET26" s="95" t="n">
        <v>6230.53</v>
      </c>
      <c r="EU26" s="95" t="n">
        <v>778.8200000000001</v>
      </c>
      <c r="EV26" s="95" t="n">
        <v>4283.49</v>
      </c>
      <c r="EW26" s="95" t="n">
        <v>1440.5</v>
      </c>
      <c r="EX26" s="95" t="n">
        <v>0</v>
      </c>
      <c r="EY26" s="95" t="n">
        <v>0</v>
      </c>
      <c r="EZ26" s="95" t="n"/>
      <c r="FA26" s="95" t="n"/>
      <c r="FB26" s="95" t="n"/>
      <c r="FC26" s="95" t="n"/>
      <c r="FD26" s="95" t="n"/>
      <c r="FE26" s="95" t="n"/>
      <c r="FF26" s="95" t="n"/>
      <c r="FG26" s="95" t="n"/>
      <c r="FH26" s="95" t="n"/>
      <c r="FI26" s="95" t="n"/>
      <c r="FJ26" s="95" t="n"/>
      <c r="FK26" s="95" t="n"/>
      <c r="FL26" s="95" t="n"/>
      <c r="FM26" s="95" t="n"/>
      <c r="FN26" s="95" t="n"/>
      <c r="FO26" s="95" t="n"/>
      <c r="FP26" s="95" t="n"/>
      <c r="FQ26" s="95" t="n">
        <v>0</v>
      </c>
      <c r="FR26" s="95">
        <f>ROUND(IF(BI26=3,GM26,0),2)</f>
        <v/>
      </c>
      <c r="FS26" s="95" t="n">
        <v>0</v>
      </c>
      <c r="FT26" s="95" t="n"/>
      <c r="FU26" s="95" t="n"/>
      <c r="FV26" s="95" t="n"/>
      <c r="FW26" s="95" t="n"/>
      <c r="FX26" s="95" t="n">
        <v>97</v>
      </c>
      <c r="FY26" s="95" t="n">
        <v>51</v>
      </c>
      <c r="FZ26" s="95" t="n"/>
      <c r="GA26" s="95" t="n"/>
      <c r="GB26" s="95" t="n"/>
      <c r="GC26" s="95" t="n"/>
      <c r="GD26" s="95" t="n">
        <v>1</v>
      </c>
      <c r="GE26" s="95" t="n"/>
      <c r="GF26" s="95" t="n">
        <v>1558008675</v>
      </c>
      <c r="GG26" s="95" t="n">
        <v>2</v>
      </c>
      <c r="GH26" s="95" t="n">
        <v>1</v>
      </c>
      <c r="GI26" s="95" t="n">
        <v>2</v>
      </c>
      <c r="GJ26" s="95" t="n">
        <v>0</v>
      </c>
      <c r="GK26" s="95" t="n">
        <v>0</v>
      </c>
      <c r="GL26" s="95">
        <f>ROUND(IF(AND(BH26=3,BI26=3,FS26&lt;&gt;0),P26,0),2)</f>
        <v/>
      </c>
      <c r="GM26" s="95">
        <f>ROUND(O26+X26+Y26,2)+GX26</f>
        <v/>
      </c>
      <c r="GN26" s="95">
        <f>IF(OR(BI26=0,BI26=1),GM26-GX26,0)</f>
        <v/>
      </c>
      <c r="GO26" s="95">
        <f>IF(BI26=2,GM26-GX26,0)</f>
        <v/>
      </c>
      <c r="GP26" s="95">
        <f>IF(BI26=4,GM26-GX26,0)</f>
        <v/>
      </c>
      <c r="GQ26" s="95" t="n"/>
      <c r="GR26" s="95" t="n">
        <v>0</v>
      </c>
      <c r="GS26" s="95" t="n">
        <v>0</v>
      </c>
      <c r="GT26" s="95" t="n">
        <v>0</v>
      </c>
      <c r="GU26" s="95" t="n"/>
      <c r="GV26" s="95">
        <f>ROUND((GT26),6)</f>
        <v/>
      </c>
      <c r="GW26" s="95" t="n">
        <v>1</v>
      </c>
      <c r="GX26" s="95">
        <f>ROUND(HC26*I26,2)</f>
        <v/>
      </c>
      <c r="GY26" s="95" t="n">
        <v>0</v>
      </c>
      <c r="GZ26" s="95" t="n">
        <v>0</v>
      </c>
      <c r="HA26" s="95" t="n">
        <v>0</v>
      </c>
      <c r="HB26" s="95" t="n">
        <v>0</v>
      </c>
      <c r="HC26" s="95">
        <f>GV26*GW26</f>
        <v/>
      </c>
      <c r="HD26" s="95" t="n">
        <v>0</v>
      </c>
      <c r="HE26" s="95" t="n"/>
      <c r="HF26" s="95" t="n"/>
      <c r="HG26" s="95" t="n"/>
      <c r="HH26" s="95" t="n"/>
      <c r="HI26" s="95" t="n"/>
      <c r="HJ26" s="95" t="n"/>
      <c r="HK26" s="95" t="n"/>
      <c r="HL26" s="95" t="n"/>
      <c r="HM26" s="95" t="n"/>
      <c r="HN26" s="95" t="n"/>
      <c r="HO26" s="95" t="n"/>
      <c r="HP26" s="95" t="n"/>
      <c r="HQ26" s="95" t="n"/>
      <c r="HR26" s="95" t="n"/>
      <c r="HS26" s="95" t="n"/>
      <c r="HT26" s="95" t="n"/>
      <c r="HU26" s="95" t="n"/>
      <c r="HV26" s="95" t="n"/>
      <c r="HW26" s="95" t="n"/>
      <c r="HX26" s="95" t="n"/>
      <c r="HY26" s="95" t="n"/>
      <c r="HZ26" s="95" t="n"/>
      <c r="IA26" s="95" t="n"/>
      <c r="IB26" s="95" t="n"/>
      <c r="IC26" s="95" t="n"/>
      <c r="ID26" s="95" t="n"/>
      <c r="IE26" s="95" t="n"/>
      <c r="IF26" s="95" t="n"/>
      <c r="IG26" s="95" t="n"/>
      <c r="IH26" s="95" t="n"/>
      <c r="II26" s="95" t="n"/>
      <c r="IJ26" s="95" t="n"/>
      <c r="IK26" s="95" t="n"/>
      <c r="IL26" s="95" t="n"/>
      <c r="IM26" s="95" t="n"/>
      <c r="IN26" s="95" t="n"/>
      <c r="IO26" s="95" t="n"/>
      <c r="IP26" s="95" t="n"/>
      <c r="IQ26" s="95" t="n"/>
      <c r="IR26" s="95" t="n"/>
      <c r="IS26" s="95" t="n"/>
      <c r="IT26" s="95" t="n"/>
      <c r="IU26" s="95" t="n"/>
    </row>
    <row r="27" ht="12.75" customHeight="1" s="54">
      <c r="A27" s="95" t="n">
        <v>17</v>
      </c>
      <c r="B27" s="95" t="n">
        <v>1</v>
      </c>
      <c r="C27" s="95">
        <f>ROW(SmtRes!A4)</f>
        <v/>
      </c>
      <c r="D27" s="95">
        <f>ROW(EtalonRes!A4)</f>
        <v/>
      </c>
      <c r="E27" s="95" t="n">
        <v>1</v>
      </c>
      <c r="F27" s="95" t="inlineStr">
        <is>
          <t>6.54-1-6</t>
        </is>
      </c>
      <c r="G27" s="95" t="inlineStr">
        <is>
          <t>Демонтаж отделки потолка</t>
        </is>
      </c>
      <c r="H27" s="95" t="inlineStr">
        <is>
          <t>1 М2</t>
        </is>
      </c>
      <c r="I27" s="95" t="n">
        <v>1440.5</v>
      </c>
      <c r="J27" s="95" t="n">
        <v>17.32</v>
      </c>
      <c r="K27" s="95" t="n">
        <v>347862.31</v>
      </c>
      <c r="L27" s="95" t="n"/>
      <c r="M27" s="95" t="n"/>
      <c r="N27" s="95" t="n"/>
      <c r="O27" s="95">
        <f>ROUND((Z27+AC27+AD27),2)</f>
        <v/>
      </c>
      <c r="P27" s="95">
        <f>ROUND((U27+X27+Y27),2)</f>
        <v/>
      </c>
      <c r="Q27" s="95">
        <f>ROUND(10.18,2)</f>
        <v/>
      </c>
      <c r="R27" s="95">
        <f>ROUND(AH27,2)</f>
        <v/>
      </c>
      <c r="S27" s="95" t="inlineStr">
        <is>
          <t>ТСН-2001 6.54-1-6</t>
        </is>
      </c>
      <c r="T27" s="95" t="inlineStr">
        <is>
          <t>work</t>
        </is>
      </c>
      <c r="U27" s="95" t="n">
        <v>253939.49</v>
      </c>
      <c r="V27" s="95" t="n">
        <v>62615.22</v>
      </c>
      <c r="W27" s="95" t="n">
        <v>6957.25</v>
      </c>
      <c r="X27" s="95" t="n">
        <v>55657.97</v>
      </c>
      <c r="Y27" s="95" t="n">
        <v>38264.85</v>
      </c>
      <c r="Z27" s="95" t="n">
        <v>24944.94</v>
      </c>
      <c r="AA27" s="95" t="n">
        <v>6150.81</v>
      </c>
      <c r="AB27" s="95" t="n">
        <v>683.42</v>
      </c>
      <c r="AC27" s="95" t="n">
        <v>5467.39</v>
      </c>
      <c r="AD27" s="95" t="n">
        <v>3758.83</v>
      </c>
      <c r="AE27" s="95" t="inlineStr">
        <is>
          <t>work</t>
        </is>
      </c>
      <c r="AF27" s="95" t="n">
        <v>770.12</v>
      </c>
      <c r="AG27" s="95" t="n">
        <v>75.65000000000001</v>
      </c>
      <c r="AH27" s="95" t="n">
        <v>1440.5</v>
      </c>
      <c r="AI27" s="95">
        <f>(((EX27*0.3)*1.1))</f>
        <v/>
      </c>
      <c r="AJ27" s="95">
        <f>(AS27)</f>
        <v/>
      </c>
      <c r="AK27" s="95" t="n">
        <v>6150.81</v>
      </c>
      <c r="AL27" s="95" t="n">
        <v>0</v>
      </c>
      <c r="AM27" s="95" t="n">
        <v>5467.39</v>
      </c>
      <c r="AN27" s="95" t="n">
        <v>683.42</v>
      </c>
      <c r="AO27" s="95">
        <f>ROUND(O27,2)</f>
        <v/>
      </c>
      <c r="AP27" s="95" t="n">
        <v>0</v>
      </c>
      <c r="AQ27" s="95">
        <f>ROUND(R27,2)</f>
        <v/>
      </c>
      <c r="AR27" s="95" t="n">
        <v>0</v>
      </c>
      <c r="AS27" s="95" t="n">
        <v>0</v>
      </c>
      <c r="AT27" s="95" t="n">
        <v>97</v>
      </c>
      <c r="AU27" s="95" t="n">
        <v>51</v>
      </c>
      <c r="AV27" s="95" t="n">
        <v>1</v>
      </c>
      <c r="AW27" s="95" t="n">
        <v>1</v>
      </c>
      <c r="AX27" s="95" t="n"/>
      <c r="AY27" s="95" t="n"/>
      <c r="AZ27" s="95" t="n">
        <v>1</v>
      </c>
      <c r="BA27" s="95" t="n">
        <v>1</v>
      </c>
      <c r="BB27" s="95" t="n">
        <v>1</v>
      </c>
      <c r="BC27" s="95" t="n">
        <v>1</v>
      </c>
      <c r="BD27" s="95" t="n"/>
      <c r="BE27" s="95" t="n"/>
      <c r="BF27" s="95" t="n"/>
      <c r="BG27" s="95" t="n"/>
      <c r="BH27" s="95" t="n">
        <v>0</v>
      </c>
      <c r="BI27" s="95" t="n">
        <v>1440.5</v>
      </c>
      <c r="BJ27" s="95" t="inlineStr">
        <is>
          <t>ТСН-2001 6.54-1-6, 6.54-1-6</t>
        </is>
      </c>
      <c r="BK27" s="95" t="n"/>
      <c r="BL27" s="95" t="n"/>
      <c r="BM27" s="95" t="n">
        <v>654</v>
      </c>
      <c r="BN27" s="95" t="n">
        <v>0</v>
      </c>
      <c r="BO27" s="95" t="inlineStr">
        <is>
          <t>6.54-1-6</t>
        </is>
      </c>
      <c r="BP27" s="95" t="n">
        <v>1</v>
      </c>
      <c r="BQ27" s="95" t="n">
        <v>40</v>
      </c>
      <c r="BR27" s="95" t="n">
        <v>0</v>
      </c>
      <c r="BS27" s="95" t="n">
        <v>1</v>
      </c>
      <c r="BT27" s="95" t="n">
        <v>1</v>
      </c>
      <c r="BU27" s="95" t="n">
        <v>1</v>
      </c>
      <c r="BV27" s="95" t="n">
        <v>1</v>
      </c>
      <c r="BW27" s="95" t="n">
        <v>1</v>
      </c>
      <c r="BX27" s="95" t="n">
        <v>1</v>
      </c>
      <c r="BY27" s="95" t="n"/>
      <c r="BZ27" s="95" t="n">
        <v>97</v>
      </c>
      <c r="CA27" s="95" t="n">
        <v>51</v>
      </c>
      <c r="CB27" s="95" t="n"/>
      <c r="CC27" s="95" t="n"/>
      <c r="CD27" s="95" t="n"/>
      <c r="CE27" s="95" t="n">
        <v>30</v>
      </c>
      <c r="CF27" s="95" t="n">
        <v>0</v>
      </c>
      <c r="CG27" s="95" t="n">
        <v>0</v>
      </c>
      <c r="CH27" s="95" t="n"/>
      <c r="CI27" s="95" t="n"/>
      <c r="CJ27" s="95" t="n"/>
      <c r="CK27" s="95" t="n"/>
      <c r="CL27" s="95" t="n"/>
      <c r="CM27" s="95" t="n">
        <v>0</v>
      </c>
      <c r="CN27" s="95" t="n"/>
      <c r="CO27" s="95" t="n">
        <v>0</v>
      </c>
      <c r="CP27" s="95">
        <f>ROUND(P27,2)</f>
        <v/>
      </c>
      <c r="CQ27" s="95">
        <f>ROUND(V27,2)</f>
        <v/>
      </c>
      <c r="CR27" s="95">
        <f>ROUND(W27,2)</f>
        <v/>
      </c>
      <c r="CS27" s="95">
        <f>ROUND(X27,2)</f>
        <v/>
      </c>
      <c r="CT27" s="95">
        <f>ROUND(Y27,2)</f>
        <v/>
      </c>
      <c r="CU27" s="95">
        <f>ROUND(AF27,2)</f>
        <v/>
      </c>
      <c r="CV27" s="95">
        <f>ROUND((AH27*AV27),2)</f>
        <v/>
      </c>
      <c r="CW27" s="95">
        <f>ROUND(AI27,2)</f>
        <v/>
      </c>
      <c r="CX27" s="95">
        <f>ROUND(AJ27,2)</f>
        <v/>
      </c>
      <c r="CY27" s="95">
        <f>ROUND(((P27*AT27)/100),2)</f>
        <v/>
      </c>
      <c r="CZ27" s="95">
        <f>ROUND(((P27*AU27)/100),2)</f>
        <v/>
      </c>
      <c r="DA27" s="95" t="n"/>
      <c r="DB27" s="95" t="n">
        <v>7</v>
      </c>
      <c r="DC27" s="95" t="n"/>
      <c r="DD27" s="95" t="inlineStr">
        <is>
          <t>*0)*1</t>
        </is>
      </c>
      <c r="DE27" s="95" t="inlineStr">
        <is>
          <t>*0,3)*1,1</t>
        </is>
      </c>
      <c r="DF27" s="95" t="inlineStr">
        <is>
          <t>*0,3)*1,1</t>
        </is>
      </c>
      <c r="DG27" s="95" t="inlineStr">
        <is>
          <t>*0,3)*1,1</t>
        </is>
      </c>
      <c r="DH27" s="95" t="n"/>
      <c r="DI27" s="95" t="inlineStr">
        <is>
          <t>*0,3)*1,1</t>
        </is>
      </c>
      <c r="DJ27" s="95" t="inlineStr">
        <is>
          <t>*0,3)*1,1</t>
        </is>
      </c>
      <c r="DK27" s="95" t="n"/>
      <c r="DL27" s="95" t="n"/>
      <c r="DM27" s="95" t="n"/>
      <c r="DN27" s="95" t="n">
        <v>0</v>
      </c>
      <c r="DO27" s="95" t="n">
        <v>0</v>
      </c>
      <c r="DP27" s="95" t="n">
        <v>1</v>
      </c>
      <c r="DQ27" s="95" t="n">
        <v>1</v>
      </c>
      <c r="DR27" s="95" t="n"/>
      <c r="DS27" s="95" t="n"/>
      <c r="DT27" s="95" t="n"/>
      <c r="DU27" s="95" t="n">
        <v>1000</v>
      </c>
      <c r="DV27" s="95" t="inlineStr">
        <is>
          <t>1  М2.</t>
        </is>
      </c>
      <c r="DW27" s="95" t="inlineStr">
        <is>
          <t>1  М2.</t>
        </is>
      </c>
      <c r="DX27" s="95" t="n">
        <v>1</v>
      </c>
      <c r="DY27" s="95" t="n"/>
      <c r="DZ27" s="95" t="n"/>
      <c r="EA27" s="95" t="n"/>
      <c r="EB27" s="95" t="n"/>
      <c r="EC27" s="95" t="n"/>
      <c r="ED27" s="95" t="n"/>
      <c r="EE27" s="95" t="n">
        <v>1237869465</v>
      </c>
      <c r="EF27" s="95" t="n">
        <v>40</v>
      </c>
      <c r="EG27" s="95" t="inlineStr">
        <is>
          <t>Строительные работы</t>
        </is>
      </c>
      <c r="EH27" s="95" t="n">
        <v>0</v>
      </c>
      <c r="EI27" s="95" t="n"/>
      <c r="EJ27" s="95" t="n">
        <v>1440.5</v>
      </c>
      <c r="EK27" s="95" t="n">
        <v>654</v>
      </c>
      <c r="EL27" s="95" t="inlineStr">
        <is>
          <t>ТСН-2001 6.54-1-6</t>
        </is>
      </c>
      <c r="EM27" s="95" t="inlineStr">
        <is>
          <t>ТСН-2001.6-54</t>
        </is>
      </c>
      <c r="EN27" s="95" t="n"/>
      <c r="EO27" s="95" t="n"/>
      <c r="EP27" s="95" t="n"/>
      <c r="EQ27" s="95" t="n">
        <v>131072</v>
      </c>
      <c r="ER27" s="95" t="n">
        <v>6150.81</v>
      </c>
      <c r="ES27" s="95" t="n">
        <v>0</v>
      </c>
      <c r="ET27" s="95" t="n">
        <v>5467.39</v>
      </c>
      <c r="EU27" s="95" t="n">
        <v>683.42</v>
      </c>
      <c r="EV27" s="95" t="n">
        <v>3758.83</v>
      </c>
      <c r="EW27" s="95" t="n">
        <v>1440.5</v>
      </c>
      <c r="EX27" s="95" t="n">
        <v>0</v>
      </c>
      <c r="EY27" s="95" t="n">
        <v>0</v>
      </c>
      <c r="EZ27" s="95" t="n"/>
      <c r="FA27" s="95" t="n"/>
      <c r="FB27" s="95" t="n"/>
      <c r="FC27" s="95" t="n"/>
      <c r="FD27" s="95" t="n"/>
      <c r="FE27" s="95" t="n"/>
      <c r="FF27" s="95" t="n"/>
      <c r="FG27" s="95" t="n"/>
      <c r="FH27" s="95" t="n"/>
      <c r="FI27" s="95" t="n"/>
      <c r="FJ27" s="95" t="n"/>
      <c r="FK27" s="95" t="n"/>
      <c r="FL27" s="95" t="n"/>
      <c r="FM27" s="95" t="n"/>
      <c r="FN27" s="95" t="n"/>
      <c r="FO27" s="95" t="n"/>
      <c r="FP27" s="95" t="n"/>
      <c r="FQ27" s="95" t="n">
        <v>0</v>
      </c>
      <c r="FR27" s="95">
        <f>ROUND(IF(BI27=3,GM27,0),2)</f>
        <v/>
      </c>
      <c r="FS27" s="95" t="n">
        <v>0</v>
      </c>
      <c r="FT27" s="95" t="n"/>
      <c r="FU27" s="95" t="n"/>
      <c r="FV27" s="95" t="n"/>
      <c r="FW27" s="95" t="n"/>
      <c r="FX27" s="95" t="n">
        <v>97</v>
      </c>
      <c r="FY27" s="95" t="n">
        <v>51</v>
      </c>
      <c r="FZ27" s="95" t="n"/>
      <c r="GA27" s="95" t="n"/>
      <c r="GB27" s="95" t="n"/>
      <c r="GC27" s="95" t="n"/>
      <c r="GD27" s="95" t="n">
        <v>1</v>
      </c>
      <c r="GE27" s="95" t="n"/>
      <c r="GF27" s="95" t="n">
        <v>1237869465</v>
      </c>
      <c r="GG27" s="95" t="n">
        <v>2</v>
      </c>
      <c r="GH27" s="95" t="n">
        <v>1</v>
      </c>
      <c r="GI27" s="95" t="n">
        <v>2</v>
      </c>
      <c r="GJ27" s="95" t="n">
        <v>0</v>
      </c>
      <c r="GK27" s="95" t="n">
        <v>0</v>
      </c>
      <c r="GL27" s="95">
        <f>ROUND(IF(AND(BH27=3,BI27=3,FS27&lt;&gt;0),P27,0),2)</f>
        <v/>
      </c>
      <c r="GM27" s="95">
        <f>ROUND(O27+X27+Y27,2)+GX27</f>
        <v/>
      </c>
      <c r="GN27" s="95">
        <f>IF(OR(BI27=0,BI27=1),GM27-GX27,0)</f>
        <v/>
      </c>
      <c r="GO27" s="95">
        <f>IF(BI27=2,GM27-GX27,0)</f>
        <v/>
      </c>
      <c r="GP27" s="95">
        <f>IF(BI27=4,GM27-GX27,0)</f>
        <v/>
      </c>
      <c r="GQ27" s="95" t="n"/>
      <c r="GR27" s="95" t="n">
        <v>0</v>
      </c>
      <c r="GS27" s="95" t="n">
        <v>0</v>
      </c>
      <c r="GT27" s="95" t="n">
        <v>0</v>
      </c>
      <c r="GU27" s="95" t="n"/>
      <c r="GV27" s="95">
        <f>ROUND((GT27),6)</f>
        <v/>
      </c>
      <c r="GW27" s="95" t="n">
        <v>1</v>
      </c>
      <c r="GX27" s="95">
        <f>ROUND(HC27*I27,2)</f>
        <v/>
      </c>
      <c r="GY27" s="95" t="n">
        <v>0</v>
      </c>
      <c r="GZ27" s="95" t="n">
        <v>0</v>
      </c>
      <c r="HA27" s="95" t="n">
        <v>0</v>
      </c>
      <c r="HB27" s="95" t="n">
        <v>0</v>
      </c>
      <c r="HC27" s="95">
        <f>GV27*GW27</f>
        <v/>
      </c>
      <c r="HD27" s="95" t="n">
        <v>0</v>
      </c>
      <c r="HE27" s="95" t="n"/>
      <c r="HF27" s="95" t="n"/>
      <c r="HG27" s="95" t="n"/>
      <c r="HH27" s="95" t="n"/>
      <c r="HI27" s="95" t="n"/>
      <c r="HJ27" s="95" t="n"/>
      <c r="HK27" s="95" t="n"/>
      <c r="HL27" s="95" t="n"/>
      <c r="HM27" s="95" t="n"/>
      <c r="HN27" s="95" t="n"/>
      <c r="HO27" s="95" t="n"/>
      <c r="HP27" s="95" t="n"/>
      <c r="HQ27" s="95" t="n"/>
      <c r="HR27" s="95" t="n"/>
      <c r="HS27" s="95" t="n"/>
      <c r="HT27" s="95" t="n"/>
      <c r="HU27" s="95" t="n"/>
      <c r="HV27" s="95" t="n"/>
      <c r="HW27" s="95" t="n"/>
      <c r="HX27" s="95" t="n"/>
      <c r="HY27" s="95" t="n"/>
      <c r="HZ27" s="95" t="n"/>
      <c r="IA27" s="95" t="n"/>
      <c r="IB27" s="95" t="n"/>
      <c r="IC27" s="95" t="n"/>
      <c r="ID27" s="95" t="n"/>
      <c r="IE27" s="95" t="n"/>
      <c r="IF27" s="95" t="n"/>
      <c r="IG27" s="95" t="n"/>
      <c r="IH27" s="95" t="n"/>
      <c r="II27" s="95" t="n"/>
      <c r="IJ27" s="95" t="n"/>
      <c r="IK27" s="95" t="n"/>
      <c r="IL27" s="95" t="n"/>
      <c r="IM27" s="95" t="n"/>
      <c r="IN27" s="95" t="n"/>
      <c r="IO27" s="95" t="n"/>
      <c r="IP27" s="95" t="n"/>
      <c r="IQ27" s="95" t="n"/>
      <c r="IR27" s="95" t="n"/>
      <c r="IS27" s="95" t="n"/>
      <c r="IT27" s="95" t="n"/>
      <c r="IU27" s="95" t="n"/>
    </row>
    <row r="28" ht="12.75" customHeight="1" s="54">
      <c r="A28" s="95" t="n">
        <v>17</v>
      </c>
      <c r="B28" s="95" t="n">
        <v>1</v>
      </c>
      <c r="C28" s="95">
        <f>ROW(SmtRes!A5)</f>
        <v/>
      </c>
      <c r="D28" s="95">
        <f>ROW(EtalonRes!A5)</f>
        <v/>
      </c>
      <c r="E28" s="95" t="n">
        <v>1</v>
      </c>
      <c r="F28" s="95" t="inlineStr">
        <is>
          <t>6.62-31-1</t>
        </is>
      </c>
      <c r="G28" s="95" t="inlineStr">
        <is>
          <t>Расчистка и демонтаж отделки стен</t>
        </is>
      </c>
      <c r="H28" s="95" t="inlineStr">
        <is>
          <t>1 М2</t>
        </is>
      </c>
      <c r="I28" s="95" t="n">
        <v>3317.24</v>
      </c>
      <c r="J28" s="95" t="n">
        <v>15.18</v>
      </c>
      <c r="K28" s="95" t="n">
        <v>702006.37</v>
      </c>
      <c r="L28" s="95" t="n"/>
      <c r="M28" s="95" t="n"/>
      <c r="N28" s="95" t="n"/>
      <c r="O28" s="95">
        <f>ROUND((Z28+AC28+AD28),2)</f>
        <v/>
      </c>
      <c r="P28" s="95">
        <f>ROUND((U28+X28+Y28),2)</f>
        <v/>
      </c>
      <c r="Q28" s="95">
        <f>ROUND(10.18,2)</f>
        <v/>
      </c>
      <c r="R28" s="95">
        <f>ROUND(AH28,2)</f>
        <v/>
      </c>
      <c r="S28" s="95" t="inlineStr">
        <is>
          <t>ТСН-2001 6.62-31-1</t>
        </is>
      </c>
      <c r="T28" s="95" t="inlineStr">
        <is>
          <t>work</t>
        </is>
      </c>
      <c r="U28" s="95" t="n">
        <v>512464.66</v>
      </c>
      <c r="V28" s="95" t="n">
        <v>126361.15</v>
      </c>
      <c r="W28" s="95" t="n">
        <v>14040.12</v>
      </c>
      <c r="X28" s="95" t="n">
        <v>112321.02</v>
      </c>
      <c r="Y28" s="95" t="n">
        <v>77220.7</v>
      </c>
      <c r="Z28" s="95" t="n">
        <v>50340.34</v>
      </c>
      <c r="AA28" s="95" t="n">
        <v>12412.69</v>
      </c>
      <c r="AB28" s="95" t="n">
        <v>1379.19</v>
      </c>
      <c r="AC28" s="95" t="n">
        <v>11033.5</v>
      </c>
      <c r="AD28" s="95" t="n">
        <v>7585.53</v>
      </c>
      <c r="AE28" s="95" t="inlineStr">
        <is>
          <t>work</t>
        </is>
      </c>
      <c r="AF28" s="95" t="n">
        <v>1554.28</v>
      </c>
      <c r="AG28" s="95" t="n">
        <v>152.68</v>
      </c>
      <c r="AH28" s="95" t="n">
        <v>3317.24</v>
      </c>
      <c r="AI28" s="95">
        <f>(((EX28*0.3)*1.1))</f>
        <v/>
      </c>
      <c r="AJ28" s="95">
        <f>(AS28)</f>
        <v/>
      </c>
      <c r="AK28" s="95" t="n">
        <v>12412.69</v>
      </c>
      <c r="AL28" s="95" t="n">
        <v>0</v>
      </c>
      <c r="AM28" s="95" t="n">
        <v>11033.5</v>
      </c>
      <c r="AN28" s="95" t="n">
        <v>1379.19</v>
      </c>
      <c r="AO28" s="95">
        <f>ROUND(O28,2)</f>
        <v/>
      </c>
      <c r="AP28" s="95" t="n">
        <v>0</v>
      </c>
      <c r="AQ28" s="95">
        <f>ROUND(R28,2)</f>
        <v/>
      </c>
      <c r="AR28" s="95" t="n">
        <v>0</v>
      </c>
      <c r="AS28" s="95" t="n">
        <v>0</v>
      </c>
      <c r="AT28" s="95" t="n">
        <v>97</v>
      </c>
      <c r="AU28" s="95" t="n">
        <v>51</v>
      </c>
      <c r="AV28" s="95" t="n">
        <v>1</v>
      </c>
      <c r="AW28" s="95" t="n">
        <v>1</v>
      </c>
      <c r="AX28" s="95" t="n"/>
      <c r="AY28" s="95" t="n"/>
      <c r="AZ28" s="95" t="n">
        <v>1</v>
      </c>
      <c r="BA28" s="95" t="n">
        <v>1</v>
      </c>
      <c r="BB28" s="95" t="n">
        <v>1</v>
      </c>
      <c r="BC28" s="95" t="n">
        <v>1</v>
      </c>
      <c r="BD28" s="95" t="n"/>
      <c r="BE28" s="95" t="n"/>
      <c r="BF28" s="95" t="n"/>
      <c r="BG28" s="95" t="n"/>
      <c r="BH28" s="95" t="n">
        <v>0</v>
      </c>
      <c r="BI28" s="95" t="n">
        <v>3317.24</v>
      </c>
      <c r="BJ28" s="95" t="inlineStr">
        <is>
          <t>ТСН-2001 6.62-31-1, 6.62-31-1</t>
        </is>
      </c>
      <c r="BK28" s="95" t="n"/>
      <c r="BL28" s="95" t="n"/>
      <c r="BM28" s="95" t="n">
        <v>662</v>
      </c>
      <c r="BN28" s="95" t="n">
        <v>0</v>
      </c>
      <c r="BO28" s="95" t="inlineStr">
        <is>
          <t>6.62-31-1</t>
        </is>
      </c>
      <c r="BP28" s="95" t="n">
        <v>1</v>
      </c>
      <c r="BQ28" s="95" t="n">
        <v>40</v>
      </c>
      <c r="BR28" s="95" t="n">
        <v>0</v>
      </c>
      <c r="BS28" s="95" t="n">
        <v>1</v>
      </c>
      <c r="BT28" s="95" t="n">
        <v>1</v>
      </c>
      <c r="BU28" s="95" t="n">
        <v>1</v>
      </c>
      <c r="BV28" s="95" t="n">
        <v>1</v>
      </c>
      <c r="BW28" s="95" t="n">
        <v>1</v>
      </c>
      <c r="BX28" s="95" t="n">
        <v>1</v>
      </c>
      <c r="BY28" s="95" t="n"/>
      <c r="BZ28" s="95" t="n">
        <v>97</v>
      </c>
      <c r="CA28" s="95" t="n">
        <v>51</v>
      </c>
      <c r="CB28" s="95" t="n"/>
      <c r="CC28" s="95" t="n"/>
      <c r="CD28" s="95" t="n"/>
      <c r="CE28" s="95" t="n">
        <v>30</v>
      </c>
      <c r="CF28" s="95" t="n">
        <v>0</v>
      </c>
      <c r="CG28" s="95" t="n">
        <v>0</v>
      </c>
      <c r="CH28" s="95" t="n"/>
      <c r="CI28" s="95" t="n"/>
      <c r="CJ28" s="95" t="n"/>
      <c r="CK28" s="95" t="n"/>
      <c r="CL28" s="95" t="n"/>
      <c r="CM28" s="95" t="n">
        <v>0</v>
      </c>
      <c r="CN28" s="95" t="n"/>
      <c r="CO28" s="95" t="n">
        <v>0</v>
      </c>
      <c r="CP28" s="95">
        <f>ROUND(P28,2)</f>
        <v/>
      </c>
      <c r="CQ28" s="95">
        <f>ROUND(V28,2)</f>
        <v/>
      </c>
      <c r="CR28" s="95">
        <f>ROUND(W28,2)</f>
        <v/>
      </c>
      <c r="CS28" s="95">
        <f>ROUND(X28,2)</f>
        <v/>
      </c>
      <c r="CT28" s="95">
        <f>ROUND(Y28,2)</f>
        <v/>
      </c>
      <c r="CU28" s="95">
        <f>ROUND(AF28,2)</f>
        <v/>
      </c>
      <c r="CV28" s="95">
        <f>ROUND((AH28*AV28),2)</f>
        <v/>
      </c>
      <c r="CW28" s="95">
        <f>ROUND(AI28,2)</f>
        <v/>
      </c>
      <c r="CX28" s="95">
        <f>ROUND(AJ28,2)</f>
        <v/>
      </c>
      <c r="CY28" s="95">
        <f>ROUND(((P28*AT28)/100),2)</f>
        <v/>
      </c>
      <c r="CZ28" s="95">
        <f>ROUND(((P28*AU28)/100),2)</f>
        <v/>
      </c>
      <c r="DA28" s="95" t="n"/>
      <c r="DB28" s="95" t="n">
        <v>9</v>
      </c>
      <c r="DC28" s="95" t="n"/>
      <c r="DD28" s="95" t="inlineStr">
        <is>
          <t>*0)*1</t>
        </is>
      </c>
      <c r="DE28" s="95" t="inlineStr">
        <is>
          <t>*0,3)*1,1</t>
        </is>
      </c>
      <c r="DF28" s="95" t="inlineStr">
        <is>
          <t>*0,3)*1,1</t>
        </is>
      </c>
      <c r="DG28" s="95" t="inlineStr">
        <is>
          <t>*0,3)*1,1</t>
        </is>
      </c>
      <c r="DH28" s="95" t="n"/>
      <c r="DI28" s="95" t="inlineStr">
        <is>
          <t>*0,3)*1,1</t>
        </is>
      </c>
      <c r="DJ28" s="95" t="inlineStr">
        <is>
          <t>*0,3)*1,1</t>
        </is>
      </c>
      <c r="DK28" s="95" t="n"/>
      <c r="DL28" s="95" t="n"/>
      <c r="DM28" s="95" t="n"/>
      <c r="DN28" s="95" t="n">
        <v>0</v>
      </c>
      <c r="DO28" s="95" t="n">
        <v>0</v>
      </c>
      <c r="DP28" s="95" t="n">
        <v>1</v>
      </c>
      <c r="DQ28" s="95" t="n">
        <v>1</v>
      </c>
      <c r="DR28" s="95" t="n"/>
      <c r="DS28" s="95" t="n"/>
      <c r="DT28" s="95" t="n"/>
      <c r="DU28" s="95" t="n">
        <v>1000</v>
      </c>
      <c r="DV28" s="95" t="inlineStr">
        <is>
          <t>1  М2.</t>
        </is>
      </c>
      <c r="DW28" s="95" t="inlineStr">
        <is>
          <t>1  М2.</t>
        </is>
      </c>
      <c r="DX28" s="95" t="n">
        <v>1</v>
      </c>
      <c r="DY28" s="95" t="n"/>
      <c r="DZ28" s="95" t="n"/>
      <c r="EA28" s="95" t="n"/>
      <c r="EB28" s="95" t="n"/>
      <c r="EC28" s="95" t="n"/>
      <c r="ED28" s="95" t="n"/>
      <c r="EE28" s="95" t="n">
        <v>1723085295</v>
      </c>
      <c r="EF28" s="95" t="n">
        <v>40</v>
      </c>
      <c r="EG28" s="95" t="inlineStr">
        <is>
          <t>Строительные работы</t>
        </is>
      </c>
      <c r="EH28" s="95" t="n">
        <v>0</v>
      </c>
      <c r="EI28" s="95" t="n"/>
      <c r="EJ28" s="95" t="n">
        <v>3317.24</v>
      </c>
      <c r="EK28" s="95" t="n">
        <v>662</v>
      </c>
      <c r="EL28" s="95" t="inlineStr">
        <is>
          <t>ТСН-2001 6.62-31-1</t>
        </is>
      </c>
      <c r="EM28" s="95" t="inlineStr">
        <is>
          <t>ТСН-2001.6-62</t>
        </is>
      </c>
      <c r="EN28" s="95" t="n"/>
      <c r="EO28" s="95" t="n"/>
      <c r="EP28" s="95" t="n"/>
      <c r="EQ28" s="95" t="n">
        <v>131072</v>
      </c>
      <c r="ER28" s="95" t="n">
        <v>12412.69</v>
      </c>
      <c r="ES28" s="95" t="n">
        <v>0</v>
      </c>
      <c r="ET28" s="95" t="n">
        <v>11033.5</v>
      </c>
      <c r="EU28" s="95" t="n">
        <v>1379.19</v>
      </c>
      <c r="EV28" s="95" t="n">
        <v>7585.53</v>
      </c>
      <c r="EW28" s="95" t="n">
        <v>3317.24</v>
      </c>
      <c r="EX28" s="95" t="n">
        <v>0</v>
      </c>
      <c r="EY28" s="95" t="n">
        <v>0</v>
      </c>
      <c r="EZ28" s="95" t="n"/>
      <c r="FA28" s="95" t="n"/>
      <c r="FB28" s="95" t="n"/>
      <c r="FC28" s="95" t="n"/>
      <c r="FD28" s="95" t="n"/>
      <c r="FE28" s="95" t="n"/>
      <c r="FF28" s="95" t="n"/>
      <c r="FG28" s="95" t="n"/>
      <c r="FH28" s="95" t="n"/>
      <c r="FI28" s="95" t="n"/>
      <c r="FJ28" s="95" t="n"/>
      <c r="FK28" s="95" t="n"/>
      <c r="FL28" s="95" t="n"/>
      <c r="FM28" s="95" t="n"/>
      <c r="FN28" s="95" t="n"/>
      <c r="FO28" s="95" t="n"/>
      <c r="FP28" s="95" t="n"/>
      <c r="FQ28" s="95" t="n">
        <v>0</v>
      </c>
      <c r="FR28" s="95">
        <f>ROUND(IF(BI28=3,GM28,0),2)</f>
        <v/>
      </c>
      <c r="FS28" s="95" t="n">
        <v>0</v>
      </c>
      <c r="FT28" s="95" t="n"/>
      <c r="FU28" s="95" t="n"/>
      <c r="FV28" s="95" t="n"/>
      <c r="FW28" s="95" t="n"/>
      <c r="FX28" s="95" t="n">
        <v>97</v>
      </c>
      <c r="FY28" s="95" t="n">
        <v>51</v>
      </c>
      <c r="FZ28" s="95" t="n"/>
      <c r="GA28" s="95" t="n"/>
      <c r="GB28" s="95" t="n"/>
      <c r="GC28" s="95" t="n"/>
      <c r="GD28" s="95" t="n">
        <v>1</v>
      </c>
      <c r="GE28" s="95" t="n"/>
      <c r="GF28" s="95" t="n">
        <v>1723085295</v>
      </c>
      <c r="GG28" s="95" t="n">
        <v>2</v>
      </c>
      <c r="GH28" s="95" t="n">
        <v>1</v>
      </c>
      <c r="GI28" s="95" t="n">
        <v>2</v>
      </c>
      <c r="GJ28" s="95" t="n">
        <v>0</v>
      </c>
      <c r="GK28" s="95" t="n">
        <v>0</v>
      </c>
      <c r="GL28" s="95">
        <f>ROUND(IF(AND(BH28=3,BI28=3,FS28&lt;&gt;0),P28,0),2)</f>
        <v/>
      </c>
      <c r="GM28" s="95">
        <f>ROUND(O28+X28+Y28,2)+GX28</f>
        <v/>
      </c>
      <c r="GN28" s="95">
        <f>IF(OR(BI28=0,BI28=1),GM28-GX28,0)</f>
        <v/>
      </c>
      <c r="GO28" s="95">
        <f>IF(BI28=2,GM28-GX28,0)</f>
        <v/>
      </c>
      <c r="GP28" s="95">
        <f>IF(BI28=4,GM28-GX28,0)</f>
        <v/>
      </c>
      <c r="GQ28" s="95" t="n"/>
      <c r="GR28" s="95" t="n">
        <v>0</v>
      </c>
      <c r="GS28" s="95" t="n">
        <v>0</v>
      </c>
      <c r="GT28" s="95" t="n">
        <v>0</v>
      </c>
      <c r="GU28" s="95" t="n"/>
      <c r="GV28" s="95">
        <f>ROUND((GT28),6)</f>
        <v/>
      </c>
      <c r="GW28" s="95" t="n">
        <v>1</v>
      </c>
      <c r="GX28" s="95">
        <f>ROUND(HC28*I28,2)</f>
        <v/>
      </c>
      <c r="GY28" s="95" t="n">
        <v>0</v>
      </c>
      <c r="GZ28" s="95" t="n">
        <v>0</v>
      </c>
      <c r="HA28" s="95" t="n">
        <v>0</v>
      </c>
      <c r="HB28" s="95" t="n">
        <v>0</v>
      </c>
      <c r="HC28" s="95">
        <f>GV28*GW28</f>
        <v/>
      </c>
      <c r="HD28" s="95" t="n">
        <v>0</v>
      </c>
      <c r="HE28" s="95" t="n"/>
      <c r="HF28" s="95" t="n"/>
      <c r="HG28" s="95" t="n"/>
      <c r="HH28" s="95" t="n"/>
      <c r="HI28" s="95" t="n"/>
      <c r="HJ28" s="95" t="n"/>
      <c r="HK28" s="95" t="n"/>
      <c r="HL28" s="95" t="n"/>
      <c r="HM28" s="95" t="n"/>
      <c r="HN28" s="95" t="n"/>
      <c r="HO28" s="95" t="n"/>
      <c r="HP28" s="95" t="n"/>
      <c r="HQ28" s="95" t="n"/>
      <c r="HR28" s="95" t="n"/>
      <c r="HS28" s="95" t="n"/>
      <c r="HT28" s="95" t="n"/>
      <c r="HU28" s="95" t="n"/>
      <c r="HV28" s="95" t="n"/>
      <c r="HW28" s="95" t="n"/>
      <c r="HX28" s="95" t="n"/>
      <c r="HY28" s="95" t="n"/>
      <c r="HZ28" s="95" t="n"/>
      <c r="IA28" s="95" t="n"/>
      <c r="IB28" s="95" t="n"/>
      <c r="IC28" s="95" t="n"/>
      <c r="ID28" s="95" t="n"/>
      <c r="IE28" s="95" t="n"/>
      <c r="IF28" s="95" t="n"/>
      <c r="IG28" s="95" t="n"/>
      <c r="IH28" s="95" t="n"/>
      <c r="II28" s="95" t="n"/>
      <c r="IJ28" s="95" t="n"/>
      <c r="IK28" s="95" t="n"/>
      <c r="IL28" s="95" t="n"/>
      <c r="IM28" s="95" t="n"/>
      <c r="IN28" s="95" t="n"/>
      <c r="IO28" s="95" t="n"/>
      <c r="IP28" s="95" t="n"/>
      <c r="IQ28" s="95" t="n"/>
      <c r="IR28" s="95" t="n"/>
      <c r="IS28" s="95" t="n"/>
      <c r="IT28" s="95" t="n"/>
      <c r="IU28" s="95" t="n"/>
    </row>
    <row r="29" ht="12.75" customHeight="1" s="54">
      <c r="A29" s="95" t="n">
        <v>17</v>
      </c>
      <c r="B29" s="95" t="n">
        <v>1</v>
      </c>
      <c r="C29" s="95">
        <f>ROW(SmtRes!A6)</f>
        <v/>
      </c>
      <c r="D29" s="95">
        <f>ROW(EtalonRes!A6)</f>
        <v/>
      </c>
      <c r="E29" s="95" t="n">
        <v>1</v>
      </c>
      <c r="F29" s="95" t="inlineStr">
        <is>
          <t>6.67-7-1</t>
        </is>
      </c>
      <c r="G29" s="95" t="inlineStr">
        <is>
          <t>Демонтаж существующих электроустановочных и слаботочных изделий</t>
        </is>
      </c>
      <c r="H29" s="95" t="inlineStr">
        <is>
          <t>1 ТОЧКА</t>
        </is>
      </c>
      <c r="I29" s="95" t="n">
        <v>1028</v>
      </c>
      <c r="J29" s="95" t="n">
        <v>13.11</v>
      </c>
      <c r="K29" s="95" t="n">
        <v>187883.65</v>
      </c>
      <c r="L29" s="95" t="n"/>
      <c r="M29" s="95" t="n"/>
      <c r="N29" s="95" t="n"/>
      <c r="O29" s="95">
        <f>ROUND((Z29+AC29+AD29),2)</f>
        <v/>
      </c>
      <c r="P29" s="95">
        <f>ROUND((U29+X29+Y29),2)</f>
        <v/>
      </c>
      <c r="Q29" s="95">
        <f>ROUND(10.18,2)</f>
        <v/>
      </c>
      <c r="R29" s="95">
        <f>ROUND(AH29,2)</f>
        <v/>
      </c>
      <c r="S29" s="95" t="inlineStr">
        <is>
          <t>ТСН-2001 6.67-7-1</t>
        </is>
      </c>
      <c r="T29" s="95" t="inlineStr">
        <is>
          <t>work</t>
        </is>
      </c>
      <c r="U29" s="95" t="n">
        <v>137155.07</v>
      </c>
      <c r="V29" s="95" t="n">
        <v>33819.06</v>
      </c>
      <c r="W29" s="95" t="n">
        <v>3757.67</v>
      </c>
      <c r="X29" s="95" t="n">
        <v>30061.38</v>
      </c>
      <c r="Y29" s="95" t="n">
        <v>20667.2</v>
      </c>
      <c r="Z29" s="95" t="n">
        <v>13472.99</v>
      </c>
      <c r="AA29" s="95" t="n">
        <v>3322.1</v>
      </c>
      <c r="AB29" s="95" t="n">
        <v>369.12</v>
      </c>
      <c r="AC29" s="95" t="n">
        <v>2952.98</v>
      </c>
      <c r="AD29" s="95" t="n">
        <v>2030.17</v>
      </c>
      <c r="AE29" s="95" t="inlineStr">
        <is>
          <t>work</t>
        </is>
      </c>
      <c r="AF29" s="95" t="n">
        <v>415.96</v>
      </c>
      <c r="AG29" s="95" t="n">
        <v>40.86</v>
      </c>
      <c r="AH29" s="95" t="n">
        <v>1028</v>
      </c>
      <c r="AI29" s="95">
        <f>(((EX29*0.3)*1.1))</f>
        <v/>
      </c>
      <c r="AJ29" s="95">
        <f>(AS29)</f>
        <v/>
      </c>
      <c r="AK29" s="95" t="n">
        <v>3322.1</v>
      </c>
      <c r="AL29" s="95" t="n">
        <v>0</v>
      </c>
      <c r="AM29" s="95" t="n">
        <v>2952.98</v>
      </c>
      <c r="AN29" s="95" t="n">
        <v>369.12</v>
      </c>
      <c r="AO29" s="95">
        <f>ROUND(O29,2)</f>
        <v/>
      </c>
      <c r="AP29" s="95" t="n">
        <v>0</v>
      </c>
      <c r="AQ29" s="95">
        <f>ROUND(R29,2)</f>
        <v/>
      </c>
      <c r="AR29" s="95" t="n">
        <v>0</v>
      </c>
      <c r="AS29" s="95" t="n">
        <v>0</v>
      </c>
      <c r="AT29" s="95" t="n">
        <v>97</v>
      </c>
      <c r="AU29" s="95" t="n">
        <v>51</v>
      </c>
      <c r="AV29" s="95" t="n">
        <v>1</v>
      </c>
      <c r="AW29" s="95" t="n">
        <v>1</v>
      </c>
      <c r="AX29" s="95" t="n"/>
      <c r="AY29" s="95" t="n"/>
      <c r="AZ29" s="95" t="n">
        <v>1</v>
      </c>
      <c r="BA29" s="95" t="n">
        <v>1</v>
      </c>
      <c r="BB29" s="95" t="n">
        <v>1</v>
      </c>
      <c r="BC29" s="95" t="n">
        <v>1</v>
      </c>
      <c r="BD29" s="95" t="n"/>
      <c r="BE29" s="95" t="n"/>
      <c r="BF29" s="95" t="n"/>
      <c r="BG29" s="95" t="n"/>
      <c r="BH29" s="95" t="n">
        <v>0</v>
      </c>
      <c r="BI29" s="95" t="n">
        <v>1028</v>
      </c>
      <c r="BJ29" s="95" t="inlineStr">
        <is>
          <t>ТСН-2001 6.67-7-1, 6.67-7-1</t>
        </is>
      </c>
      <c r="BK29" s="95" t="n"/>
      <c r="BL29" s="95" t="n"/>
      <c r="BM29" s="95" t="n">
        <v>667</v>
      </c>
      <c r="BN29" s="95" t="n">
        <v>0</v>
      </c>
      <c r="BO29" s="95" t="inlineStr">
        <is>
          <t>6.67-7-1</t>
        </is>
      </c>
      <c r="BP29" s="95" t="n">
        <v>1</v>
      </c>
      <c r="BQ29" s="95" t="n">
        <v>40</v>
      </c>
      <c r="BR29" s="95" t="n">
        <v>0</v>
      </c>
      <c r="BS29" s="95" t="n">
        <v>1</v>
      </c>
      <c r="BT29" s="95" t="n">
        <v>1</v>
      </c>
      <c r="BU29" s="95" t="n">
        <v>1</v>
      </c>
      <c r="BV29" s="95" t="n">
        <v>1</v>
      </c>
      <c r="BW29" s="95" t="n">
        <v>1</v>
      </c>
      <c r="BX29" s="95" t="n">
        <v>1</v>
      </c>
      <c r="BY29" s="95" t="n"/>
      <c r="BZ29" s="95" t="n">
        <v>97</v>
      </c>
      <c r="CA29" s="95" t="n">
        <v>51</v>
      </c>
      <c r="CB29" s="95" t="n"/>
      <c r="CC29" s="95" t="n"/>
      <c r="CD29" s="95" t="n"/>
      <c r="CE29" s="95" t="n">
        <v>30</v>
      </c>
      <c r="CF29" s="95" t="n">
        <v>0</v>
      </c>
      <c r="CG29" s="95" t="n">
        <v>0</v>
      </c>
      <c r="CH29" s="95" t="n"/>
      <c r="CI29" s="95" t="n"/>
      <c r="CJ29" s="95" t="n"/>
      <c r="CK29" s="95" t="n"/>
      <c r="CL29" s="95" t="n"/>
      <c r="CM29" s="95" t="n">
        <v>0</v>
      </c>
      <c r="CN29" s="95" t="n"/>
      <c r="CO29" s="95" t="n">
        <v>0</v>
      </c>
      <c r="CP29" s="95">
        <f>ROUND(P29,2)</f>
        <v/>
      </c>
      <c r="CQ29" s="95">
        <f>ROUND(V29,2)</f>
        <v/>
      </c>
      <c r="CR29" s="95">
        <f>ROUND(W29,2)</f>
        <v/>
      </c>
      <c r="CS29" s="95">
        <f>ROUND(X29,2)</f>
        <v/>
      </c>
      <c r="CT29" s="95">
        <f>ROUND(Y29,2)</f>
        <v/>
      </c>
      <c r="CU29" s="95">
        <f>ROUND(AF29,2)</f>
        <v/>
      </c>
      <c r="CV29" s="95">
        <f>ROUND((AH29*AV29),2)</f>
        <v/>
      </c>
      <c r="CW29" s="95">
        <f>ROUND(AI29,2)</f>
        <v/>
      </c>
      <c r="CX29" s="95">
        <f>ROUND(AJ29,2)</f>
        <v/>
      </c>
      <c r="CY29" s="95">
        <f>ROUND(((P29*AT29)/100),2)</f>
        <v/>
      </c>
      <c r="CZ29" s="95">
        <f>ROUND(((P29*AU29)/100),2)</f>
        <v/>
      </c>
      <c r="DA29" s="95" t="n"/>
      <c r="DB29" s="95" t="n">
        <v>11</v>
      </c>
      <c r="DC29" s="95" t="n"/>
      <c r="DD29" s="95" t="inlineStr">
        <is>
          <t>*0)*1</t>
        </is>
      </c>
      <c r="DE29" s="95" t="inlineStr">
        <is>
          <t>*0,3)*1,1</t>
        </is>
      </c>
      <c r="DF29" s="95" t="inlineStr">
        <is>
          <t>*0,3)*1,1</t>
        </is>
      </c>
      <c r="DG29" s="95" t="inlineStr">
        <is>
          <t>*0,3)*1,1</t>
        </is>
      </c>
      <c r="DH29" s="95" t="n"/>
      <c r="DI29" s="95" t="inlineStr">
        <is>
          <t>*0,3)*1,1</t>
        </is>
      </c>
      <c r="DJ29" s="95" t="inlineStr">
        <is>
          <t>*0,3)*1,1</t>
        </is>
      </c>
      <c r="DK29" s="95" t="n"/>
      <c r="DL29" s="95" t="n"/>
      <c r="DM29" s="95" t="n"/>
      <c r="DN29" s="95" t="n">
        <v>0</v>
      </c>
      <c r="DO29" s="95" t="n">
        <v>0</v>
      </c>
      <c r="DP29" s="95" t="n">
        <v>1</v>
      </c>
      <c r="DQ29" s="95" t="n">
        <v>1</v>
      </c>
      <c r="DR29" s="95" t="n"/>
      <c r="DS29" s="95" t="n"/>
      <c r="DT29" s="95" t="n"/>
      <c r="DU29" s="95" t="n">
        <v>1000</v>
      </c>
      <c r="DV29" s="95" t="inlineStr">
        <is>
          <t>1  ТОЧКА.</t>
        </is>
      </c>
      <c r="DW29" s="95" t="inlineStr">
        <is>
          <t>1  ТОЧКА.</t>
        </is>
      </c>
      <c r="DX29" s="95" t="n">
        <v>1</v>
      </c>
      <c r="DY29" s="95" t="n"/>
      <c r="DZ29" s="95" t="n"/>
      <c r="EA29" s="95" t="n"/>
      <c r="EB29" s="95" t="n"/>
      <c r="EC29" s="95" t="n"/>
      <c r="ED29" s="95" t="n"/>
      <c r="EE29" s="95" t="n">
        <v>1775408119</v>
      </c>
      <c r="EF29" s="95" t="n">
        <v>40</v>
      </c>
      <c r="EG29" s="95" t="inlineStr">
        <is>
          <t>Строительные работы</t>
        </is>
      </c>
      <c r="EH29" s="95" t="n">
        <v>0</v>
      </c>
      <c r="EI29" s="95" t="n"/>
      <c r="EJ29" s="95" t="n">
        <v>1028</v>
      </c>
      <c r="EK29" s="95" t="n">
        <v>667</v>
      </c>
      <c r="EL29" s="95" t="inlineStr">
        <is>
          <t>ТСН-2001 6.67-7-1</t>
        </is>
      </c>
      <c r="EM29" s="95" t="inlineStr">
        <is>
          <t>ТСН-2001.6-67</t>
        </is>
      </c>
      <c r="EN29" s="95" t="n"/>
      <c r="EO29" s="95" t="n"/>
      <c r="EP29" s="95" t="n"/>
      <c r="EQ29" s="95" t="n">
        <v>131072</v>
      </c>
      <c r="ER29" s="95" t="n">
        <v>3322.1</v>
      </c>
      <c r="ES29" s="95" t="n">
        <v>0</v>
      </c>
      <c r="ET29" s="95" t="n">
        <v>2952.98</v>
      </c>
      <c r="EU29" s="95" t="n">
        <v>369.12</v>
      </c>
      <c r="EV29" s="95" t="n">
        <v>2030.17</v>
      </c>
      <c r="EW29" s="95" t="n">
        <v>1028</v>
      </c>
      <c r="EX29" s="95" t="n">
        <v>0</v>
      </c>
      <c r="EY29" s="95" t="n">
        <v>0</v>
      </c>
      <c r="EZ29" s="95" t="n"/>
      <c r="FA29" s="95" t="n"/>
      <c r="FB29" s="95" t="n"/>
      <c r="FC29" s="95" t="n"/>
      <c r="FD29" s="95" t="n"/>
      <c r="FE29" s="95" t="n"/>
      <c r="FF29" s="95" t="n"/>
      <c r="FG29" s="95" t="n"/>
      <c r="FH29" s="95" t="n"/>
      <c r="FI29" s="95" t="n"/>
      <c r="FJ29" s="95" t="n"/>
      <c r="FK29" s="95" t="n"/>
      <c r="FL29" s="95" t="n"/>
      <c r="FM29" s="95" t="n"/>
      <c r="FN29" s="95" t="n"/>
      <c r="FO29" s="95" t="n"/>
      <c r="FP29" s="95" t="n"/>
      <c r="FQ29" s="95" t="n">
        <v>0</v>
      </c>
      <c r="FR29" s="95">
        <f>ROUND(IF(BI29=3,GM29,0),2)</f>
        <v/>
      </c>
      <c r="FS29" s="95" t="n">
        <v>0</v>
      </c>
      <c r="FT29" s="95" t="n"/>
      <c r="FU29" s="95" t="n"/>
      <c r="FV29" s="95" t="n"/>
      <c r="FW29" s="95" t="n"/>
      <c r="FX29" s="95" t="n">
        <v>97</v>
      </c>
      <c r="FY29" s="95" t="n">
        <v>51</v>
      </c>
      <c r="FZ29" s="95" t="n"/>
      <c r="GA29" s="95" t="n"/>
      <c r="GB29" s="95" t="n"/>
      <c r="GC29" s="95" t="n"/>
      <c r="GD29" s="95" t="n">
        <v>1</v>
      </c>
      <c r="GE29" s="95" t="n"/>
      <c r="GF29" s="95" t="n">
        <v>1775408119</v>
      </c>
      <c r="GG29" s="95" t="n">
        <v>2</v>
      </c>
      <c r="GH29" s="95" t="n">
        <v>1</v>
      </c>
      <c r="GI29" s="95" t="n">
        <v>2</v>
      </c>
      <c r="GJ29" s="95" t="n">
        <v>0</v>
      </c>
      <c r="GK29" s="95" t="n">
        <v>0</v>
      </c>
      <c r="GL29" s="95">
        <f>ROUND(IF(AND(BH29=3,BI29=3,FS29&lt;&gt;0),P29,0),2)</f>
        <v/>
      </c>
      <c r="GM29" s="95">
        <f>ROUND(O29+X29+Y29,2)+GX29</f>
        <v/>
      </c>
      <c r="GN29" s="95">
        <f>IF(OR(BI29=0,BI29=1),GM29-GX29,0)</f>
        <v/>
      </c>
      <c r="GO29" s="95">
        <f>IF(BI29=2,GM29-GX29,0)</f>
        <v/>
      </c>
      <c r="GP29" s="95">
        <f>IF(BI29=4,GM29-GX29,0)</f>
        <v/>
      </c>
      <c r="GQ29" s="95" t="n"/>
      <c r="GR29" s="95" t="n">
        <v>0</v>
      </c>
      <c r="GS29" s="95" t="n">
        <v>0</v>
      </c>
      <c r="GT29" s="95" t="n">
        <v>0</v>
      </c>
      <c r="GU29" s="95" t="n"/>
      <c r="GV29" s="95">
        <f>ROUND((GT29),6)</f>
        <v/>
      </c>
      <c r="GW29" s="95" t="n">
        <v>1</v>
      </c>
      <c r="GX29" s="95">
        <f>ROUND(HC29*I29,2)</f>
        <v/>
      </c>
      <c r="GY29" s="95" t="n">
        <v>0</v>
      </c>
      <c r="GZ29" s="95" t="n">
        <v>0</v>
      </c>
      <c r="HA29" s="95" t="n">
        <v>0</v>
      </c>
      <c r="HB29" s="95" t="n">
        <v>0</v>
      </c>
      <c r="HC29" s="95">
        <f>GV29*GW29</f>
        <v/>
      </c>
      <c r="HD29" s="95" t="n">
        <v>0</v>
      </c>
      <c r="HE29" s="95" t="n"/>
      <c r="HF29" s="95" t="n"/>
      <c r="HG29" s="95" t="n"/>
      <c r="HH29" s="95" t="n"/>
      <c r="HI29" s="95" t="n"/>
      <c r="HJ29" s="95" t="n"/>
      <c r="HK29" s="95" t="n"/>
      <c r="HL29" s="95" t="n"/>
      <c r="HM29" s="95" t="n"/>
      <c r="HN29" s="95" t="n"/>
      <c r="HO29" s="95" t="n"/>
      <c r="HP29" s="95" t="n"/>
      <c r="HQ29" s="95" t="n"/>
      <c r="HR29" s="95" t="n"/>
      <c r="HS29" s="95" t="n"/>
      <c r="HT29" s="95" t="n"/>
      <c r="HU29" s="95" t="n"/>
      <c r="HV29" s="95" t="n"/>
      <c r="HW29" s="95" t="n"/>
      <c r="HX29" s="95" t="n"/>
      <c r="HY29" s="95" t="n"/>
      <c r="HZ29" s="95" t="n"/>
      <c r="IA29" s="95" t="n"/>
      <c r="IB29" s="95" t="n"/>
      <c r="IC29" s="95" t="n"/>
      <c r="ID29" s="95" t="n"/>
      <c r="IE29" s="95" t="n"/>
      <c r="IF29" s="95" t="n"/>
      <c r="IG29" s="95" t="n"/>
      <c r="IH29" s="95" t="n"/>
      <c r="II29" s="95" t="n"/>
      <c r="IJ29" s="95" t="n"/>
      <c r="IK29" s="95" t="n"/>
      <c r="IL29" s="95" t="n"/>
      <c r="IM29" s="95" t="n"/>
      <c r="IN29" s="95" t="n"/>
      <c r="IO29" s="95" t="n"/>
      <c r="IP29" s="95" t="n"/>
      <c r="IQ29" s="95" t="n"/>
      <c r="IR29" s="95" t="n"/>
      <c r="IS29" s="95" t="n"/>
      <c r="IT29" s="95" t="n"/>
      <c r="IU29" s="95" t="n"/>
    </row>
    <row r="30" ht="12.75" customHeight="1" s="54">
      <c r="A30" s="95" t="n">
        <v>17</v>
      </c>
      <c r="B30" s="95" t="n">
        <v>1</v>
      </c>
      <c r="C30" s="95">
        <f>ROW(SmtRes!A7)</f>
        <v/>
      </c>
      <c r="D30" s="95">
        <f>ROW(EtalonRes!A7)</f>
        <v/>
      </c>
      <c r="E30" s="95" t="n">
        <v>1</v>
      </c>
      <c r="F30" s="95" t="inlineStr">
        <is>
          <t>6.56-38-3</t>
        </is>
      </c>
      <c r="G30" s="95" t="inlineStr">
        <is>
          <t>Демонтаж дверных блоков, шкафных фасадов и элементов проемов</t>
        </is>
      </c>
      <c r="H30" s="95" t="inlineStr">
        <is>
          <t>1 КОМПЛ.</t>
        </is>
      </c>
      <c r="I30" s="95" t="n">
        <v>107</v>
      </c>
      <c r="J30" s="95" t="n">
        <v>98.45999999999999</v>
      </c>
      <c r="K30" s="95" t="n">
        <v>146912.69</v>
      </c>
      <c r="L30" s="95" t="n"/>
      <c r="M30" s="95" t="n"/>
      <c r="N30" s="95" t="n"/>
      <c r="O30" s="95">
        <f>ROUND((Z30+AC30+AD30),2)</f>
        <v/>
      </c>
      <c r="P30" s="95">
        <f>ROUND((U30+X30+Y30),2)</f>
        <v/>
      </c>
      <c r="Q30" s="95">
        <f>ROUND(10.18,2)</f>
        <v/>
      </c>
      <c r="R30" s="95">
        <f>ROUND(AH30,2)</f>
        <v/>
      </c>
      <c r="S30" s="95" t="inlineStr">
        <is>
          <t>ТСН-2001 6.56-38-3</t>
        </is>
      </c>
      <c r="T30" s="95" t="inlineStr">
        <is>
          <t>work</t>
        </is>
      </c>
      <c r="U30" s="95" t="n">
        <v>107246.27</v>
      </c>
      <c r="V30" s="95" t="n">
        <v>26444.28</v>
      </c>
      <c r="W30" s="95" t="n">
        <v>2938.25</v>
      </c>
      <c r="X30" s="95" t="n">
        <v>23506.03</v>
      </c>
      <c r="Y30" s="95" t="n">
        <v>16160.4</v>
      </c>
      <c r="Z30" s="95" t="n">
        <v>10534.99</v>
      </c>
      <c r="AA30" s="95" t="n">
        <v>2597.67</v>
      </c>
      <c r="AB30" s="95" t="n">
        <v>288.63</v>
      </c>
      <c r="AC30" s="95" t="n">
        <v>2309.04</v>
      </c>
      <c r="AD30" s="95" t="n">
        <v>1587.47</v>
      </c>
      <c r="AE30" s="95" t="inlineStr">
        <is>
          <t>work</t>
        </is>
      </c>
      <c r="AF30" s="95" t="n">
        <v>325.25</v>
      </c>
      <c r="AG30" s="95" t="n">
        <v>31.95</v>
      </c>
      <c r="AH30" s="95" t="n">
        <v>107</v>
      </c>
      <c r="AI30" s="95">
        <f>(((EX30*0.3)*1.1))</f>
        <v/>
      </c>
      <c r="AJ30" s="95">
        <f>(AS30)</f>
        <v/>
      </c>
      <c r="AK30" s="95" t="n">
        <v>2597.67</v>
      </c>
      <c r="AL30" s="95" t="n">
        <v>0</v>
      </c>
      <c r="AM30" s="95" t="n">
        <v>2309.04</v>
      </c>
      <c r="AN30" s="95" t="n">
        <v>288.63</v>
      </c>
      <c r="AO30" s="95">
        <f>ROUND(O30,2)</f>
        <v/>
      </c>
      <c r="AP30" s="95" t="n">
        <v>0</v>
      </c>
      <c r="AQ30" s="95">
        <f>ROUND(R30,2)</f>
        <v/>
      </c>
      <c r="AR30" s="95" t="n">
        <v>0</v>
      </c>
      <c r="AS30" s="95" t="n">
        <v>0</v>
      </c>
      <c r="AT30" s="95" t="n">
        <v>97</v>
      </c>
      <c r="AU30" s="95" t="n">
        <v>51</v>
      </c>
      <c r="AV30" s="95" t="n">
        <v>1</v>
      </c>
      <c r="AW30" s="95" t="n">
        <v>1</v>
      </c>
      <c r="AX30" s="95" t="n"/>
      <c r="AY30" s="95" t="n"/>
      <c r="AZ30" s="95" t="n">
        <v>1</v>
      </c>
      <c r="BA30" s="95" t="n">
        <v>1</v>
      </c>
      <c r="BB30" s="95" t="n">
        <v>1</v>
      </c>
      <c r="BC30" s="95" t="n">
        <v>1</v>
      </c>
      <c r="BD30" s="95" t="n"/>
      <c r="BE30" s="95" t="n"/>
      <c r="BF30" s="95" t="n"/>
      <c r="BG30" s="95" t="n"/>
      <c r="BH30" s="95" t="n">
        <v>0</v>
      </c>
      <c r="BI30" s="95" t="n">
        <v>107</v>
      </c>
      <c r="BJ30" s="95" t="inlineStr">
        <is>
          <t>ТСН-2001 6.56-38-3, 6.56-38-3</t>
        </is>
      </c>
      <c r="BK30" s="95" t="n"/>
      <c r="BL30" s="95" t="n"/>
      <c r="BM30" s="95" t="n">
        <v>656</v>
      </c>
      <c r="BN30" s="95" t="n">
        <v>0</v>
      </c>
      <c r="BO30" s="95" t="inlineStr">
        <is>
          <t>6.56-38-3</t>
        </is>
      </c>
      <c r="BP30" s="95" t="n">
        <v>1</v>
      </c>
      <c r="BQ30" s="95" t="n">
        <v>40</v>
      </c>
      <c r="BR30" s="95" t="n">
        <v>0</v>
      </c>
      <c r="BS30" s="95" t="n">
        <v>1</v>
      </c>
      <c r="BT30" s="95" t="n">
        <v>1</v>
      </c>
      <c r="BU30" s="95" t="n">
        <v>1</v>
      </c>
      <c r="BV30" s="95" t="n">
        <v>1</v>
      </c>
      <c r="BW30" s="95" t="n">
        <v>1</v>
      </c>
      <c r="BX30" s="95" t="n">
        <v>1</v>
      </c>
      <c r="BY30" s="95" t="n"/>
      <c r="BZ30" s="95" t="n">
        <v>97</v>
      </c>
      <c r="CA30" s="95" t="n">
        <v>51</v>
      </c>
      <c r="CB30" s="95" t="n"/>
      <c r="CC30" s="95" t="n"/>
      <c r="CD30" s="95" t="n"/>
      <c r="CE30" s="95" t="n">
        <v>30</v>
      </c>
      <c r="CF30" s="95" t="n">
        <v>0</v>
      </c>
      <c r="CG30" s="95" t="n">
        <v>0</v>
      </c>
      <c r="CH30" s="95" t="n"/>
      <c r="CI30" s="95" t="n"/>
      <c r="CJ30" s="95" t="n"/>
      <c r="CK30" s="95" t="n"/>
      <c r="CL30" s="95" t="n"/>
      <c r="CM30" s="95" t="n">
        <v>0</v>
      </c>
      <c r="CN30" s="95" t="n"/>
      <c r="CO30" s="95" t="n">
        <v>0</v>
      </c>
      <c r="CP30" s="95">
        <f>ROUND(P30,2)</f>
        <v/>
      </c>
      <c r="CQ30" s="95">
        <f>ROUND(V30,2)</f>
        <v/>
      </c>
      <c r="CR30" s="95">
        <f>ROUND(W30,2)</f>
        <v/>
      </c>
      <c r="CS30" s="95">
        <f>ROUND(X30,2)</f>
        <v/>
      </c>
      <c r="CT30" s="95">
        <f>ROUND(Y30,2)</f>
        <v/>
      </c>
      <c r="CU30" s="95">
        <f>ROUND(AF30,2)</f>
        <v/>
      </c>
      <c r="CV30" s="95">
        <f>ROUND((AH30*AV30),2)</f>
        <v/>
      </c>
      <c r="CW30" s="95">
        <f>ROUND(AI30,2)</f>
        <v/>
      </c>
      <c r="CX30" s="95">
        <f>ROUND(AJ30,2)</f>
        <v/>
      </c>
      <c r="CY30" s="95">
        <f>ROUND(((P30*AT30)/100),2)</f>
        <v/>
      </c>
      <c r="CZ30" s="95">
        <f>ROUND(((P30*AU30)/100),2)</f>
        <v/>
      </c>
      <c r="DA30" s="95" t="n"/>
      <c r="DB30" s="95" t="n">
        <v>13</v>
      </c>
      <c r="DC30" s="95" t="n"/>
      <c r="DD30" s="95" t="inlineStr">
        <is>
          <t>*0)*1</t>
        </is>
      </c>
      <c r="DE30" s="95" t="inlineStr">
        <is>
          <t>*0,3)*1,1</t>
        </is>
      </c>
      <c r="DF30" s="95" t="inlineStr">
        <is>
          <t>*0,3)*1,1</t>
        </is>
      </c>
      <c r="DG30" s="95" t="inlineStr">
        <is>
          <t>*0,3)*1,1</t>
        </is>
      </c>
      <c r="DH30" s="95" t="n"/>
      <c r="DI30" s="95" t="inlineStr">
        <is>
          <t>*0,3)*1,1</t>
        </is>
      </c>
      <c r="DJ30" s="95" t="inlineStr">
        <is>
          <t>*0,3)*1,1</t>
        </is>
      </c>
      <c r="DK30" s="95" t="n"/>
      <c r="DL30" s="95" t="n"/>
      <c r="DM30" s="95" t="n"/>
      <c r="DN30" s="95" t="n">
        <v>0</v>
      </c>
      <c r="DO30" s="95" t="n">
        <v>0</v>
      </c>
      <c r="DP30" s="95" t="n">
        <v>1</v>
      </c>
      <c r="DQ30" s="95" t="n">
        <v>1</v>
      </c>
      <c r="DR30" s="95" t="n"/>
      <c r="DS30" s="95" t="n"/>
      <c r="DT30" s="95" t="n"/>
      <c r="DU30" s="95" t="n">
        <v>1000</v>
      </c>
      <c r="DV30" s="95" t="inlineStr">
        <is>
          <t>1  КОМПЛ..</t>
        </is>
      </c>
      <c r="DW30" s="95" t="inlineStr">
        <is>
          <t>1  КОМПЛ..</t>
        </is>
      </c>
      <c r="DX30" s="95" t="n">
        <v>1</v>
      </c>
      <c r="DY30" s="95" t="n"/>
      <c r="DZ30" s="95" t="n"/>
      <c r="EA30" s="95" t="n"/>
      <c r="EB30" s="95" t="n"/>
      <c r="EC30" s="95" t="n"/>
      <c r="ED30" s="95" t="n"/>
      <c r="EE30" s="95" t="n">
        <v>1018977349</v>
      </c>
      <c r="EF30" s="95" t="n">
        <v>40</v>
      </c>
      <c r="EG30" s="95" t="inlineStr">
        <is>
          <t>Строительные работы</t>
        </is>
      </c>
      <c r="EH30" s="95" t="n">
        <v>0</v>
      </c>
      <c r="EI30" s="95" t="n"/>
      <c r="EJ30" s="95" t="n">
        <v>107</v>
      </c>
      <c r="EK30" s="95" t="n">
        <v>656</v>
      </c>
      <c r="EL30" s="95" t="inlineStr">
        <is>
          <t>ТСН-2001 6.56-38-3</t>
        </is>
      </c>
      <c r="EM30" s="95" t="inlineStr">
        <is>
          <t>ТСН-2001.6-56</t>
        </is>
      </c>
      <c r="EN30" s="95" t="n"/>
      <c r="EO30" s="95" t="n"/>
      <c r="EP30" s="95" t="n"/>
      <c r="EQ30" s="95" t="n">
        <v>131072</v>
      </c>
      <c r="ER30" s="95" t="n">
        <v>2597.67</v>
      </c>
      <c r="ES30" s="95" t="n">
        <v>0</v>
      </c>
      <c r="ET30" s="95" t="n">
        <v>2309.04</v>
      </c>
      <c r="EU30" s="95" t="n">
        <v>288.63</v>
      </c>
      <c r="EV30" s="95" t="n">
        <v>1587.47</v>
      </c>
      <c r="EW30" s="95" t="n">
        <v>107</v>
      </c>
      <c r="EX30" s="95" t="n">
        <v>0</v>
      </c>
      <c r="EY30" s="95" t="n">
        <v>0</v>
      </c>
      <c r="EZ30" s="95" t="n"/>
      <c r="FA30" s="95" t="n"/>
      <c r="FB30" s="95" t="n"/>
      <c r="FC30" s="95" t="n"/>
      <c r="FD30" s="95" t="n"/>
      <c r="FE30" s="95" t="n"/>
      <c r="FF30" s="95" t="n"/>
      <c r="FG30" s="95" t="n"/>
      <c r="FH30" s="95" t="n"/>
      <c r="FI30" s="95" t="n"/>
      <c r="FJ30" s="95" t="n"/>
      <c r="FK30" s="95" t="n"/>
      <c r="FL30" s="95" t="n"/>
      <c r="FM30" s="95" t="n"/>
      <c r="FN30" s="95" t="n"/>
      <c r="FO30" s="95" t="n"/>
      <c r="FP30" s="95" t="n"/>
      <c r="FQ30" s="95" t="n">
        <v>0</v>
      </c>
      <c r="FR30" s="95">
        <f>ROUND(IF(BI30=3,GM30,0),2)</f>
        <v/>
      </c>
      <c r="FS30" s="95" t="n">
        <v>0</v>
      </c>
      <c r="FT30" s="95" t="n"/>
      <c r="FU30" s="95" t="n"/>
      <c r="FV30" s="95" t="n"/>
      <c r="FW30" s="95" t="n"/>
      <c r="FX30" s="95" t="n">
        <v>97</v>
      </c>
      <c r="FY30" s="95" t="n">
        <v>51</v>
      </c>
      <c r="FZ30" s="95" t="n"/>
      <c r="GA30" s="95" t="n"/>
      <c r="GB30" s="95" t="n"/>
      <c r="GC30" s="95" t="n"/>
      <c r="GD30" s="95" t="n">
        <v>1</v>
      </c>
      <c r="GE30" s="95" t="n"/>
      <c r="GF30" s="95" t="n">
        <v>1018977349</v>
      </c>
      <c r="GG30" s="95" t="n">
        <v>2</v>
      </c>
      <c r="GH30" s="95" t="n">
        <v>1</v>
      </c>
      <c r="GI30" s="95" t="n">
        <v>2</v>
      </c>
      <c r="GJ30" s="95" t="n">
        <v>0</v>
      </c>
      <c r="GK30" s="95" t="n">
        <v>0</v>
      </c>
      <c r="GL30" s="95">
        <f>ROUND(IF(AND(BH30=3,BI30=3,FS30&lt;&gt;0),P30,0),2)</f>
        <v/>
      </c>
      <c r="GM30" s="95">
        <f>ROUND(O30+X30+Y30,2)+GX30</f>
        <v/>
      </c>
      <c r="GN30" s="95">
        <f>IF(OR(BI30=0,BI30=1),GM30-GX30,0)</f>
        <v/>
      </c>
      <c r="GO30" s="95">
        <f>IF(BI30=2,GM30-GX30,0)</f>
        <v/>
      </c>
      <c r="GP30" s="95">
        <f>IF(BI30=4,GM30-GX30,0)</f>
        <v/>
      </c>
      <c r="GQ30" s="95" t="n"/>
      <c r="GR30" s="95" t="n">
        <v>0</v>
      </c>
      <c r="GS30" s="95" t="n">
        <v>0</v>
      </c>
      <c r="GT30" s="95" t="n">
        <v>0</v>
      </c>
      <c r="GU30" s="95" t="n"/>
      <c r="GV30" s="95">
        <f>ROUND((GT30),6)</f>
        <v/>
      </c>
      <c r="GW30" s="95" t="n">
        <v>1</v>
      </c>
      <c r="GX30" s="95">
        <f>ROUND(HC30*I30,2)</f>
        <v/>
      </c>
      <c r="GY30" s="95" t="n">
        <v>0</v>
      </c>
      <c r="GZ30" s="95" t="n">
        <v>0</v>
      </c>
      <c r="HA30" s="95" t="n">
        <v>0</v>
      </c>
      <c r="HB30" s="95" t="n">
        <v>0</v>
      </c>
      <c r="HC30" s="95">
        <f>GV30*GW30</f>
        <v/>
      </c>
      <c r="HD30" s="95" t="n">
        <v>0</v>
      </c>
      <c r="HE30" s="95" t="n"/>
      <c r="HF30" s="95" t="n"/>
      <c r="HG30" s="95" t="n"/>
      <c r="HH30" s="95" t="n"/>
      <c r="HI30" s="95" t="n"/>
      <c r="HJ30" s="95" t="n"/>
      <c r="HK30" s="95" t="n"/>
      <c r="HL30" s="95" t="n"/>
      <c r="HM30" s="95" t="n"/>
      <c r="HN30" s="95" t="n"/>
      <c r="HO30" s="95" t="n"/>
      <c r="HP30" s="95" t="n"/>
      <c r="HQ30" s="95" t="n"/>
      <c r="HR30" s="95" t="n"/>
      <c r="HS30" s="95" t="n"/>
      <c r="HT30" s="95" t="n"/>
      <c r="HU30" s="95" t="n"/>
      <c r="HV30" s="95" t="n"/>
      <c r="HW30" s="95" t="n"/>
      <c r="HX30" s="95" t="n"/>
      <c r="HY30" s="95" t="n"/>
      <c r="HZ30" s="95" t="n"/>
      <c r="IA30" s="95" t="n"/>
      <c r="IB30" s="95" t="n"/>
      <c r="IC30" s="95" t="n"/>
      <c r="ID30" s="95" t="n"/>
      <c r="IE30" s="95" t="n"/>
      <c r="IF30" s="95" t="n"/>
      <c r="IG30" s="95" t="n"/>
      <c r="IH30" s="95" t="n"/>
      <c r="II30" s="95" t="n"/>
      <c r="IJ30" s="95" t="n"/>
      <c r="IK30" s="95" t="n"/>
      <c r="IL30" s="95" t="n"/>
      <c r="IM30" s="95" t="n"/>
      <c r="IN30" s="95" t="n"/>
      <c r="IO30" s="95" t="n"/>
      <c r="IP30" s="95" t="n"/>
      <c r="IQ30" s="95" t="n"/>
      <c r="IR30" s="95" t="n"/>
      <c r="IS30" s="95" t="n"/>
      <c r="IT30" s="95" t="n"/>
      <c r="IU30" s="95" t="n"/>
    </row>
    <row r="31" ht="13.8" customHeight="1" s="54">
      <c r="A31" s="93" t="n">
        <v>51</v>
      </c>
      <c r="B31" s="93">
        <f>IF(B20&lt;&gt;"",B20,1)</f>
        <v/>
      </c>
      <c r="C31" s="93">
        <f>IF(A20&lt;&gt;"",A20,3)</f>
        <v/>
      </c>
      <c r="D31" s="93">
        <f>ROW(A20)</f>
        <v/>
      </c>
      <c r="E31" s="93" t="n">
        <v>1</v>
      </c>
      <c r="F31" s="93">
        <f>IF(F20&lt;&gt;"",F20,"")</f>
        <v/>
      </c>
      <c r="G31" s="93">
        <f>IF(G20&lt;&gt;"",G20,"")</f>
        <v/>
      </c>
      <c r="H31" s="93" t="n">
        <v>0</v>
      </c>
      <c r="I31" s="93" t="n">
        <v>49</v>
      </c>
      <c r="J31" s="93" t="n">
        <v>33.96</v>
      </c>
      <c r="K31" s="93" t="n">
        <v>23206.95</v>
      </c>
      <c r="L31" s="93" t="n"/>
      <c r="M31" s="93" t="n"/>
      <c r="N31" s="93" t="n"/>
      <c r="O31" s="93">
        <f>ROUND(AB31,2)</f>
        <v/>
      </c>
      <c r="P31" s="93">
        <f>ROUND(AC31,2)</f>
        <v/>
      </c>
      <c r="Q31" s="93">
        <f>ROUND(AD31,2)</f>
        <v/>
      </c>
      <c r="R31" s="93">
        <f>SUM(Source!$AG$24:$AG$416)</f>
        <v/>
      </c>
      <c r="S31" s="93">
        <f>SUM(Source!$AA$24:$AA$416)</f>
        <v/>
      </c>
      <c r="T31" s="93">
        <f>ROUND(AG31,2)</f>
        <v/>
      </c>
      <c r="U31" s="93">
        <f>AH31</f>
        <v/>
      </c>
      <c r="V31" s="93">
        <f>AI31</f>
        <v/>
      </c>
      <c r="W31" s="93">
        <f>ROUND(AJ31,2)</f>
        <v/>
      </c>
      <c r="X31" s="93">
        <f>ROUND(AK31,2)</f>
        <v/>
      </c>
      <c r="Y31" s="93">
        <f>ROUND(AL31,2)</f>
        <v/>
      </c>
      <c r="Z31" s="93" t="n">
        <v>1664.15</v>
      </c>
      <c r="AA31" s="93" t="n">
        <v>410.35</v>
      </c>
      <c r="AB31" s="93">
        <f>ROUND(SUMIF(Source!$AE$24:$AE$416,"work",Source!$O$24:$O$416),2)</f>
        <v/>
      </c>
      <c r="AC31" s="93">
        <f>ROUND(SUMIF(Source!$AE$24:$AE$416,"work",Source!$P$24:$P$416),2)</f>
        <v/>
      </c>
      <c r="AD31" s="93">
        <f>ROUND(SUMIF(Source!$AE$24:$AE$416,"work",Source!$Q$24:$Q$416),2)</f>
        <v/>
      </c>
      <c r="AE31" s="93">
        <f>ROUND(SUMIF(Source!$AE$24:$AE$416,"work",Source!$R$24:$R$416),2)</f>
        <v/>
      </c>
      <c r="AF31" s="93">
        <f>ROUND(SUMIF(Source!$AE$24:$AE$416,"work",Source!$AA$24:$AA$416),2)</f>
        <v/>
      </c>
      <c r="AG31" s="93">
        <f>ROUND(SUMIF(Source!$AE$24:$AE$416,"work",Source!$AB$24:$AB$416),2)</f>
        <v/>
      </c>
      <c r="AH31" s="93">
        <f>SUMIF(Source!$AE$24:$AE$416,"work",Source!$AH$24:$AH$416)</f>
        <v/>
      </c>
      <c r="AI31" s="93">
        <f>SUMIF(Source!$AE$24:$AE$416,"work",Source!$AI$24:$AI$416)</f>
        <v/>
      </c>
      <c r="AJ31" s="93">
        <f>ROUND(SUMIF(Source!$AE$24:$AE$416,"work",Source!$W$24:$W$416),2)</f>
        <v/>
      </c>
      <c r="AK31" s="93">
        <f>ROUND(SUMIF(Source!$AE$24:$AE$416,"work",Source!$X$24:$X$416),2)</f>
        <v/>
      </c>
      <c r="AL31" s="93">
        <f>ROUND(SUMIF(Source!$AE$24:$AE$416,"work",Source!$Y$24:$Y$416),2)</f>
        <v/>
      </c>
      <c r="AM31" s="93" t="n">
        <v>364.76</v>
      </c>
      <c r="AN31" s="93" t="n">
        <v>45.6</v>
      </c>
      <c r="AO31" s="93">
        <f>ROUND(BX31,2)</f>
        <v/>
      </c>
      <c r="AP31" s="93">
        <f>ROUND(BY31,2)</f>
        <v/>
      </c>
      <c r="AQ31" s="93">
        <f>ROUND(BZ31,2)</f>
        <v/>
      </c>
      <c r="AR31" s="93">
        <f>ROUND(CA31,2)</f>
        <v/>
      </c>
      <c r="AS31" s="93">
        <f>ROUND(CB31,2)</f>
        <v/>
      </c>
      <c r="AT31" s="93">
        <f>ROUND(CC31,2)</f>
        <v/>
      </c>
      <c r="AU31" s="93">
        <f>ROUND(CD31,2)</f>
        <v/>
      </c>
      <c r="AV31" s="93">
        <f>ROUND(CE31,2)</f>
        <v/>
      </c>
      <c r="AW31" s="93">
        <f>ROUND(CF31,2)</f>
        <v/>
      </c>
      <c r="AX31" s="93">
        <f>ROUND(CG31,2)</f>
        <v/>
      </c>
      <c r="AY31" s="93">
        <f>ROUND(CH31,2)</f>
        <v/>
      </c>
      <c r="AZ31" s="93">
        <f>ROUND(CI31,2)</f>
        <v/>
      </c>
      <c r="BA31" s="93">
        <f>ROUND(CJ31,2)</f>
        <v/>
      </c>
      <c r="BB31" s="93">
        <f>ROUND(CK31,2)</f>
        <v/>
      </c>
      <c r="BC31" s="93">
        <f>ROUND(CL31,2)</f>
        <v/>
      </c>
      <c r="BD31" s="93">
        <f>ROUND(CM31,2)</f>
        <v/>
      </c>
      <c r="BE31" s="93" t="n"/>
      <c r="BF31" s="93" t="n"/>
      <c r="BG31" s="93" t="n"/>
      <c r="BH31" s="93" t="n">
        <v>0</v>
      </c>
      <c r="BI31" s="93" t="n">
        <v>49</v>
      </c>
      <c r="BJ31" s="93" t="inlineStr">
        <is>
          <t>ТСН-2001 6.56-3-2, 6.56-3-2</t>
        </is>
      </c>
      <c r="BK31" s="93" t="n"/>
      <c r="BL31" s="93" t="n"/>
      <c r="BM31" s="93" t="n">
        <v>656</v>
      </c>
      <c r="BN31" s="93" t="n">
        <v>0</v>
      </c>
      <c r="BO31" s="93" t="inlineStr">
        <is>
          <t>6.56-3-2</t>
        </is>
      </c>
      <c r="BP31" s="93" t="n">
        <v>1</v>
      </c>
      <c r="BQ31" s="93" t="n">
        <v>40</v>
      </c>
      <c r="BR31" s="93" t="n">
        <v>0</v>
      </c>
      <c r="BS31" s="93" t="n">
        <v>1</v>
      </c>
      <c r="BT31" s="93" t="n">
        <v>1</v>
      </c>
      <c r="BU31" s="93" t="n">
        <v>1</v>
      </c>
      <c r="BV31" s="93" t="n">
        <v>1</v>
      </c>
      <c r="BW31" s="93" t="n">
        <v>1</v>
      </c>
      <c r="BX31" s="93">
        <f>ROUND(SUMIF(Source!$AE$24:$AE$416,"equipment",Source!$CP$24:$CP$416),2)</f>
        <v/>
      </c>
      <c r="BY31" s="93">
        <f>ROUND(SUMIF(Source!$AE$24:$AE$416,"equipment",Source!$CQ$24:$CQ$416),2)</f>
        <v/>
      </c>
      <c r="BZ31" s="93">
        <f>ROUND(SUMIF(Source!$AE$24:$AE$416,"equipment",Source!$CR$24:$CR$416),2)</f>
        <v/>
      </c>
      <c r="CA31" s="93">
        <f>ROUND(SUMIF(Source!$AE$24:$AE$416,"equipment",Source!$CS$24:$CS$416),2)</f>
        <v/>
      </c>
      <c r="CB31" s="93">
        <f>ROUND(SUMIF(Source!$AE$24:$AE$416,"equipment",Source!$CT$24:$CT$416),2)</f>
        <v/>
      </c>
      <c r="CC31" s="93">
        <f>ROUND(SUMIF(Source!$AE$24:$AE$416,"equipment",Source!$CY$24:$CY$416),2)</f>
        <v/>
      </c>
      <c r="CD31" s="93">
        <f>ROUND(SUMIF(Source!$AE$24:$AE$416,"equipment",Source!$CZ$24:$CZ$416),2)</f>
        <v/>
      </c>
      <c r="CE31" s="93">
        <f>ROUND(BX31+CA31+CB31,2)</f>
        <v/>
      </c>
      <c r="CF31" s="93">
        <f>ROUND(BY31+BZ31,2)</f>
        <v/>
      </c>
      <c r="CG31" s="93">
        <f>ROUND(CA31+CB31,2)</f>
        <v/>
      </c>
      <c r="CH31" s="93">
        <f>ROUND(CC31+CD31,2)</f>
        <v/>
      </c>
      <c r="CI31" s="93">
        <f>ROUND(CF31+CG31,2)</f>
        <v/>
      </c>
      <c r="CJ31" s="93">
        <f>ROUND(SUMIF(Source!$AE$24:$AE$416,"material",Source!$CY$24:$CY$416),2)</f>
        <v/>
      </c>
      <c r="CK31" s="93">
        <f>ROUND(SUMIF(Source!$AE$24:$AE$416,"material",Source!$CZ$24:$CZ$416),2)</f>
        <v/>
      </c>
      <c r="CL31" s="93">
        <f>ROUND(SUMIF(Source!$AE$24:$AE$416,"material",Source!$CP$24:$CP$416),2)</f>
        <v/>
      </c>
      <c r="CM31" s="93">
        <f>ROUND(SUMIF(Source!$AE$24:$AE$416,"material",Source!$CQ$24:$CQ$416),2)</f>
        <v/>
      </c>
      <c r="CN31" s="93" t="n"/>
      <c r="CO31" s="93" t="n">
        <v>0</v>
      </c>
      <c r="CP31" s="93">
        <f>ROUND(P31,2)</f>
        <v/>
      </c>
      <c r="CQ31" s="93">
        <f>ROUND(V31,2)</f>
        <v/>
      </c>
      <c r="CR31" s="93">
        <f>ROUND(W31,2)</f>
        <v/>
      </c>
      <c r="CS31" s="93">
        <f>ROUND(X31,2)</f>
        <v/>
      </c>
      <c r="CT31" s="93">
        <f>ROUND(Y31,2)</f>
        <v/>
      </c>
      <c r="CU31" s="93">
        <f>ROUND(AF31,2)</f>
        <v/>
      </c>
      <c r="CV31" s="93">
        <f>ROUND((AH31*AV31),2)</f>
        <v/>
      </c>
      <c r="CW31" s="93">
        <f>ROUND(AI31,2)</f>
        <v/>
      </c>
      <c r="CX31" s="93">
        <f>ROUND(AJ31,2)</f>
        <v/>
      </c>
      <c r="CY31" s="93">
        <f>ROUND(((P31*AT31)/100),2)</f>
        <v/>
      </c>
      <c r="CZ31" s="93">
        <f>ROUND(((P31*AU31)/100),2)</f>
        <v/>
      </c>
      <c r="DA31" s="93" t="n"/>
      <c r="DB31" s="93" t="n">
        <v>15</v>
      </c>
      <c r="DC31" s="93" t="n"/>
      <c r="DD31" s="93" t="inlineStr">
        <is>
          <t>*0)*1</t>
        </is>
      </c>
      <c r="DE31" s="93" t="inlineStr">
        <is>
          <t>*0,3)*1,1</t>
        </is>
      </c>
      <c r="DF31" s="93" t="inlineStr">
        <is>
          <t>*0,3)*1,1</t>
        </is>
      </c>
      <c r="DG31" s="94">
        <f>ROUND(DT31,2)</f>
        <v/>
      </c>
      <c r="DH31" s="94">
        <f>ROUND(DU31,2)</f>
        <v/>
      </c>
      <c r="DI31" s="94">
        <f>ROUND(DV31,2)</f>
        <v/>
      </c>
      <c r="DJ31" s="94">
        <f>ROUND(DW31,2)</f>
        <v/>
      </c>
      <c r="DK31" s="94">
        <f>ROUND(DX31,2)</f>
        <v/>
      </c>
      <c r="DL31" s="94">
        <f>ROUND(DY31,2)</f>
        <v/>
      </c>
      <c r="DM31" s="94">
        <f>DZ31</f>
        <v/>
      </c>
      <c r="DN31" s="94">
        <f>EA31</f>
        <v/>
      </c>
      <c r="DO31" s="94">
        <f>ROUND(EB31,2)</f>
        <v/>
      </c>
      <c r="DP31" s="94">
        <f>ROUND(EC31,2)</f>
        <v/>
      </c>
      <c r="DQ31" s="94">
        <f>ROUND(ED31,2)</f>
        <v/>
      </c>
      <c r="DR31" s="94" t="n"/>
      <c r="DS31" s="94" t="n"/>
      <c r="DT31" s="94">
        <f>ROUND(SUMIF(Source!$AE$24:$AE$416,"work",Source!$CP$24:$CP$416),2)</f>
        <v/>
      </c>
      <c r="DU31" s="94">
        <f>ROUND(SUMIF(Source!$AE$24:$AE$416,"work",Source!$CQ$24:$CQ$416),2)</f>
        <v/>
      </c>
      <c r="DV31" s="94">
        <f>ROUND(SUMIF(Source!$AE$24:$AE$416,"work",Source!$CR$24:$CR$416),2)</f>
        <v/>
      </c>
      <c r="DW31" s="94">
        <f>ROUND(SUMIF(Source!$AE$24:$AE$416,"work",Source!$CS$24:$CS$416),2)</f>
        <v/>
      </c>
      <c r="DX31" s="94">
        <f>ROUND(SUMIF(Source!$AE$24:$AE$416,"work",Source!$CT$24:$CT$416),2)</f>
        <v/>
      </c>
      <c r="DY31" s="94">
        <f>ROUND(SUMIF(Source!$AE$24:$AE$416,"work",Source!$CU$24:$CU$416),2)</f>
        <v/>
      </c>
      <c r="DZ31" s="94">
        <f>ROUND(SUMIF(Source!$AE$24:$AE$416,"work",Source!$CV$24:$CV$416),2)</f>
        <v/>
      </c>
      <c r="EA31" s="94">
        <f>ROUND(SUMIF(Source!$AE$24:$AE$416,"work",Source!$CW$24:$CW$416),2)</f>
        <v/>
      </c>
      <c r="EB31" s="94">
        <f>ROUND(SUMIF(Source!$AE$24:$AE$416,"work",Source!$CX$24:$CX$416),2)</f>
        <v/>
      </c>
      <c r="EC31" s="94">
        <f>ROUND(SUMIF(Source!$AE$24:$AE$416,"work",Source!$CY$24:$CY$416),2)</f>
        <v/>
      </c>
      <c r="ED31" s="94">
        <f>ROUND(SUMIF(Source!$AE$24:$AE$416,"work",Source!$CZ$24:$CZ$416),2)</f>
        <v/>
      </c>
      <c r="EE31" s="94" t="n">
        <v>1302433104</v>
      </c>
      <c r="EF31" s="94" t="n">
        <v>40</v>
      </c>
      <c r="EG31" s="94">
        <f>ROUND(BX31+CL31,2)</f>
        <v/>
      </c>
      <c r="EH31" s="94">
        <f>SUMIF(Source!$AE$24:$AE$416,"equipment",Source!$U$24:$U$416)</f>
        <v/>
      </c>
      <c r="EI31" s="94">
        <f>ROUND(DT31,2)</f>
        <v/>
      </c>
      <c r="EJ31" s="94">
        <f>SUM(Source!$U$24:$U$416)+SUM(Source!$X$24:$X$416)+SUM(Source!$Y$24:$Y$416)</f>
        <v/>
      </c>
      <c r="EK31" s="94">
        <f>SUMIF(Source!$AE$24:$AE$416,"material",Source!$U$24:$U$416)+SUMIFS(Source!$U$24:$U$416,Source!$T$24:$T$416,"stroitel")+SUMIFS(Source!$X$24:$X$416,Source!$T$24:$T$416,"stroitel")+SUMIFS(Source!$Y$24:$Y$416,Source!$T$24:$T$416,"stroitel")</f>
        <v/>
      </c>
      <c r="EL31" s="94">
        <f>SUMIFS(Source!$U$24:$U$416,Source!$T$24:$T$416,"montazh")+SUMIFS(Source!$X$24:$X$416,Source!$T$24:$T$416,"montazh")+SUMIFS(Source!$Y$24:$Y$416,Source!$T$24:$T$416,"montazh")</f>
        <v/>
      </c>
      <c r="EM31" s="94">
        <f>ROUND(EC31+ED31,2)</f>
        <v/>
      </c>
      <c r="EN31" s="94">
        <f>ROUND(FW31,2)</f>
        <v/>
      </c>
      <c r="EO31" s="94">
        <f>ROUND(FX31,2)</f>
        <v/>
      </c>
      <c r="EP31" s="94">
        <f>ROUND(FY31,2)</f>
        <v/>
      </c>
      <c r="EQ31" s="94">
        <f>ROUND(FZ31,2)</f>
        <v/>
      </c>
      <c r="ER31" s="94">
        <f>ROUND(GA31,2)</f>
        <v/>
      </c>
      <c r="ES31" s="94">
        <f>ROUND(GB31,2)</f>
        <v/>
      </c>
      <c r="ET31" s="94">
        <f>ROUND(GC31,2)</f>
        <v/>
      </c>
      <c r="EU31" s="94">
        <f>ROUND(GD31,2)</f>
        <v/>
      </c>
      <c r="EV31" s="94">
        <f>ROUND(GE31,2)</f>
        <v/>
      </c>
      <c r="EW31" s="94" t="n">
        <v>49</v>
      </c>
      <c r="EX31" s="94" t="n">
        <v>0</v>
      </c>
      <c r="EY31" s="94" t="n">
        <v>0</v>
      </c>
      <c r="EZ31" s="94" t="n"/>
      <c r="FA31" s="94" t="n"/>
      <c r="FB31" s="94" t="n"/>
      <c r="FC31" s="94" t="n"/>
      <c r="FD31" s="94" t="n"/>
      <c r="FE31" s="94" t="n"/>
      <c r="FF31" s="94" t="n"/>
      <c r="FG31" s="94" t="n"/>
      <c r="FH31" s="94" t="n"/>
      <c r="FI31" s="94" t="n"/>
      <c r="FJ31" s="94" t="n"/>
      <c r="FK31" s="94" t="n"/>
      <c r="FL31" s="94" t="n"/>
      <c r="FM31" s="94" t="n"/>
      <c r="FN31" s="94" t="n"/>
      <c r="FO31" s="94" t="n"/>
      <c r="FP31" s="94">
        <f>ROUND(SUMIF(Source!$AE$24:$AE$416,"work",Source!$FQ$24:$FQ$416),2)</f>
        <v/>
      </c>
      <c r="FQ31" s="94">
        <f>ROUND(SUMIF(Source!$AE$24:$AE$416,"work",Source!$FR$24:$FR$416),2)</f>
        <v/>
      </c>
      <c r="FR31" s="94">
        <f>ROUND(SUMIF(Source!$AE$24:$AE$416,"work",Source!$GL$24:$GL$416),2)</f>
        <v/>
      </c>
      <c r="FS31" s="94">
        <f>ROUND(SUMIF(Source!$AE$24:$AE$416,"work",Source!$GM$24:$GM$416),2)</f>
        <v/>
      </c>
      <c r="FT31" s="94">
        <f>ROUND(SUMIF(Source!$AE$24:$AE$416,"work",Source!$GN$24:$GN$416),2)</f>
        <v/>
      </c>
      <c r="FU31" s="94">
        <f>ROUND(SUMIF(Source!$AE$24:$AE$416,"work",Source!$GO$24:$GO$416),2)</f>
        <v/>
      </c>
      <c r="FV31" s="94">
        <f>ROUND(SUMIF(Source!$AE$24:$AE$416,"work",Source!$GP$24:$GP$416),2)</f>
        <v/>
      </c>
      <c r="FW31" s="94">
        <f>DU31-FP31</f>
        <v/>
      </c>
      <c r="FX31" s="94">
        <f>DU31-FQ31</f>
        <v/>
      </c>
      <c r="FY31" s="94">
        <f>FP31-FR31</f>
        <v/>
      </c>
      <c r="FZ31" s="94">
        <f>DU31-FP31-FQ31+FR31</f>
        <v/>
      </c>
      <c r="GA31" s="94">
        <f>FQ31-FR31</f>
        <v/>
      </c>
      <c r="GB31" s="94">
        <f>ROUND(SUMIF(Source!$AE$24:$AE$416,"work",Source!$GX$24:$GX$416),2)</f>
        <v/>
      </c>
      <c r="GC31" s="94">
        <f>ROUND(SUMIF(Source!$AE$24:$AE$416,"work",Source!$GY$24:$GY$416),2)</f>
        <v/>
      </c>
      <c r="GD31" s="94">
        <f>ROUND(SUMIF(Source!$AE$24:$AE$416,"work",Source!$GZ$24:$GZ$416),2)</f>
        <v/>
      </c>
      <c r="GE31" s="94">
        <f>ROUND(SUMIF(Source!$AE$24:$AE$416,"work",Source!$HD$24:$HD$416),2)</f>
        <v/>
      </c>
      <c r="GF31" s="94" t="n">
        <v>1302433104</v>
      </c>
      <c r="GG31" s="94" t="n">
        <v>2</v>
      </c>
      <c r="GH31" s="94" t="n">
        <v>1</v>
      </c>
      <c r="GI31" s="94" t="n">
        <v>2</v>
      </c>
      <c r="GJ31" s="94" t="n">
        <v>0</v>
      </c>
      <c r="GK31" s="94" t="n">
        <v>0</v>
      </c>
      <c r="GL31" s="94">
        <f>ROUND(IF(AND(BH31=3,BI31=3,FS31&lt;&gt;0),P31,0),2)</f>
        <v/>
      </c>
      <c r="GM31" s="94">
        <f>ROUND(O31+X31+Y31,2)+GX31</f>
        <v/>
      </c>
      <c r="GN31" s="94">
        <f>IF(OR(BI31=0,BI31=1),GM31-GX31,0)</f>
        <v/>
      </c>
      <c r="GO31" s="94">
        <f>IF(BI31=2,GM31-GX31,0)</f>
        <v/>
      </c>
      <c r="GP31" s="94">
        <f>IF(BI31=4,GM31-GX31,0)</f>
        <v/>
      </c>
      <c r="GQ31" s="94" t="n"/>
      <c r="GR31" s="94" t="n">
        <v>0</v>
      </c>
      <c r="GS31" s="94" t="n">
        <v>0</v>
      </c>
      <c r="GT31" s="94" t="n">
        <v>0</v>
      </c>
      <c r="GU31" s="94" t="n"/>
      <c r="GV31" s="94">
        <f>ROUND((GT31),6)</f>
        <v/>
      </c>
      <c r="GW31" s="94" t="n">
        <v>1</v>
      </c>
      <c r="GX31" s="94" t="n">
        <v>0</v>
      </c>
      <c r="GY31" s="53" t="n">
        <v>0</v>
      </c>
      <c r="GZ31" s="53" t="n">
        <v>0</v>
      </c>
      <c r="HA31" s="53" t="n">
        <v>0</v>
      </c>
      <c r="HB31" s="53" t="n">
        <v>0</v>
      </c>
      <c r="HC31" s="53">
        <f>GV31*GW31</f>
        <v/>
      </c>
      <c r="HD31" s="53" t="n">
        <v>0</v>
      </c>
    </row>
    <row r="32" ht="12.75" customHeight="1" s="54">
      <c r="A32" s="95" t="n">
        <v>17</v>
      </c>
      <c r="B32" s="95" t="n">
        <v>1</v>
      </c>
      <c r="C32" s="95">
        <f>ROW(SmtRes!A9)</f>
        <v/>
      </c>
      <c r="D32" s="95">
        <f>ROW(EtalonRes!A9)</f>
        <v/>
      </c>
      <c r="E32" s="95" t="n">
        <v>1</v>
      </c>
      <c r="F32" s="95" t="inlineStr">
        <is>
          <t>6.56-15-1</t>
        </is>
      </c>
      <c r="G32" s="95" t="inlineStr">
        <is>
          <t>Снятие дверных и оконных приборов</t>
        </is>
      </c>
      <c r="H32" s="95" t="inlineStr">
        <is>
          <t>1 ШТ.</t>
        </is>
      </c>
      <c r="I32" s="95" t="n">
        <v>49</v>
      </c>
      <c r="J32" s="95" t="n">
        <v>19.41</v>
      </c>
      <c r="K32" s="95" t="n">
        <v>13261.12</v>
      </c>
      <c r="L32" s="95" t="n"/>
      <c r="M32" s="95" t="n"/>
      <c r="N32" s="95" t="n"/>
      <c r="O32" s="95">
        <f>ROUND((Z32+AC32+AD32),2)</f>
        <v/>
      </c>
      <c r="P32" s="95">
        <f>ROUND((U32+X32+Y32),2)</f>
        <v/>
      </c>
      <c r="Q32" s="95">
        <f>ROUND(10.18,2)</f>
        <v/>
      </c>
      <c r="R32" s="95">
        <f>ROUND(AH32,2)</f>
        <v/>
      </c>
      <c r="S32" s="95" t="inlineStr">
        <is>
          <t>ТСН-2001 6.56-15-1</t>
        </is>
      </c>
      <c r="T32" s="95" t="inlineStr">
        <is>
          <t>work</t>
        </is>
      </c>
      <c r="U32" s="95" t="n">
        <v>9680.610000000001</v>
      </c>
      <c r="V32" s="95" t="n">
        <v>2387</v>
      </c>
      <c r="W32" s="95" t="n">
        <v>265.22</v>
      </c>
      <c r="X32" s="95" t="n">
        <v>2121.78</v>
      </c>
      <c r="Y32" s="95" t="n">
        <v>1458.72</v>
      </c>
      <c r="Z32" s="95" t="n">
        <v>950.95</v>
      </c>
      <c r="AA32" s="95" t="n">
        <v>234.48</v>
      </c>
      <c r="AB32" s="95" t="n">
        <v>26.05</v>
      </c>
      <c r="AC32" s="95" t="n">
        <v>208.43</v>
      </c>
      <c r="AD32" s="95" t="n">
        <v>143.29</v>
      </c>
      <c r="AE32" s="95" t="inlineStr">
        <is>
          <t>work</t>
        </is>
      </c>
      <c r="AF32" s="95" t="n">
        <v>29.32</v>
      </c>
      <c r="AG32" s="95" t="n">
        <v>2.88</v>
      </c>
      <c r="AH32" s="95" t="n">
        <v>49</v>
      </c>
      <c r="AI32" s="95">
        <f>(((EX32*0.3)*1.1))</f>
        <v/>
      </c>
      <c r="AJ32" s="95">
        <f>(AS32)</f>
        <v/>
      </c>
      <c r="AK32" s="95" t="n">
        <v>234.48</v>
      </c>
      <c r="AL32" s="95" t="n">
        <v>0</v>
      </c>
      <c r="AM32" s="95" t="n">
        <v>208.43</v>
      </c>
      <c r="AN32" s="95" t="n">
        <v>26.05</v>
      </c>
      <c r="AO32" s="95">
        <f>ROUND(O32,2)</f>
        <v/>
      </c>
      <c r="AP32" s="95" t="n">
        <v>0</v>
      </c>
      <c r="AQ32" s="95">
        <f>ROUND(R32,2)</f>
        <v/>
      </c>
      <c r="AR32" s="95" t="n">
        <v>0</v>
      </c>
      <c r="AS32" s="95" t="n">
        <v>0</v>
      </c>
      <c r="AT32" s="95" t="n">
        <v>97</v>
      </c>
      <c r="AU32" s="95" t="n">
        <v>51</v>
      </c>
      <c r="AV32" s="95" t="n">
        <v>1</v>
      </c>
      <c r="AW32" s="95" t="n">
        <v>1</v>
      </c>
      <c r="AX32" s="95" t="n"/>
      <c r="AY32" s="95" t="n"/>
      <c r="AZ32" s="95" t="n">
        <v>1</v>
      </c>
      <c r="BA32" s="95" t="n">
        <v>1</v>
      </c>
      <c r="BB32" s="95" t="n">
        <v>1</v>
      </c>
      <c r="BC32" s="95" t="n">
        <v>1</v>
      </c>
      <c r="BD32" s="95" t="n"/>
      <c r="BE32" s="95" t="n"/>
      <c r="BF32" s="95" t="n"/>
      <c r="BG32" s="95" t="n"/>
      <c r="BH32" s="95" t="n">
        <v>0</v>
      </c>
      <c r="BI32" s="95" t="n">
        <v>49</v>
      </c>
      <c r="BJ32" s="95" t="inlineStr">
        <is>
          <t>ТСН-2001 6.56-15-1, 6.56-15-1</t>
        </is>
      </c>
      <c r="BK32" s="95" t="n"/>
      <c r="BL32" s="95" t="n"/>
      <c r="BM32" s="95" t="n">
        <v>656</v>
      </c>
      <c r="BN32" s="95" t="n">
        <v>0</v>
      </c>
      <c r="BO32" s="95" t="inlineStr">
        <is>
          <t>6.56-15-1</t>
        </is>
      </c>
      <c r="BP32" s="95" t="n">
        <v>1</v>
      </c>
      <c r="BQ32" s="95" t="n">
        <v>40</v>
      </c>
      <c r="BR32" s="95" t="n">
        <v>0</v>
      </c>
      <c r="BS32" s="95" t="n">
        <v>1</v>
      </c>
      <c r="BT32" s="95" t="n">
        <v>1</v>
      </c>
      <c r="BU32" s="95" t="n">
        <v>1</v>
      </c>
      <c r="BV32" s="95" t="n">
        <v>1</v>
      </c>
      <c r="BW32" s="95" t="n">
        <v>1</v>
      </c>
      <c r="BX32" s="95" t="n">
        <v>1</v>
      </c>
      <c r="BY32" s="95" t="n"/>
      <c r="BZ32" s="95" t="n">
        <v>97</v>
      </c>
      <c r="CA32" s="95" t="n">
        <v>51</v>
      </c>
      <c r="CB32" s="95" t="n"/>
      <c r="CC32" s="95" t="n"/>
      <c r="CD32" s="95" t="n"/>
      <c r="CE32" s="95" t="n">
        <v>30</v>
      </c>
      <c r="CF32" s="95" t="n">
        <v>0</v>
      </c>
      <c r="CG32" s="95" t="n">
        <v>0</v>
      </c>
      <c r="CH32" s="95" t="n"/>
      <c r="CI32" s="95" t="n"/>
      <c r="CJ32" s="95" t="n"/>
      <c r="CK32" s="95" t="n"/>
      <c r="CL32" s="95" t="n"/>
      <c r="CM32" s="95" t="n">
        <v>0</v>
      </c>
      <c r="CN32" s="95" t="n"/>
      <c r="CO32" s="95" t="n">
        <v>0</v>
      </c>
      <c r="CP32" s="95">
        <f>ROUND(P32,2)</f>
        <v/>
      </c>
      <c r="CQ32" s="95">
        <f>ROUND(V32,2)</f>
        <v/>
      </c>
      <c r="CR32" s="95">
        <f>ROUND(W32,2)</f>
        <v/>
      </c>
      <c r="CS32" s="95">
        <f>ROUND(X32,2)</f>
        <v/>
      </c>
      <c r="CT32" s="95">
        <f>ROUND(Y32,2)</f>
        <v/>
      </c>
      <c r="CU32" s="95">
        <f>ROUND(AF32,2)</f>
        <v/>
      </c>
      <c r="CV32" s="95">
        <f>ROUND((AH32*AV32),2)</f>
        <v/>
      </c>
      <c r="CW32" s="95">
        <f>ROUND(AI32,2)</f>
        <v/>
      </c>
      <c r="CX32" s="95">
        <f>ROUND(AJ32,2)</f>
        <v/>
      </c>
      <c r="CY32" s="95">
        <f>ROUND(((P32*AT32)/100),2)</f>
        <v/>
      </c>
      <c r="CZ32" s="95">
        <f>ROUND(((P32*AU32)/100),2)</f>
        <v/>
      </c>
      <c r="DA32" s="95" t="n"/>
      <c r="DB32" s="95" t="n">
        <v>17</v>
      </c>
      <c r="DC32" s="95" t="n"/>
      <c r="DD32" s="95" t="inlineStr">
        <is>
          <t>*0)*1</t>
        </is>
      </c>
      <c r="DE32" s="95" t="inlineStr">
        <is>
          <t>*0,3)*1,1</t>
        </is>
      </c>
      <c r="DF32" s="95" t="inlineStr">
        <is>
          <t>*0,3)*1,1</t>
        </is>
      </c>
      <c r="DG32" s="95" t="inlineStr">
        <is>
          <t>*0,3)*1,1</t>
        </is>
      </c>
      <c r="DH32" s="95" t="n"/>
      <c r="DI32" s="95" t="inlineStr">
        <is>
          <t>*0,3)*1,1</t>
        </is>
      </c>
      <c r="DJ32" s="95" t="inlineStr">
        <is>
          <t>*0,3)*1,1</t>
        </is>
      </c>
      <c r="DK32" s="95" t="n"/>
      <c r="DL32" s="95" t="n"/>
      <c r="DM32" s="95" t="n"/>
      <c r="DN32" s="95" t="n">
        <v>0</v>
      </c>
      <c r="DO32" s="95" t="n">
        <v>0</v>
      </c>
      <c r="DP32" s="95" t="n">
        <v>1</v>
      </c>
      <c r="DQ32" s="95" t="n">
        <v>1</v>
      </c>
      <c r="DR32" s="95" t="n"/>
      <c r="DS32" s="95" t="n"/>
      <c r="DT32" s="95" t="n"/>
      <c r="DU32" s="95" t="n">
        <v>1000</v>
      </c>
      <c r="DV32" s="95" t="inlineStr">
        <is>
          <t>1  ШТ..</t>
        </is>
      </c>
      <c r="DW32" s="95" t="inlineStr">
        <is>
          <t>1  ШТ..</t>
        </is>
      </c>
      <c r="DX32" s="95" t="n">
        <v>1</v>
      </c>
      <c r="DY32" s="95" t="n"/>
      <c r="DZ32" s="95" t="n"/>
      <c r="EA32" s="95" t="n"/>
      <c r="EB32" s="95" t="n"/>
      <c r="EC32" s="95" t="n"/>
      <c r="ED32" s="95" t="n"/>
      <c r="EE32" s="95" t="n">
        <v>1294685572</v>
      </c>
      <c r="EF32" s="95" t="n">
        <v>40</v>
      </c>
      <c r="EG32" s="95" t="inlineStr">
        <is>
          <t>Строительные работы</t>
        </is>
      </c>
      <c r="EH32" s="95" t="n">
        <v>0</v>
      </c>
      <c r="EI32" s="95" t="n"/>
      <c r="EJ32" s="95" t="n">
        <v>49</v>
      </c>
      <c r="EK32" s="95" t="n">
        <v>656</v>
      </c>
      <c r="EL32" s="95" t="inlineStr">
        <is>
          <t>ТСН-2001 6.56-15-1</t>
        </is>
      </c>
      <c r="EM32" s="95" t="inlineStr">
        <is>
          <t>ТСН-2001.6-56</t>
        </is>
      </c>
      <c r="EN32" s="95" t="n"/>
      <c r="EO32" s="95" t="n"/>
      <c r="EP32" s="95" t="n"/>
      <c r="EQ32" s="95" t="n">
        <v>131072</v>
      </c>
      <c r="ER32" s="95" t="n">
        <v>234.48</v>
      </c>
      <c r="ES32" s="95" t="n">
        <v>0</v>
      </c>
      <c r="ET32" s="95" t="n">
        <v>208.43</v>
      </c>
      <c r="EU32" s="95" t="n">
        <v>26.05</v>
      </c>
      <c r="EV32" s="95" t="n">
        <v>143.29</v>
      </c>
      <c r="EW32" s="95" t="n">
        <v>49</v>
      </c>
      <c r="EX32" s="95" t="n">
        <v>0</v>
      </c>
      <c r="EY32" s="95" t="n">
        <v>0</v>
      </c>
      <c r="EZ32" s="95" t="n"/>
      <c r="FA32" s="95" t="n"/>
      <c r="FB32" s="95" t="n"/>
      <c r="FC32" s="95" t="n"/>
      <c r="FD32" s="95" t="n"/>
      <c r="FE32" s="95" t="n"/>
      <c r="FF32" s="95" t="n"/>
      <c r="FG32" s="95" t="n"/>
      <c r="FH32" s="95" t="n"/>
      <c r="FI32" s="95" t="n"/>
      <c r="FJ32" s="95" t="n"/>
      <c r="FK32" s="95" t="n"/>
      <c r="FL32" s="95" t="n"/>
      <c r="FM32" s="95" t="n"/>
      <c r="FN32" s="95" t="n"/>
      <c r="FO32" s="95" t="n"/>
      <c r="FP32" s="95" t="n"/>
      <c r="FQ32" s="95" t="n">
        <v>0</v>
      </c>
      <c r="FR32" s="95">
        <f>ROUND(IF(BI32=3,GM32,0),2)</f>
        <v/>
      </c>
      <c r="FS32" s="95" t="n">
        <v>0</v>
      </c>
      <c r="FT32" s="95" t="n"/>
      <c r="FU32" s="95" t="n"/>
      <c r="FV32" s="95" t="n"/>
      <c r="FW32" s="95" t="n"/>
      <c r="FX32" s="95" t="n">
        <v>97</v>
      </c>
      <c r="FY32" s="95" t="n">
        <v>51</v>
      </c>
      <c r="FZ32" s="95" t="n"/>
      <c r="GA32" s="95" t="n"/>
      <c r="GB32" s="95" t="n"/>
      <c r="GC32" s="95" t="n"/>
      <c r="GD32" s="95" t="n">
        <v>1</v>
      </c>
      <c r="GE32" s="95" t="n"/>
      <c r="GF32" s="95" t="n">
        <v>1294685572</v>
      </c>
      <c r="GG32" s="95" t="n">
        <v>2</v>
      </c>
      <c r="GH32" s="95" t="n">
        <v>1</v>
      </c>
      <c r="GI32" s="95" t="n">
        <v>2</v>
      </c>
      <c r="GJ32" s="95" t="n">
        <v>0</v>
      </c>
      <c r="GK32" s="95" t="n">
        <v>0</v>
      </c>
      <c r="GL32" s="95">
        <f>ROUND(IF(AND(BH32=3,BI32=3,FS32&lt;&gt;0),P32,0),2)</f>
        <v/>
      </c>
      <c r="GM32" s="95">
        <f>ROUND(O32+X32+Y32,2)+GX32</f>
        <v/>
      </c>
      <c r="GN32" s="95">
        <f>IF(OR(BI32=0,BI32=1),GM32-GX32,0)</f>
        <v/>
      </c>
      <c r="GO32" s="95">
        <f>IF(BI32=2,GM32-GX32,0)</f>
        <v/>
      </c>
      <c r="GP32" s="95">
        <f>IF(BI32=4,GM32-GX32,0)</f>
        <v/>
      </c>
      <c r="GQ32" s="95" t="n"/>
      <c r="GR32" s="95" t="n">
        <v>0</v>
      </c>
      <c r="GS32" s="95" t="n">
        <v>0</v>
      </c>
      <c r="GT32" s="95" t="n">
        <v>0</v>
      </c>
      <c r="GU32" s="95" t="n"/>
      <c r="GV32" s="95">
        <f>ROUND((GT32),6)</f>
        <v/>
      </c>
      <c r="GW32" s="95" t="n">
        <v>1</v>
      </c>
      <c r="GX32" s="95">
        <f>ROUND(HC32*I32,2)</f>
        <v/>
      </c>
      <c r="GY32" s="95" t="n">
        <v>0</v>
      </c>
      <c r="GZ32" s="95" t="n">
        <v>0</v>
      </c>
      <c r="HA32" s="95" t="n">
        <v>0</v>
      </c>
      <c r="HB32" s="95" t="n">
        <v>0</v>
      </c>
      <c r="HC32" s="95">
        <f>GV32*GW32</f>
        <v/>
      </c>
      <c r="HD32" s="95" t="n">
        <v>0</v>
      </c>
      <c r="HE32" s="95" t="n"/>
      <c r="HF32" s="95" t="n"/>
      <c r="HG32" s="95" t="n"/>
      <c r="HH32" s="95" t="n"/>
      <c r="HI32" s="95" t="n"/>
      <c r="HJ32" s="95" t="n"/>
      <c r="HK32" s="95" t="n"/>
      <c r="HL32" s="95" t="n"/>
      <c r="HM32" s="95" t="n"/>
      <c r="HN32" s="95" t="n"/>
      <c r="HO32" s="95" t="n"/>
      <c r="HP32" s="95" t="n"/>
      <c r="HQ32" s="95" t="n"/>
      <c r="HR32" s="95" t="n"/>
      <c r="HS32" s="95" t="n"/>
      <c r="HT32" s="95" t="n"/>
      <c r="HU32" s="95" t="n"/>
      <c r="HV32" s="95" t="n"/>
      <c r="HW32" s="95" t="n"/>
      <c r="HX32" s="95" t="n"/>
      <c r="HY32" s="95" t="n"/>
      <c r="HZ32" s="95" t="n"/>
      <c r="IA32" s="95" t="n"/>
      <c r="IB32" s="95" t="n"/>
      <c r="IC32" s="95" t="n"/>
      <c r="ID32" s="95" t="n"/>
      <c r="IE32" s="95" t="n"/>
      <c r="IF32" s="95" t="n"/>
      <c r="IG32" s="95" t="n"/>
      <c r="IH32" s="95" t="n"/>
      <c r="II32" s="95" t="n"/>
      <c r="IJ32" s="95" t="n"/>
      <c r="IK32" s="95" t="n"/>
      <c r="IL32" s="95" t="n"/>
      <c r="IM32" s="95" t="n"/>
      <c r="IN32" s="95" t="n"/>
      <c r="IO32" s="95" t="n"/>
      <c r="IP32" s="95" t="n"/>
      <c r="IQ32" s="95" t="n"/>
      <c r="IR32" s="95" t="n"/>
      <c r="IS32" s="95" t="n"/>
      <c r="IT32" s="95" t="n"/>
      <c r="IU32" s="95" t="n"/>
    </row>
    <row r="33" ht="12.75" customHeight="1" s="54">
      <c r="A33" s="95" t="n">
        <v>17</v>
      </c>
      <c r="B33" s="95" t="n">
        <v>1</v>
      </c>
      <c r="C33" s="95">
        <f>ROW(SmtRes!A10)</f>
        <v/>
      </c>
      <c r="D33" s="95">
        <f>ROW(EtalonRes!A10)</f>
        <v/>
      </c>
      <c r="E33" s="95" t="n">
        <v>1</v>
      </c>
      <c r="F33" s="95" t="inlineStr">
        <is>
          <t>6.62-31-1</t>
        </is>
      </c>
      <c r="G33" s="95" t="inlineStr">
        <is>
          <t>Расчистка откосов от старых покрытий</t>
        </is>
      </c>
      <c r="H33" s="95" t="inlineStr">
        <is>
          <t>1 М2</t>
        </is>
      </c>
      <c r="I33" s="95" t="n">
        <v>147</v>
      </c>
      <c r="J33" s="95" t="n">
        <v>9.699999999999999</v>
      </c>
      <c r="K33" s="95" t="n">
        <v>19891.67</v>
      </c>
      <c r="L33" s="95" t="n"/>
      <c r="M33" s="95" t="n"/>
      <c r="N33" s="95" t="n"/>
      <c r="O33" s="95">
        <f>ROUND((Z33+AC33+AD33),2)</f>
        <v/>
      </c>
      <c r="P33" s="95">
        <f>ROUND((U33+X33+Y33),2)</f>
        <v/>
      </c>
      <c r="Q33" s="95">
        <f>ROUND(10.18,2)</f>
        <v/>
      </c>
      <c r="R33" s="95">
        <f>ROUND(AH33,2)</f>
        <v/>
      </c>
      <c r="S33" s="95" t="inlineStr">
        <is>
          <t>ТСН-2001 6.62-31-1</t>
        </is>
      </c>
      <c r="T33" s="95" t="inlineStr">
        <is>
          <t>work</t>
        </is>
      </c>
      <c r="U33" s="95" t="n">
        <v>14520.92</v>
      </c>
      <c r="V33" s="95" t="n">
        <v>3580.5</v>
      </c>
      <c r="W33" s="95" t="n">
        <v>397.83</v>
      </c>
      <c r="X33" s="95" t="n">
        <v>3182.67</v>
      </c>
      <c r="Y33" s="95" t="n">
        <v>2188.08</v>
      </c>
      <c r="Z33" s="95" t="n">
        <v>1426.42</v>
      </c>
      <c r="AA33" s="95" t="n">
        <v>351.72</v>
      </c>
      <c r="AB33" s="95" t="n">
        <v>39.09</v>
      </c>
      <c r="AC33" s="95" t="n">
        <v>312.64</v>
      </c>
      <c r="AD33" s="95" t="n">
        <v>214.94</v>
      </c>
      <c r="AE33" s="95" t="inlineStr">
        <is>
          <t>work</t>
        </is>
      </c>
      <c r="AF33" s="95" t="n">
        <v>44.07</v>
      </c>
      <c r="AG33" s="95" t="n">
        <v>4.33</v>
      </c>
      <c r="AH33" s="95" t="n">
        <v>147</v>
      </c>
      <c r="AI33" s="95">
        <f>(((EX33*0.3)*1.1))</f>
        <v/>
      </c>
      <c r="AJ33" s="95">
        <f>(AS33)</f>
        <v/>
      </c>
      <c r="AK33" s="95" t="n">
        <v>351.72</v>
      </c>
      <c r="AL33" s="95" t="n">
        <v>0</v>
      </c>
      <c r="AM33" s="95" t="n">
        <v>312.64</v>
      </c>
      <c r="AN33" s="95" t="n">
        <v>39.09</v>
      </c>
      <c r="AO33" s="95">
        <f>ROUND(O33,2)</f>
        <v/>
      </c>
      <c r="AP33" s="95" t="n">
        <v>0</v>
      </c>
      <c r="AQ33" s="95">
        <f>ROUND(R33,2)</f>
        <v/>
      </c>
      <c r="AR33" s="95" t="n">
        <v>0</v>
      </c>
      <c r="AS33" s="95" t="n">
        <v>0</v>
      </c>
      <c r="AT33" s="95" t="n">
        <v>97</v>
      </c>
      <c r="AU33" s="95" t="n">
        <v>51</v>
      </c>
      <c r="AV33" s="95" t="n">
        <v>1</v>
      </c>
      <c r="AW33" s="95" t="n">
        <v>1</v>
      </c>
      <c r="AX33" s="95" t="n"/>
      <c r="AY33" s="95" t="n"/>
      <c r="AZ33" s="95" t="n">
        <v>1</v>
      </c>
      <c r="BA33" s="95" t="n">
        <v>1</v>
      </c>
      <c r="BB33" s="95" t="n">
        <v>1</v>
      </c>
      <c r="BC33" s="95" t="n">
        <v>1</v>
      </c>
      <c r="BD33" s="95" t="n"/>
      <c r="BE33" s="95" t="n"/>
      <c r="BF33" s="95" t="n"/>
      <c r="BG33" s="95" t="n"/>
      <c r="BH33" s="95" t="n">
        <v>0</v>
      </c>
      <c r="BI33" s="95" t="n">
        <v>147</v>
      </c>
      <c r="BJ33" s="95" t="inlineStr">
        <is>
          <t>ТСН-2001 6.62-31-1, 6.62-31-1</t>
        </is>
      </c>
      <c r="BK33" s="95" t="n"/>
      <c r="BL33" s="95" t="n"/>
      <c r="BM33" s="95" t="n">
        <v>662</v>
      </c>
      <c r="BN33" s="95" t="n">
        <v>0</v>
      </c>
      <c r="BO33" s="95" t="inlineStr">
        <is>
          <t>6.62-31-1</t>
        </is>
      </c>
      <c r="BP33" s="95" t="n">
        <v>1</v>
      </c>
      <c r="BQ33" s="95" t="n">
        <v>40</v>
      </c>
      <c r="BR33" s="95" t="n">
        <v>0</v>
      </c>
      <c r="BS33" s="95" t="n">
        <v>1</v>
      </c>
      <c r="BT33" s="95" t="n">
        <v>1</v>
      </c>
      <c r="BU33" s="95" t="n">
        <v>1</v>
      </c>
      <c r="BV33" s="95" t="n">
        <v>1</v>
      </c>
      <c r="BW33" s="95" t="n">
        <v>1</v>
      </c>
      <c r="BX33" s="95" t="n">
        <v>1</v>
      </c>
      <c r="BY33" s="95" t="n"/>
      <c r="BZ33" s="95" t="n">
        <v>97</v>
      </c>
      <c r="CA33" s="95" t="n">
        <v>51</v>
      </c>
      <c r="CB33" s="95" t="n"/>
      <c r="CC33" s="95" t="n"/>
      <c r="CD33" s="95" t="n"/>
      <c r="CE33" s="95" t="n">
        <v>30</v>
      </c>
      <c r="CF33" s="95" t="n">
        <v>0</v>
      </c>
      <c r="CG33" s="95" t="n">
        <v>0</v>
      </c>
      <c r="CH33" s="95" t="n"/>
      <c r="CI33" s="95" t="n"/>
      <c r="CJ33" s="95" t="n"/>
      <c r="CK33" s="95" t="n"/>
      <c r="CL33" s="95" t="n"/>
      <c r="CM33" s="95" t="n">
        <v>0</v>
      </c>
      <c r="CN33" s="95" t="n"/>
      <c r="CO33" s="95" t="n">
        <v>0</v>
      </c>
      <c r="CP33" s="95">
        <f>ROUND(P33,2)</f>
        <v/>
      </c>
      <c r="CQ33" s="95">
        <f>ROUND(V33,2)</f>
        <v/>
      </c>
      <c r="CR33" s="95">
        <f>ROUND(W33,2)</f>
        <v/>
      </c>
      <c r="CS33" s="95">
        <f>ROUND(X33,2)</f>
        <v/>
      </c>
      <c r="CT33" s="95">
        <f>ROUND(Y33,2)</f>
        <v/>
      </c>
      <c r="CU33" s="95">
        <f>ROUND(AF33,2)</f>
        <v/>
      </c>
      <c r="CV33" s="95">
        <f>ROUND((AH33*AV33),2)</f>
        <v/>
      </c>
      <c r="CW33" s="95">
        <f>ROUND(AI33,2)</f>
        <v/>
      </c>
      <c r="CX33" s="95">
        <f>ROUND(AJ33,2)</f>
        <v/>
      </c>
      <c r="CY33" s="95">
        <f>ROUND(((P33*AT33)/100),2)</f>
        <v/>
      </c>
      <c r="CZ33" s="95">
        <f>ROUND(((P33*AU33)/100),2)</f>
        <v/>
      </c>
      <c r="DA33" s="95" t="n"/>
      <c r="DB33" s="95" t="n">
        <v>19</v>
      </c>
      <c r="DC33" s="95" t="n"/>
      <c r="DD33" s="95" t="inlineStr">
        <is>
          <t>*0)*1</t>
        </is>
      </c>
      <c r="DE33" s="95" t="inlineStr">
        <is>
          <t>*0,3)*1,1</t>
        </is>
      </c>
      <c r="DF33" s="95" t="inlineStr">
        <is>
          <t>*0,3)*1,1</t>
        </is>
      </c>
      <c r="DG33" s="95" t="inlineStr">
        <is>
          <t>*0,3)*1,1</t>
        </is>
      </c>
      <c r="DH33" s="95" t="n"/>
      <c r="DI33" s="95" t="inlineStr">
        <is>
          <t>*0,3)*1,1</t>
        </is>
      </c>
      <c r="DJ33" s="95" t="inlineStr">
        <is>
          <t>*0,3)*1,1</t>
        </is>
      </c>
      <c r="DK33" s="95" t="n"/>
      <c r="DL33" s="95" t="n"/>
      <c r="DM33" s="95" t="n"/>
      <c r="DN33" s="95" t="n">
        <v>0</v>
      </c>
      <c r="DO33" s="95" t="n">
        <v>0</v>
      </c>
      <c r="DP33" s="95" t="n">
        <v>1</v>
      </c>
      <c r="DQ33" s="95" t="n">
        <v>1</v>
      </c>
      <c r="DR33" s="95" t="n"/>
      <c r="DS33" s="95" t="n"/>
      <c r="DT33" s="95" t="n"/>
      <c r="DU33" s="95" t="n">
        <v>1000</v>
      </c>
      <c r="DV33" s="95" t="inlineStr">
        <is>
          <t>1  М2.</t>
        </is>
      </c>
      <c r="DW33" s="95" t="inlineStr">
        <is>
          <t>1  М2.</t>
        </is>
      </c>
      <c r="DX33" s="95" t="n">
        <v>1</v>
      </c>
      <c r="DY33" s="95" t="n"/>
      <c r="DZ33" s="95" t="n"/>
      <c r="EA33" s="95" t="n"/>
      <c r="EB33" s="95" t="n"/>
      <c r="EC33" s="95" t="n"/>
      <c r="ED33" s="95" t="n"/>
      <c r="EE33" s="95" t="n">
        <v>1268359269</v>
      </c>
      <c r="EF33" s="95" t="n">
        <v>40</v>
      </c>
      <c r="EG33" s="95" t="inlineStr">
        <is>
          <t>Строительные работы</t>
        </is>
      </c>
      <c r="EH33" s="95" t="n">
        <v>0</v>
      </c>
      <c r="EI33" s="95" t="n"/>
      <c r="EJ33" s="95" t="n">
        <v>147</v>
      </c>
      <c r="EK33" s="95" t="n">
        <v>662</v>
      </c>
      <c r="EL33" s="95" t="inlineStr">
        <is>
          <t>ТСН-2001 6.62-31-1</t>
        </is>
      </c>
      <c r="EM33" s="95" t="inlineStr">
        <is>
          <t>ТСН-2001.6-62</t>
        </is>
      </c>
      <c r="EN33" s="95" t="n"/>
      <c r="EO33" s="95" t="n"/>
      <c r="EP33" s="95" t="n"/>
      <c r="EQ33" s="95" t="n">
        <v>131072</v>
      </c>
      <c r="ER33" s="95" t="n">
        <v>351.72</v>
      </c>
      <c r="ES33" s="95" t="n">
        <v>0</v>
      </c>
      <c r="ET33" s="95" t="n">
        <v>312.64</v>
      </c>
      <c r="EU33" s="95" t="n">
        <v>39.09</v>
      </c>
      <c r="EV33" s="95" t="n">
        <v>214.94</v>
      </c>
      <c r="EW33" s="95" t="n">
        <v>147</v>
      </c>
      <c r="EX33" s="95" t="n">
        <v>0</v>
      </c>
      <c r="EY33" s="95" t="n">
        <v>0</v>
      </c>
      <c r="EZ33" s="95" t="n"/>
      <c r="FA33" s="95" t="n"/>
      <c r="FB33" s="95" t="n"/>
      <c r="FC33" s="95" t="n"/>
      <c r="FD33" s="95" t="n"/>
      <c r="FE33" s="95" t="n"/>
      <c r="FF33" s="95" t="n"/>
      <c r="FG33" s="95" t="n"/>
      <c r="FH33" s="95" t="n"/>
      <c r="FI33" s="95" t="n"/>
      <c r="FJ33" s="95" t="n"/>
      <c r="FK33" s="95" t="n"/>
      <c r="FL33" s="95" t="n"/>
      <c r="FM33" s="95" t="n"/>
      <c r="FN33" s="95" t="n"/>
      <c r="FO33" s="95" t="n"/>
      <c r="FP33" s="95" t="n"/>
      <c r="FQ33" s="95" t="n">
        <v>0</v>
      </c>
      <c r="FR33" s="95">
        <f>ROUND(IF(BI33=3,GM33,0),2)</f>
        <v/>
      </c>
      <c r="FS33" s="95" t="n">
        <v>0</v>
      </c>
      <c r="FT33" s="95" t="n"/>
      <c r="FU33" s="95" t="n"/>
      <c r="FV33" s="95" t="n"/>
      <c r="FW33" s="95" t="n"/>
      <c r="FX33" s="95" t="n">
        <v>97</v>
      </c>
      <c r="FY33" s="95" t="n">
        <v>51</v>
      </c>
      <c r="FZ33" s="95" t="n"/>
      <c r="GA33" s="95" t="n"/>
      <c r="GB33" s="95" t="n"/>
      <c r="GC33" s="95" t="n"/>
      <c r="GD33" s="95" t="n">
        <v>1</v>
      </c>
      <c r="GE33" s="95" t="n"/>
      <c r="GF33" s="95" t="n">
        <v>1268359269</v>
      </c>
      <c r="GG33" s="95" t="n">
        <v>2</v>
      </c>
      <c r="GH33" s="95" t="n">
        <v>1</v>
      </c>
      <c r="GI33" s="95" t="n">
        <v>2</v>
      </c>
      <c r="GJ33" s="95" t="n">
        <v>0</v>
      </c>
      <c r="GK33" s="95" t="n">
        <v>0</v>
      </c>
      <c r="GL33" s="95">
        <f>ROUND(IF(AND(BH33=3,BI33=3,FS33&lt;&gt;0),P33,0),2)</f>
        <v/>
      </c>
      <c r="GM33" s="95">
        <f>ROUND(O33+X33+Y33,2)+GX33</f>
        <v/>
      </c>
      <c r="GN33" s="95">
        <f>IF(OR(BI33=0,BI33=1),GM33-GX33,0)</f>
        <v/>
      </c>
      <c r="GO33" s="95">
        <f>IF(BI33=2,GM33-GX33,0)</f>
        <v/>
      </c>
      <c r="GP33" s="95">
        <f>IF(BI33=4,GM33-GX33,0)</f>
        <v/>
      </c>
      <c r="GQ33" s="95" t="n"/>
      <c r="GR33" s="95" t="n">
        <v>0</v>
      </c>
      <c r="GS33" s="95" t="n">
        <v>0</v>
      </c>
      <c r="GT33" s="95" t="n">
        <v>0</v>
      </c>
      <c r="GU33" s="95" t="n"/>
      <c r="GV33" s="95">
        <f>ROUND((GT33),6)</f>
        <v/>
      </c>
      <c r="GW33" s="95" t="n">
        <v>1</v>
      </c>
      <c r="GX33" s="95">
        <f>ROUND(HC33*I33,2)</f>
        <v/>
      </c>
      <c r="GY33" s="95" t="n">
        <v>0</v>
      </c>
      <c r="GZ33" s="95" t="n">
        <v>0</v>
      </c>
      <c r="HA33" s="95" t="n">
        <v>0</v>
      </c>
      <c r="HB33" s="95" t="n">
        <v>0</v>
      </c>
      <c r="HC33" s="95">
        <f>GV33*GW33</f>
        <v/>
      </c>
      <c r="HD33" s="95" t="n">
        <v>0</v>
      </c>
      <c r="HE33" s="95" t="n"/>
      <c r="HF33" s="95" t="n"/>
      <c r="HG33" s="95" t="n"/>
      <c r="HH33" s="95" t="n"/>
      <c r="HI33" s="95" t="n"/>
      <c r="HJ33" s="95" t="n"/>
      <c r="HK33" s="95" t="n"/>
      <c r="HL33" s="95" t="n"/>
      <c r="HM33" s="95" t="n"/>
      <c r="HN33" s="95" t="n"/>
      <c r="HO33" s="95" t="n"/>
      <c r="HP33" s="95" t="n"/>
      <c r="HQ33" s="95" t="n"/>
      <c r="HR33" s="95" t="n"/>
      <c r="HS33" s="95" t="n"/>
      <c r="HT33" s="95" t="n"/>
      <c r="HU33" s="95" t="n"/>
      <c r="HV33" s="95" t="n"/>
      <c r="HW33" s="95" t="n"/>
      <c r="HX33" s="95" t="n"/>
      <c r="HY33" s="95" t="n"/>
      <c r="HZ33" s="95" t="n"/>
      <c r="IA33" s="95" t="n"/>
      <c r="IB33" s="95" t="n"/>
      <c r="IC33" s="95" t="n"/>
      <c r="ID33" s="95" t="n"/>
      <c r="IE33" s="95" t="n"/>
      <c r="IF33" s="95" t="n"/>
      <c r="IG33" s="95" t="n"/>
      <c r="IH33" s="95" t="n"/>
      <c r="II33" s="95" t="n"/>
      <c r="IJ33" s="95" t="n"/>
      <c r="IK33" s="95" t="n"/>
      <c r="IL33" s="95" t="n"/>
      <c r="IM33" s="95" t="n"/>
      <c r="IN33" s="95" t="n"/>
      <c r="IO33" s="95" t="n"/>
      <c r="IP33" s="95" t="n"/>
      <c r="IQ33" s="95" t="n"/>
      <c r="IR33" s="95" t="n"/>
      <c r="IS33" s="95" t="n"/>
      <c r="IT33" s="95" t="n"/>
      <c r="IU33" s="95" t="n"/>
    </row>
    <row r="34" ht="12.75" customHeight="1" s="54">
      <c r="A34" s="95" t="n">
        <v>17</v>
      </c>
      <c r="B34" s="95" t="n">
        <v>1</v>
      </c>
      <c r="C34" s="95">
        <f>ROW(SmtRes!A11)</f>
        <v/>
      </c>
      <c r="D34" s="95">
        <f>ROW(EtalonRes!A11)</f>
        <v/>
      </c>
      <c r="E34" s="95" t="n">
        <v>1</v>
      </c>
      <c r="F34" s="95" t="inlineStr">
        <is>
          <t>6.69-19-1</t>
        </is>
      </c>
      <c r="G34" s="95" t="inlineStr">
        <is>
          <t>Погрузка и выгрузка вручную мусора от демонтажа откосов и фурнитуры</t>
        </is>
      </c>
      <c r="H34" s="95" t="inlineStr">
        <is>
          <t>1 Т</t>
        </is>
      </c>
      <c r="I34" s="95" t="n">
        <v>0.49</v>
      </c>
      <c r="J34" s="95" t="n">
        <v>1455.51</v>
      </c>
      <c r="K34" s="95" t="n">
        <v>9945.84</v>
      </c>
      <c r="L34" s="95" t="n"/>
      <c r="M34" s="95" t="n"/>
      <c r="N34" s="95" t="n"/>
      <c r="O34" s="95">
        <f>ROUND((Z34+AC34+AD34),2)</f>
        <v/>
      </c>
      <c r="P34" s="95">
        <f>ROUND((U34+X34+Y34),2)</f>
        <v/>
      </c>
      <c r="Q34" s="95">
        <f>ROUND(10.18,2)</f>
        <v/>
      </c>
      <c r="R34" s="95">
        <f>ROUND(AH34,2)</f>
        <v/>
      </c>
      <c r="S34" s="95" t="inlineStr">
        <is>
          <t>ТСН-2001 6.69-19-1</t>
        </is>
      </c>
      <c r="T34" s="95" t="inlineStr">
        <is>
          <t>work</t>
        </is>
      </c>
      <c r="U34" s="95" t="n">
        <v>7260.46</v>
      </c>
      <c r="V34" s="95" t="n">
        <v>1790.25</v>
      </c>
      <c r="W34" s="95" t="n">
        <v>198.92</v>
      </c>
      <c r="X34" s="95" t="n">
        <v>1591.33</v>
      </c>
      <c r="Y34" s="95" t="n">
        <v>1094.04</v>
      </c>
      <c r="Z34" s="95" t="n">
        <v>713.2</v>
      </c>
      <c r="AA34" s="95" t="n">
        <v>175.86</v>
      </c>
      <c r="AB34" s="95" t="n">
        <v>19.54</v>
      </c>
      <c r="AC34" s="95" t="n">
        <v>156.32</v>
      </c>
      <c r="AD34" s="95" t="n">
        <v>107.47</v>
      </c>
      <c r="AE34" s="95" t="inlineStr">
        <is>
          <t>work</t>
        </is>
      </c>
      <c r="AF34" s="95" t="n">
        <v>21.99</v>
      </c>
      <c r="AG34" s="95" t="n">
        <v>2.16</v>
      </c>
      <c r="AH34" s="95" t="n">
        <v>0.49</v>
      </c>
      <c r="AI34" s="95">
        <f>(((EX34*0.3)*1.1))</f>
        <v/>
      </c>
      <c r="AJ34" s="95">
        <f>(AS34)</f>
        <v/>
      </c>
      <c r="AK34" s="95" t="n">
        <v>175.86</v>
      </c>
      <c r="AL34" s="95" t="n">
        <v>0</v>
      </c>
      <c r="AM34" s="95" t="n">
        <v>156.32</v>
      </c>
      <c r="AN34" s="95" t="n">
        <v>19.54</v>
      </c>
      <c r="AO34" s="95">
        <f>ROUND(O34,2)</f>
        <v/>
      </c>
      <c r="AP34" s="95" t="n">
        <v>0</v>
      </c>
      <c r="AQ34" s="95">
        <f>ROUND(R34,2)</f>
        <v/>
      </c>
      <c r="AR34" s="95" t="n">
        <v>0</v>
      </c>
      <c r="AS34" s="95" t="n">
        <v>0</v>
      </c>
      <c r="AT34" s="95" t="n">
        <v>97</v>
      </c>
      <c r="AU34" s="95" t="n">
        <v>51</v>
      </c>
      <c r="AV34" s="95" t="n">
        <v>1</v>
      </c>
      <c r="AW34" s="95" t="n">
        <v>1</v>
      </c>
      <c r="AX34" s="95" t="n"/>
      <c r="AY34" s="95" t="n"/>
      <c r="AZ34" s="95" t="n">
        <v>1</v>
      </c>
      <c r="BA34" s="95" t="n">
        <v>1</v>
      </c>
      <c r="BB34" s="95" t="n">
        <v>1</v>
      </c>
      <c r="BC34" s="95" t="n">
        <v>1</v>
      </c>
      <c r="BD34" s="95" t="n"/>
      <c r="BE34" s="95" t="n"/>
      <c r="BF34" s="95" t="n"/>
      <c r="BG34" s="95" t="n"/>
      <c r="BH34" s="95" t="n">
        <v>0</v>
      </c>
      <c r="BI34" s="95" t="n">
        <v>0.49</v>
      </c>
      <c r="BJ34" s="95" t="inlineStr">
        <is>
          <t>ТСН-2001 6.69-19-1, 6.69-19-1</t>
        </is>
      </c>
      <c r="BK34" s="95" t="n"/>
      <c r="BL34" s="95" t="n"/>
      <c r="BM34" s="95" t="n">
        <v>669</v>
      </c>
      <c r="BN34" s="95" t="n">
        <v>0</v>
      </c>
      <c r="BO34" s="95" t="inlineStr">
        <is>
          <t>6.69-19-1</t>
        </is>
      </c>
      <c r="BP34" s="95" t="n">
        <v>1</v>
      </c>
      <c r="BQ34" s="95" t="n">
        <v>40</v>
      </c>
      <c r="BR34" s="95" t="n">
        <v>0</v>
      </c>
      <c r="BS34" s="95" t="n">
        <v>1</v>
      </c>
      <c r="BT34" s="95" t="n">
        <v>1</v>
      </c>
      <c r="BU34" s="95" t="n">
        <v>1</v>
      </c>
      <c r="BV34" s="95" t="n">
        <v>1</v>
      </c>
      <c r="BW34" s="95" t="n">
        <v>1</v>
      </c>
      <c r="BX34" s="95" t="n">
        <v>1</v>
      </c>
      <c r="BY34" s="95" t="n"/>
      <c r="BZ34" s="95" t="n">
        <v>97</v>
      </c>
      <c r="CA34" s="95" t="n">
        <v>51</v>
      </c>
      <c r="CB34" s="95" t="n"/>
      <c r="CC34" s="95" t="n"/>
      <c r="CD34" s="95" t="n"/>
      <c r="CE34" s="95" t="n">
        <v>30</v>
      </c>
      <c r="CF34" s="95" t="n">
        <v>0</v>
      </c>
      <c r="CG34" s="95" t="n">
        <v>0</v>
      </c>
      <c r="CH34" s="95" t="n"/>
      <c r="CI34" s="95" t="n"/>
      <c r="CJ34" s="95" t="n"/>
      <c r="CK34" s="95" t="n"/>
      <c r="CL34" s="95" t="n"/>
      <c r="CM34" s="95" t="n">
        <v>0</v>
      </c>
      <c r="CN34" s="95" t="n"/>
      <c r="CO34" s="95" t="n">
        <v>0</v>
      </c>
      <c r="CP34" s="95">
        <f>ROUND(P34,2)</f>
        <v/>
      </c>
      <c r="CQ34" s="95">
        <f>ROUND(V34,2)</f>
        <v/>
      </c>
      <c r="CR34" s="95">
        <f>ROUND(W34,2)</f>
        <v/>
      </c>
      <c r="CS34" s="95">
        <f>ROUND(X34,2)</f>
        <v/>
      </c>
      <c r="CT34" s="95">
        <f>ROUND(Y34,2)</f>
        <v/>
      </c>
      <c r="CU34" s="95">
        <f>ROUND(AF34,2)</f>
        <v/>
      </c>
      <c r="CV34" s="95">
        <f>ROUND((AH34*AV34),2)</f>
        <v/>
      </c>
      <c r="CW34" s="95">
        <f>ROUND(AI34,2)</f>
        <v/>
      </c>
      <c r="CX34" s="95">
        <f>ROUND(AJ34,2)</f>
        <v/>
      </c>
      <c r="CY34" s="95">
        <f>ROUND(((P34*AT34)/100),2)</f>
        <v/>
      </c>
      <c r="CZ34" s="95">
        <f>ROUND(((P34*AU34)/100),2)</f>
        <v/>
      </c>
      <c r="DA34" s="95" t="n"/>
      <c r="DB34" s="95" t="n">
        <v>21</v>
      </c>
      <c r="DC34" s="95" t="n"/>
      <c r="DD34" s="95" t="inlineStr">
        <is>
          <t>*0)*1</t>
        </is>
      </c>
      <c r="DE34" s="95" t="inlineStr">
        <is>
          <t>*0,3)*1,1</t>
        </is>
      </c>
      <c r="DF34" s="95" t="inlineStr">
        <is>
          <t>*0,3)*1,1</t>
        </is>
      </c>
      <c r="DG34" s="95" t="inlineStr">
        <is>
          <t>*0,3)*1,1</t>
        </is>
      </c>
      <c r="DH34" s="95" t="n"/>
      <c r="DI34" s="95" t="inlineStr">
        <is>
          <t>*0,3)*1,1</t>
        </is>
      </c>
      <c r="DJ34" s="95" t="inlineStr">
        <is>
          <t>*0,3)*1,1</t>
        </is>
      </c>
      <c r="DK34" s="95" t="n"/>
      <c r="DL34" s="95" t="n"/>
      <c r="DM34" s="95" t="n"/>
      <c r="DN34" s="95" t="n">
        <v>0</v>
      </c>
      <c r="DO34" s="95" t="n">
        <v>0</v>
      </c>
      <c r="DP34" s="95" t="n">
        <v>1</v>
      </c>
      <c r="DQ34" s="95" t="n">
        <v>1</v>
      </c>
      <c r="DR34" s="95" t="n"/>
      <c r="DS34" s="95" t="n"/>
      <c r="DT34" s="95" t="n"/>
      <c r="DU34" s="95" t="n">
        <v>1000</v>
      </c>
      <c r="DV34" s="95" t="inlineStr">
        <is>
          <t>1  Т.</t>
        </is>
      </c>
      <c r="DW34" s="95" t="inlineStr">
        <is>
          <t>1  Т.</t>
        </is>
      </c>
      <c r="DX34" s="95" t="n">
        <v>1</v>
      </c>
      <c r="DY34" s="95" t="n"/>
      <c r="DZ34" s="95" t="n"/>
      <c r="EA34" s="95" t="n"/>
      <c r="EB34" s="95" t="n"/>
      <c r="EC34" s="95" t="n"/>
      <c r="ED34" s="95" t="n"/>
      <c r="EE34" s="95" t="n">
        <v>1243369168</v>
      </c>
      <c r="EF34" s="95" t="n">
        <v>40</v>
      </c>
      <c r="EG34" s="95" t="inlineStr">
        <is>
          <t>Строительные работы</t>
        </is>
      </c>
      <c r="EH34" s="95" t="n">
        <v>0</v>
      </c>
      <c r="EI34" s="95" t="n"/>
      <c r="EJ34" s="95" t="n">
        <v>0.49</v>
      </c>
      <c r="EK34" s="95" t="n">
        <v>669</v>
      </c>
      <c r="EL34" s="95" t="inlineStr">
        <is>
          <t>ТСН-2001 6.69-19-1</t>
        </is>
      </c>
      <c r="EM34" s="95" t="inlineStr">
        <is>
          <t>ТСН-2001.6-69</t>
        </is>
      </c>
      <c r="EN34" s="95" t="n"/>
      <c r="EO34" s="95" t="n"/>
      <c r="EP34" s="95" t="n"/>
      <c r="EQ34" s="95" t="n">
        <v>131072</v>
      </c>
      <c r="ER34" s="95" t="n">
        <v>175.86</v>
      </c>
      <c r="ES34" s="95" t="n">
        <v>0</v>
      </c>
      <c r="ET34" s="95" t="n">
        <v>156.32</v>
      </c>
      <c r="EU34" s="95" t="n">
        <v>19.54</v>
      </c>
      <c r="EV34" s="95" t="n">
        <v>107.47</v>
      </c>
      <c r="EW34" s="95" t="n">
        <v>0.49</v>
      </c>
      <c r="EX34" s="95" t="n">
        <v>0</v>
      </c>
      <c r="EY34" s="95" t="n">
        <v>0</v>
      </c>
      <c r="EZ34" s="95" t="n"/>
      <c r="FA34" s="95" t="n"/>
      <c r="FB34" s="95" t="n"/>
      <c r="FC34" s="95" t="n"/>
      <c r="FD34" s="95" t="n"/>
      <c r="FE34" s="95" t="n"/>
      <c r="FF34" s="95" t="n"/>
      <c r="FG34" s="95" t="n"/>
      <c r="FH34" s="95" t="n"/>
      <c r="FI34" s="95" t="n"/>
      <c r="FJ34" s="95" t="n"/>
      <c r="FK34" s="95" t="n"/>
      <c r="FL34" s="95" t="n"/>
      <c r="FM34" s="95" t="n"/>
      <c r="FN34" s="95" t="n"/>
      <c r="FO34" s="95" t="n"/>
      <c r="FP34" s="95" t="n"/>
      <c r="FQ34" s="95" t="n">
        <v>0</v>
      </c>
      <c r="FR34" s="95">
        <f>ROUND(IF(BI34=3,GM34,0),2)</f>
        <v/>
      </c>
      <c r="FS34" s="95" t="n">
        <v>0</v>
      </c>
      <c r="FT34" s="95" t="n"/>
      <c r="FU34" s="95" t="n"/>
      <c r="FV34" s="95" t="n"/>
      <c r="FW34" s="95" t="n"/>
      <c r="FX34" s="95" t="n">
        <v>97</v>
      </c>
      <c r="FY34" s="95" t="n">
        <v>51</v>
      </c>
      <c r="FZ34" s="95" t="n"/>
      <c r="GA34" s="95" t="n"/>
      <c r="GB34" s="95" t="n"/>
      <c r="GC34" s="95" t="n"/>
      <c r="GD34" s="95" t="n">
        <v>1</v>
      </c>
      <c r="GE34" s="95" t="n"/>
      <c r="GF34" s="95" t="n">
        <v>1243369168</v>
      </c>
      <c r="GG34" s="95" t="n">
        <v>2</v>
      </c>
      <c r="GH34" s="95" t="n">
        <v>1</v>
      </c>
      <c r="GI34" s="95" t="n">
        <v>2</v>
      </c>
      <c r="GJ34" s="95" t="n">
        <v>0</v>
      </c>
      <c r="GK34" s="95" t="n">
        <v>0</v>
      </c>
      <c r="GL34" s="95">
        <f>ROUND(IF(AND(BH34=3,BI34=3,FS34&lt;&gt;0),P34,0),2)</f>
        <v/>
      </c>
      <c r="GM34" s="95">
        <f>ROUND(O34+X34+Y34,2)+GX34</f>
        <v/>
      </c>
      <c r="GN34" s="95">
        <f>IF(OR(BI34=0,BI34=1),GM34-GX34,0)</f>
        <v/>
      </c>
      <c r="GO34" s="95">
        <f>IF(BI34=2,GM34-GX34,0)</f>
        <v/>
      </c>
      <c r="GP34" s="95">
        <f>IF(BI34=4,GM34-GX34,0)</f>
        <v/>
      </c>
      <c r="GQ34" s="95" t="n"/>
      <c r="GR34" s="95" t="n">
        <v>0</v>
      </c>
      <c r="GS34" s="95" t="n">
        <v>0</v>
      </c>
      <c r="GT34" s="95" t="n">
        <v>0</v>
      </c>
      <c r="GU34" s="95" t="n"/>
      <c r="GV34" s="95">
        <f>ROUND((GT34),6)</f>
        <v/>
      </c>
      <c r="GW34" s="95" t="n">
        <v>1</v>
      </c>
      <c r="GX34" s="95">
        <f>ROUND(HC34*I34,2)</f>
        <v/>
      </c>
      <c r="GY34" s="95" t="n">
        <v>0</v>
      </c>
      <c r="GZ34" s="95" t="n">
        <v>0</v>
      </c>
      <c r="HA34" s="95" t="n">
        <v>0</v>
      </c>
      <c r="HB34" s="95" t="n">
        <v>0</v>
      </c>
      <c r="HC34" s="95">
        <f>GV34*GW34</f>
        <v/>
      </c>
      <c r="HD34" s="95" t="n">
        <v>0</v>
      </c>
      <c r="HE34" s="95" t="n"/>
      <c r="HF34" s="95" t="n"/>
      <c r="HG34" s="95" t="n"/>
      <c r="HH34" s="95" t="n"/>
      <c r="HI34" s="95" t="n"/>
      <c r="HJ34" s="95" t="n"/>
      <c r="HK34" s="95" t="n"/>
      <c r="HL34" s="95" t="n"/>
      <c r="HM34" s="95" t="n"/>
      <c r="HN34" s="95" t="n"/>
      <c r="HO34" s="95" t="n"/>
      <c r="HP34" s="95" t="n"/>
      <c r="HQ34" s="95" t="n"/>
      <c r="HR34" s="95" t="n"/>
      <c r="HS34" s="95" t="n"/>
      <c r="HT34" s="95" t="n"/>
      <c r="HU34" s="95" t="n"/>
      <c r="HV34" s="95" t="n"/>
      <c r="HW34" s="95" t="n"/>
      <c r="HX34" s="95" t="n"/>
      <c r="HY34" s="95" t="n"/>
      <c r="HZ34" s="95" t="n"/>
      <c r="IA34" s="95" t="n"/>
      <c r="IB34" s="95" t="n"/>
      <c r="IC34" s="95" t="n"/>
      <c r="ID34" s="95" t="n"/>
      <c r="IE34" s="95" t="n"/>
      <c r="IF34" s="95" t="n"/>
      <c r="IG34" s="95" t="n"/>
      <c r="IH34" s="95" t="n"/>
      <c r="II34" s="95" t="n"/>
      <c r="IJ34" s="95" t="n"/>
      <c r="IK34" s="95" t="n"/>
      <c r="IL34" s="95" t="n"/>
      <c r="IM34" s="95" t="n"/>
      <c r="IN34" s="95" t="n"/>
      <c r="IO34" s="95" t="n"/>
      <c r="IP34" s="95" t="n"/>
      <c r="IQ34" s="95" t="n"/>
      <c r="IR34" s="95" t="n"/>
      <c r="IS34" s="95" t="n"/>
      <c r="IT34" s="95" t="n"/>
      <c r="IU34" s="95" t="n"/>
    </row>
    <row r="35" ht="12.75" customHeight="1" s="54">
      <c r="A35" s="95" t="n">
        <v>17</v>
      </c>
      <c r="B35" s="95" t="n">
        <v>1</v>
      </c>
      <c r="C35" s="95">
        <f>ROW(SmtRes!A12)</f>
        <v/>
      </c>
      <c r="D35" s="95">
        <f>ROW(EtalonRes!A12)</f>
        <v/>
      </c>
      <c r="E35" s="95" t="n">
        <v>1</v>
      </c>
      <c r="F35" s="95" t="inlineStr">
        <is>
          <t>6.65-12-1</t>
        </is>
      </c>
      <c r="G35" s="95" t="inlineStr">
        <is>
          <t>Демонтаж/снятие радиаторов, арматуры и старых подводок</t>
        </is>
      </c>
      <c r="H35" s="95" t="inlineStr">
        <is>
          <t>1 КОМПЛ.</t>
        </is>
      </c>
      <c r="I35" s="95" t="n">
        <v>62</v>
      </c>
      <c r="J35" s="95" t="n">
        <v>134.19</v>
      </c>
      <c r="K35" s="95" t="n">
        <v>116018.04</v>
      </c>
      <c r="L35" s="95" t="n"/>
      <c r="M35" s="95" t="n"/>
      <c r="N35" s="95" t="n"/>
      <c r="O35" s="95">
        <f>ROUND((Z35+AC35+AD35),2)</f>
        <v/>
      </c>
      <c r="P35" s="95">
        <f>ROUND((U35+X35+Y35),2)</f>
        <v/>
      </c>
      <c r="Q35" s="95">
        <f>ROUND(10.18,2)</f>
        <v/>
      </c>
      <c r="R35" s="95">
        <f>ROUND(AH35,2)</f>
        <v/>
      </c>
      <c r="S35" s="95" t="inlineStr">
        <is>
          <t>ТСН-2001 6.65-12-1</t>
        </is>
      </c>
      <c r="T35" s="95" t="inlineStr">
        <is>
          <t>work</t>
        </is>
      </c>
      <c r="U35" s="95" t="n">
        <v>84693.17</v>
      </c>
      <c r="V35" s="95" t="n">
        <v>20883.25</v>
      </c>
      <c r="W35" s="95" t="n">
        <v>2320.36</v>
      </c>
      <c r="X35" s="95" t="n">
        <v>18562.89</v>
      </c>
      <c r="Y35" s="95" t="n">
        <v>12761.98</v>
      </c>
      <c r="Z35" s="95" t="n">
        <v>8319.57</v>
      </c>
      <c r="AA35" s="95" t="n">
        <v>2051.4</v>
      </c>
      <c r="AB35" s="95" t="n">
        <v>227.93</v>
      </c>
      <c r="AC35" s="95" t="n">
        <v>1823.47</v>
      </c>
      <c r="AD35" s="95" t="n">
        <v>1253.63</v>
      </c>
      <c r="AE35" s="95" t="inlineStr">
        <is>
          <t>work</t>
        </is>
      </c>
      <c r="AF35" s="95" t="n">
        <v>256.85</v>
      </c>
      <c r="AG35" s="95" t="n">
        <v>25.23</v>
      </c>
      <c r="AH35" s="95" t="n">
        <v>62</v>
      </c>
      <c r="AI35" s="95">
        <f>(((EX35*0.3)*1.1))</f>
        <v/>
      </c>
      <c r="AJ35" s="95">
        <f>(AS35)</f>
        <v/>
      </c>
      <c r="AK35" s="95" t="n">
        <v>2051.4</v>
      </c>
      <c r="AL35" s="95" t="n">
        <v>0</v>
      </c>
      <c r="AM35" s="95" t="n">
        <v>1823.47</v>
      </c>
      <c r="AN35" s="95" t="n">
        <v>227.93</v>
      </c>
      <c r="AO35" s="95">
        <f>ROUND(O35,2)</f>
        <v/>
      </c>
      <c r="AP35" s="95" t="n">
        <v>0</v>
      </c>
      <c r="AQ35" s="95">
        <f>ROUND(R35,2)</f>
        <v/>
      </c>
      <c r="AR35" s="95" t="n">
        <v>0</v>
      </c>
      <c r="AS35" s="95" t="n">
        <v>0</v>
      </c>
      <c r="AT35" s="95" t="n">
        <v>97</v>
      </c>
      <c r="AU35" s="95" t="n">
        <v>51</v>
      </c>
      <c r="AV35" s="95" t="n">
        <v>1</v>
      </c>
      <c r="AW35" s="95" t="n">
        <v>1</v>
      </c>
      <c r="AX35" s="95" t="n"/>
      <c r="AY35" s="95" t="n"/>
      <c r="AZ35" s="95" t="n">
        <v>1</v>
      </c>
      <c r="BA35" s="95" t="n">
        <v>1</v>
      </c>
      <c r="BB35" s="95" t="n">
        <v>1</v>
      </c>
      <c r="BC35" s="95" t="n">
        <v>1</v>
      </c>
      <c r="BD35" s="95" t="n"/>
      <c r="BE35" s="95" t="n"/>
      <c r="BF35" s="95" t="n"/>
      <c r="BG35" s="95" t="n"/>
      <c r="BH35" s="95" t="n">
        <v>0</v>
      </c>
      <c r="BI35" s="95" t="n">
        <v>62</v>
      </c>
      <c r="BJ35" s="95" t="inlineStr">
        <is>
          <t>ТСН-2001 6.65-12-1, 6.65-12-1</t>
        </is>
      </c>
      <c r="BK35" s="95" t="n"/>
      <c r="BL35" s="95" t="n"/>
      <c r="BM35" s="95" t="n">
        <v>665</v>
      </c>
      <c r="BN35" s="95" t="n">
        <v>0</v>
      </c>
      <c r="BO35" s="95" t="inlineStr">
        <is>
          <t>6.65-12-1</t>
        </is>
      </c>
      <c r="BP35" s="95" t="n">
        <v>1</v>
      </c>
      <c r="BQ35" s="95" t="n">
        <v>40</v>
      </c>
      <c r="BR35" s="95" t="n">
        <v>0</v>
      </c>
      <c r="BS35" s="95" t="n">
        <v>1</v>
      </c>
      <c r="BT35" s="95" t="n">
        <v>1</v>
      </c>
      <c r="BU35" s="95" t="n">
        <v>1</v>
      </c>
      <c r="BV35" s="95" t="n">
        <v>1</v>
      </c>
      <c r="BW35" s="95" t="n">
        <v>1</v>
      </c>
      <c r="BX35" s="95" t="n">
        <v>1</v>
      </c>
      <c r="BY35" s="95" t="n"/>
      <c r="BZ35" s="95" t="n">
        <v>97</v>
      </c>
      <c r="CA35" s="95" t="n">
        <v>51</v>
      </c>
      <c r="CB35" s="95" t="n"/>
      <c r="CC35" s="95" t="n"/>
      <c r="CD35" s="95" t="n"/>
      <c r="CE35" s="95" t="n">
        <v>30</v>
      </c>
      <c r="CF35" s="95" t="n">
        <v>0</v>
      </c>
      <c r="CG35" s="95" t="n">
        <v>0</v>
      </c>
      <c r="CH35" s="95" t="n"/>
      <c r="CI35" s="95" t="n"/>
      <c r="CJ35" s="95" t="n"/>
      <c r="CK35" s="95" t="n"/>
      <c r="CL35" s="95" t="n"/>
      <c r="CM35" s="95" t="n">
        <v>0</v>
      </c>
      <c r="CN35" s="95" t="n"/>
      <c r="CO35" s="95" t="n">
        <v>0</v>
      </c>
      <c r="CP35" s="95">
        <f>ROUND(P35,2)</f>
        <v/>
      </c>
      <c r="CQ35" s="95">
        <f>ROUND(V35,2)</f>
        <v/>
      </c>
      <c r="CR35" s="95">
        <f>ROUND(W35,2)</f>
        <v/>
      </c>
      <c r="CS35" s="95">
        <f>ROUND(X35,2)</f>
        <v/>
      </c>
      <c r="CT35" s="95">
        <f>ROUND(Y35,2)</f>
        <v/>
      </c>
      <c r="CU35" s="95">
        <f>ROUND(AF35,2)</f>
        <v/>
      </c>
      <c r="CV35" s="95">
        <f>ROUND((AH35*AV35),2)</f>
        <v/>
      </c>
      <c r="CW35" s="95">
        <f>ROUND(AI35,2)</f>
        <v/>
      </c>
      <c r="CX35" s="95">
        <f>ROUND(AJ35,2)</f>
        <v/>
      </c>
      <c r="CY35" s="95">
        <f>ROUND(((P35*AT35)/100),2)</f>
        <v/>
      </c>
      <c r="CZ35" s="95">
        <f>ROUND(((P35*AU35)/100),2)</f>
        <v/>
      </c>
      <c r="DA35" s="95" t="n"/>
      <c r="DB35" s="95" t="n">
        <v>23</v>
      </c>
      <c r="DC35" s="95" t="n"/>
      <c r="DD35" s="95" t="inlineStr">
        <is>
          <t>*0)*1</t>
        </is>
      </c>
      <c r="DE35" s="95" t="inlineStr">
        <is>
          <t>*0,3)*1,1</t>
        </is>
      </c>
      <c r="DF35" s="95" t="inlineStr">
        <is>
          <t>*0,3)*1,1</t>
        </is>
      </c>
      <c r="DG35" s="95" t="inlineStr">
        <is>
          <t>*0,3)*1,1</t>
        </is>
      </c>
      <c r="DH35" s="95" t="n"/>
      <c r="DI35" s="95" t="inlineStr">
        <is>
          <t>*0,3)*1,1</t>
        </is>
      </c>
      <c r="DJ35" s="95" t="inlineStr">
        <is>
          <t>*0,3)*1,1</t>
        </is>
      </c>
      <c r="DK35" s="95" t="n"/>
      <c r="DL35" s="95" t="n"/>
      <c r="DM35" s="95" t="n"/>
      <c r="DN35" s="95" t="n">
        <v>0</v>
      </c>
      <c r="DO35" s="95" t="n">
        <v>0</v>
      </c>
      <c r="DP35" s="95" t="n">
        <v>1</v>
      </c>
      <c r="DQ35" s="95" t="n">
        <v>1</v>
      </c>
      <c r="DR35" s="95" t="n"/>
      <c r="DS35" s="95" t="n"/>
      <c r="DT35" s="95" t="n"/>
      <c r="DU35" s="95" t="n">
        <v>1000</v>
      </c>
      <c r="DV35" s="95" t="inlineStr">
        <is>
          <t>1  КОМПЛ..</t>
        </is>
      </c>
      <c r="DW35" s="95" t="inlineStr">
        <is>
          <t>1  КОМПЛ..</t>
        </is>
      </c>
      <c r="DX35" s="95" t="n">
        <v>1</v>
      </c>
      <c r="DY35" s="95" t="n"/>
      <c r="DZ35" s="95" t="n"/>
      <c r="EA35" s="95" t="n"/>
      <c r="EB35" s="95" t="n"/>
      <c r="EC35" s="95" t="n"/>
      <c r="ED35" s="95" t="n"/>
      <c r="EE35" s="95" t="n">
        <v>1800068051</v>
      </c>
      <c r="EF35" s="95" t="n">
        <v>40</v>
      </c>
      <c r="EG35" s="95" t="inlineStr">
        <is>
          <t>Строительные работы</t>
        </is>
      </c>
      <c r="EH35" s="95" t="n">
        <v>0</v>
      </c>
      <c r="EI35" s="95" t="n"/>
      <c r="EJ35" s="95" t="n">
        <v>62</v>
      </c>
      <c r="EK35" s="95" t="n">
        <v>665</v>
      </c>
      <c r="EL35" s="95" t="inlineStr">
        <is>
          <t>ТСН-2001 6.65-12-1</t>
        </is>
      </c>
      <c r="EM35" s="95" t="inlineStr">
        <is>
          <t>ТСН-2001.6-65</t>
        </is>
      </c>
      <c r="EN35" s="95" t="n"/>
      <c r="EO35" s="95" t="n"/>
      <c r="EP35" s="95" t="n"/>
      <c r="EQ35" s="95" t="n">
        <v>131072</v>
      </c>
      <c r="ER35" s="95" t="n">
        <v>2051.4</v>
      </c>
      <c r="ES35" s="95" t="n">
        <v>0</v>
      </c>
      <c r="ET35" s="95" t="n">
        <v>1823.47</v>
      </c>
      <c r="EU35" s="95" t="n">
        <v>227.93</v>
      </c>
      <c r="EV35" s="95" t="n">
        <v>1253.63</v>
      </c>
      <c r="EW35" s="95" t="n">
        <v>62</v>
      </c>
      <c r="EX35" s="95" t="n">
        <v>0</v>
      </c>
      <c r="EY35" s="95" t="n">
        <v>0</v>
      </c>
      <c r="EZ35" s="95" t="n"/>
      <c r="FA35" s="95" t="n"/>
      <c r="FB35" s="95" t="n"/>
      <c r="FC35" s="95" t="n"/>
      <c r="FD35" s="95" t="n"/>
      <c r="FE35" s="95" t="n"/>
      <c r="FF35" s="95" t="n"/>
      <c r="FG35" s="95" t="n"/>
      <c r="FH35" s="95" t="n"/>
      <c r="FI35" s="95" t="n"/>
      <c r="FJ35" s="95" t="n"/>
      <c r="FK35" s="95" t="n"/>
      <c r="FL35" s="95" t="n"/>
      <c r="FM35" s="95" t="n"/>
      <c r="FN35" s="95" t="n"/>
      <c r="FO35" s="95" t="n"/>
      <c r="FP35" s="95" t="n"/>
      <c r="FQ35" s="95" t="n">
        <v>0</v>
      </c>
      <c r="FR35" s="95">
        <f>ROUND(IF(BI35=3,GM35,0),2)</f>
        <v/>
      </c>
      <c r="FS35" s="95" t="n">
        <v>0</v>
      </c>
      <c r="FT35" s="95" t="n"/>
      <c r="FU35" s="95" t="n"/>
      <c r="FV35" s="95" t="n"/>
      <c r="FW35" s="95" t="n"/>
      <c r="FX35" s="95" t="n">
        <v>97</v>
      </c>
      <c r="FY35" s="95" t="n">
        <v>51</v>
      </c>
      <c r="FZ35" s="95" t="n"/>
      <c r="GA35" s="95" t="n"/>
      <c r="GB35" s="95" t="n"/>
      <c r="GC35" s="95" t="n"/>
      <c r="GD35" s="95" t="n">
        <v>1</v>
      </c>
      <c r="GE35" s="95" t="n"/>
      <c r="GF35" s="95" t="n">
        <v>1800068051</v>
      </c>
      <c r="GG35" s="95" t="n">
        <v>2</v>
      </c>
      <c r="GH35" s="95" t="n">
        <v>1</v>
      </c>
      <c r="GI35" s="95" t="n">
        <v>2</v>
      </c>
      <c r="GJ35" s="95" t="n">
        <v>0</v>
      </c>
      <c r="GK35" s="95" t="n">
        <v>0</v>
      </c>
      <c r="GL35" s="95">
        <f>ROUND(IF(AND(BH35=3,BI35=3,FS35&lt;&gt;0),P35,0),2)</f>
        <v/>
      </c>
      <c r="GM35" s="95">
        <f>ROUND(O35+X35+Y35,2)+GX35</f>
        <v/>
      </c>
      <c r="GN35" s="95">
        <f>IF(OR(BI35=0,BI35=1),GM35-GX35,0)</f>
        <v/>
      </c>
      <c r="GO35" s="95">
        <f>IF(BI35=2,GM35-GX35,0)</f>
        <v/>
      </c>
      <c r="GP35" s="95">
        <f>IF(BI35=4,GM35-GX35,0)</f>
        <v/>
      </c>
      <c r="GQ35" s="95" t="n"/>
      <c r="GR35" s="95" t="n">
        <v>0</v>
      </c>
      <c r="GS35" s="95" t="n">
        <v>0</v>
      </c>
      <c r="GT35" s="95" t="n">
        <v>0</v>
      </c>
      <c r="GU35" s="95" t="n"/>
      <c r="GV35" s="95">
        <f>ROUND((GT35),6)</f>
        <v/>
      </c>
      <c r="GW35" s="95" t="n">
        <v>1</v>
      </c>
      <c r="GX35" s="95">
        <f>ROUND(HC35*I35,2)</f>
        <v/>
      </c>
      <c r="GY35" s="95" t="n">
        <v>0</v>
      </c>
      <c r="GZ35" s="95" t="n">
        <v>0</v>
      </c>
      <c r="HA35" s="95" t="n">
        <v>0</v>
      </c>
      <c r="HB35" s="95" t="n">
        <v>0</v>
      </c>
      <c r="HC35" s="95">
        <f>GV35*GW35</f>
        <v/>
      </c>
      <c r="HD35" s="95" t="n">
        <v>0</v>
      </c>
      <c r="HE35" s="95" t="n"/>
      <c r="HF35" s="95" t="n"/>
      <c r="HG35" s="95" t="n"/>
      <c r="HH35" s="95" t="n"/>
      <c r="HI35" s="95" t="n"/>
      <c r="HJ35" s="95" t="n"/>
      <c r="HK35" s="95" t="n"/>
      <c r="HL35" s="95" t="n"/>
      <c r="HM35" s="95" t="n"/>
      <c r="HN35" s="95" t="n"/>
      <c r="HO35" s="95" t="n"/>
      <c r="HP35" s="95" t="n"/>
      <c r="HQ35" s="95" t="n"/>
      <c r="HR35" s="95" t="n"/>
      <c r="HS35" s="95" t="n"/>
      <c r="HT35" s="95" t="n"/>
      <c r="HU35" s="95" t="n"/>
      <c r="HV35" s="95" t="n"/>
      <c r="HW35" s="95" t="n"/>
      <c r="HX35" s="95" t="n"/>
      <c r="HY35" s="95" t="n"/>
      <c r="HZ35" s="95" t="n"/>
      <c r="IA35" s="95" t="n"/>
      <c r="IB35" s="95" t="n"/>
      <c r="IC35" s="95" t="n"/>
      <c r="ID35" s="95" t="n"/>
      <c r="IE35" s="95" t="n"/>
      <c r="IF35" s="95" t="n"/>
      <c r="IG35" s="95" t="n"/>
      <c r="IH35" s="95" t="n"/>
      <c r="II35" s="95" t="n"/>
      <c r="IJ35" s="95" t="n"/>
      <c r="IK35" s="95" t="n"/>
      <c r="IL35" s="95" t="n"/>
      <c r="IM35" s="95" t="n"/>
      <c r="IN35" s="95" t="n"/>
      <c r="IO35" s="95" t="n"/>
      <c r="IP35" s="95" t="n"/>
      <c r="IQ35" s="95" t="n"/>
      <c r="IR35" s="95" t="n"/>
      <c r="IS35" s="95" t="n"/>
      <c r="IT35" s="95" t="n"/>
      <c r="IU35" s="95" t="n"/>
    </row>
    <row r="36" ht="12.75" customHeight="1" s="54">
      <c r="A36" s="95" t="n">
        <v>17</v>
      </c>
      <c r="B36" s="95" t="n">
        <v>1</v>
      </c>
      <c r="C36" s="95">
        <f>ROW(SmtRes!A13)</f>
        <v/>
      </c>
      <c r="D36" s="95">
        <f>ROW(EtalonRes!A13)</f>
        <v/>
      </c>
      <c r="E36" s="95" t="n">
        <v>1</v>
      </c>
      <c r="F36" s="95" t="inlineStr">
        <is>
          <t>6.69-19-1</t>
        </is>
      </c>
      <c r="G36" s="95" t="inlineStr">
        <is>
          <t>Сбор, вынос и погрузка строительного мусора</t>
        </is>
      </c>
      <c r="H36" s="95" t="inlineStr">
        <is>
          <t>1 М2</t>
        </is>
      </c>
      <c r="I36" s="95" t="n">
        <v>1440.5</v>
      </c>
      <c r="J36" s="95" t="n">
        <v>16.93</v>
      </c>
      <c r="K36" s="95" t="n">
        <v>340018.05</v>
      </c>
      <c r="L36" s="95" t="n"/>
      <c r="M36" s="95" t="n"/>
      <c r="N36" s="95" t="n"/>
      <c r="O36" s="95">
        <f>ROUND((Z36+AC36+AD36),2)</f>
        <v/>
      </c>
      <c r="P36" s="95">
        <f>ROUND((U36+X36+Y36),2)</f>
        <v/>
      </c>
      <c r="Q36" s="95">
        <f>ROUND(10.18,2)</f>
        <v/>
      </c>
      <c r="R36" s="95">
        <f>ROUND(AH36,2)</f>
        <v/>
      </c>
      <c r="S36" s="95" t="inlineStr">
        <is>
          <t>ТСН-2001 6.69-19-1</t>
        </is>
      </c>
      <c r="T36" s="95" t="inlineStr">
        <is>
          <t>work</t>
        </is>
      </c>
      <c r="U36" s="95" t="n">
        <v>248213.17</v>
      </c>
      <c r="V36" s="95" t="n">
        <v>61203.25</v>
      </c>
      <c r="W36" s="95" t="n">
        <v>6800.36</v>
      </c>
      <c r="X36" s="95" t="n">
        <v>54402.89</v>
      </c>
      <c r="Y36" s="95" t="n">
        <v>37401.99</v>
      </c>
      <c r="Z36" s="95" t="n">
        <v>24382.43</v>
      </c>
      <c r="AA36" s="95" t="n">
        <v>6012.11</v>
      </c>
      <c r="AB36" s="95" t="n">
        <v>668.01</v>
      </c>
      <c r="AC36" s="95" t="n">
        <v>5344.1</v>
      </c>
      <c r="AD36" s="95" t="n">
        <v>3674.07</v>
      </c>
      <c r="AE36" s="95" t="inlineStr">
        <is>
          <t>work</t>
        </is>
      </c>
      <c r="AF36" s="95" t="n">
        <v>752.8099999999999</v>
      </c>
      <c r="AG36" s="95" t="n">
        <v>73.95</v>
      </c>
      <c r="AH36" s="95" t="n">
        <v>1440.5</v>
      </c>
      <c r="AI36" s="95">
        <f>(((EX36*0.3)*1.1))</f>
        <v/>
      </c>
      <c r="AJ36" s="95">
        <f>(AS36)</f>
        <v/>
      </c>
      <c r="AK36" s="95" t="n">
        <v>6012.11</v>
      </c>
      <c r="AL36" s="95" t="n">
        <v>0</v>
      </c>
      <c r="AM36" s="95" t="n">
        <v>5344.1</v>
      </c>
      <c r="AN36" s="95" t="n">
        <v>668.01</v>
      </c>
      <c r="AO36" s="95">
        <f>ROUND(O36,2)</f>
        <v/>
      </c>
      <c r="AP36" s="95" t="n">
        <v>0</v>
      </c>
      <c r="AQ36" s="95">
        <f>ROUND(R36,2)</f>
        <v/>
      </c>
      <c r="AR36" s="95" t="n">
        <v>0</v>
      </c>
      <c r="AS36" s="95" t="n">
        <v>0</v>
      </c>
      <c r="AT36" s="95" t="n">
        <v>97</v>
      </c>
      <c r="AU36" s="95" t="n">
        <v>51</v>
      </c>
      <c r="AV36" s="95" t="n">
        <v>1</v>
      </c>
      <c r="AW36" s="95" t="n">
        <v>1</v>
      </c>
      <c r="AX36" s="95" t="n"/>
      <c r="AY36" s="95" t="n"/>
      <c r="AZ36" s="95" t="n">
        <v>1</v>
      </c>
      <c r="BA36" s="95" t="n">
        <v>1</v>
      </c>
      <c r="BB36" s="95" t="n">
        <v>1</v>
      </c>
      <c r="BC36" s="95" t="n">
        <v>1</v>
      </c>
      <c r="BD36" s="95" t="n"/>
      <c r="BE36" s="95" t="n"/>
      <c r="BF36" s="95" t="n"/>
      <c r="BG36" s="95" t="n"/>
      <c r="BH36" s="95" t="n">
        <v>0</v>
      </c>
      <c r="BI36" s="95" t="n">
        <v>1440.5</v>
      </c>
      <c r="BJ36" s="95" t="inlineStr">
        <is>
          <t>ТСН-2001 6.69-19-1, 6.69-19-1</t>
        </is>
      </c>
      <c r="BK36" s="95" t="n"/>
      <c r="BL36" s="95" t="n"/>
      <c r="BM36" s="95" t="n">
        <v>669</v>
      </c>
      <c r="BN36" s="95" t="n">
        <v>0</v>
      </c>
      <c r="BO36" s="95" t="inlineStr">
        <is>
          <t>6.69-19-1</t>
        </is>
      </c>
      <c r="BP36" s="95" t="n">
        <v>1</v>
      </c>
      <c r="BQ36" s="95" t="n">
        <v>40</v>
      </c>
      <c r="BR36" s="95" t="n">
        <v>0</v>
      </c>
      <c r="BS36" s="95" t="n">
        <v>1</v>
      </c>
      <c r="BT36" s="95" t="n">
        <v>1</v>
      </c>
      <c r="BU36" s="95" t="n">
        <v>1</v>
      </c>
      <c r="BV36" s="95" t="n">
        <v>1</v>
      </c>
      <c r="BW36" s="95" t="n">
        <v>1</v>
      </c>
      <c r="BX36" s="95" t="n">
        <v>1</v>
      </c>
      <c r="BY36" s="95" t="n"/>
      <c r="BZ36" s="95" t="n">
        <v>97</v>
      </c>
      <c r="CA36" s="95" t="n">
        <v>51</v>
      </c>
      <c r="CB36" s="95" t="n"/>
      <c r="CC36" s="95" t="n"/>
      <c r="CD36" s="95" t="n"/>
      <c r="CE36" s="95" t="n">
        <v>30</v>
      </c>
      <c r="CF36" s="95" t="n">
        <v>0</v>
      </c>
      <c r="CG36" s="95" t="n">
        <v>0</v>
      </c>
      <c r="CH36" s="95" t="n"/>
      <c r="CI36" s="95" t="n"/>
      <c r="CJ36" s="95" t="n"/>
      <c r="CK36" s="95" t="n"/>
      <c r="CL36" s="95" t="n"/>
      <c r="CM36" s="95" t="n">
        <v>0</v>
      </c>
      <c r="CN36" s="95" t="n"/>
      <c r="CO36" s="95" t="n">
        <v>0</v>
      </c>
      <c r="CP36" s="95">
        <f>ROUND(P36,2)</f>
        <v/>
      </c>
      <c r="CQ36" s="95">
        <f>ROUND(V36,2)</f>
        <v/>
      </c>
      <c r="CR36" s="95">
        <f>ROUND(W36,2)</f>
        <v/>
      </c>
      <c r="CS36" s="95">
        <f>ROUND(X36,2)</f>
        <v/>
      </c>
      <c r="CT36" s="95">
        <f>ROUND(Y36,2)</f>
        <v/>
      </c>
      <c r="CU36" s="95">
        <f>ROUND(AF36,2)</f>
        <v/>
      </c>
      <c r="CV36" s="95">
        <f>ROUND((AH36*AV36),2)</f>
        <v/>
      </c>
      <c r="CW36" s="95">
        <f>ROUND(AI36,2)</f>
        <v/>
      </c>
      <c r="CX36" s="95">
        <f>ROUND(AJ36,2)</f>
        <v/>
      </c>
      <c r="CY36" s="95">
        <f>ROUND(((P36*AT36)/100),2)</f>
        <v/>
      </c>
      <c r="CZ36" s="95">
        <f>ROUND(((P36*AU36)/100),2)</f>
        <v/>
      </c>
      <c r="DA36" s="95" t="n"/>
      <c r="DB36" s="95" t="n">
        <v>25</v>
      </c>
      <c r="DC36" s="95" t="n"/>
      <c r="DD36" s="95" t="inlineStr">
        <is>
          <t>*0)*1</t>
        </is>
      </c>
      <c r="DE36" s="95" t="inlineStr">
        <is>
          <t>*0,3)*1,1</t>
        </is>
      </c>
      <c r="DF36" s="95" t="inlineStr">
        <is>
          <t>*0,3)*1,1</t>
        </is>
      </c>
      <c r="DG36" s="95" t="inlineStr">
        <is>
          <t>*0,3)*1,1</t>
        </is>
      </c>
      <c r="DH36" s="95" t="n"/>
      <c r="DI36" s="95" t="inlineStr">
        <is>
          <t>*0,3)*1,1</t>
        </is>
      </c>
      <c r="DJ36" s="95" t="inlineStr">
        <is>
          <t>*0,3)*1,1</t>
        </is>
      </c>
      <c r="DK36" s="95" t="n"/>
      <c r="DL36" s="95" t="n"/>
      <c r="DM36" s="95" t="n"/>
      <c r="DN36" s="95" t="n">
        <v>0</v>
      </c>
      <c r="DO36" s="95" t="n">
        <v>0</v>
      </c>
      <c r="DP36" s="95" t="n">
        <v>1</v>
      </c>
      <c r="DQ36" s="95" t="n">
        <v>1</v>
      </c>
      <c r="DR36" s="95" t="n"/>
      <c r="DS36" s="95" t="n"/>
      <c r="DT36" s="95" t="n"/>
      <c r="DU36" s="95" t="n">
        <v>1000</v>
      </c>
      <c r="DV36" s="95" t="inlineStr">
        <is>
          <t>1  М2.</t>
        </is>
      </c>
      <c r="DW36" s="95" t="inlineStr">
        <is>
          <t>1  М2.</t>
        </is>
      </c>
      <c r="DX36" s="95" t="n">
        <v>1</v>
      </c>
      <c r="DY36" s="95" t="n"/>
      <c r="DZ36" s="95" t="n"/>
      <c r="EA36" s="95" t="n"/>
      <c r="EB36" s="95" t="n"/>
      <c r="EC36" s="95" t="n"/>
      <c r="ED36" s="95" t="n"/>
      <c r="EE36" s="95" t="n">
        <v>1252571557</v>
      </c>
      <c r="EF36" s="95" t="n">
        <v>40</v>
      </c>
      <c r="EG36" s="95" t="inlineStr">
        <is>
          <t>Строительные работы</t>
        </is>
      </c>
      <c r="EH36" s="95" t="n">
        <v>0</v>
      </c>
      <c r="EI36" s="95" t="n"/>
      <c r="EJ36" s="95" t="n">
        <v>1440.5</v>
      </c>
      <c r="EK36" s="95" t="n">
        <v>669</v>
      </c>
      <c r="EL36" s="95" t="inlineStr">
        <is>
          <t>ТСН-2001 6.69-19-1</t>
        </is>
      </c>
      <c r="EM36" s="95" t="inlineStr">
        <is>
          <t>ТСН-2001.6-69</t>
        </is>
      </c>
      <c r="EN36" s="95" t="n"/>
      <c r="EO36" s="95" t="n"/>
      <c r="EP36" s="95" t="n"/>
      <c r="EQ36" s="95" t="n">
        <v>131072</v>
      </c>
      <c r="ER36" s="95" t="n">
        <v>6012.11</v>
      </c>
      <c r="ES36" s="95" t="n">
        <v>0</v>
      </c>
      <c r="ET36" s="95" t="n">
        <v>5344.1</v>
      </c>
      <c r="EU36" s="95" t="n">
        <v>668.01</v>
      </c>
      <c r="EV36" s="95" t="n">
        <v>3674.07</v>
      </c>
      <c r="EW36" s="95" t="n">
        <v>1440.5</v>
      </c>
      <c r="EX36" s="95" t="n">
        <v>0</v>
      </c>
      <c r="EY36" s="95" t="n">
        <v>0</v>
      </c>
      <c r="EZ36" s="95" t="n"/>
      <c r="FA36" s="95" t="n"/>
      <c r="FB36" s="95" t="n"/>
      <c r="FC36" s="95" t="n"/>
      <c r="FD36" s="95" t="n"/>
      <c r="FE36" s="95" t="n"/>
      <c r="FF36" s="95" t="n"/>
      <c r="FG36" s="95" t="n"/>
      <c r="FH36" s="95" t="n"/>
      <c r="FI36" s="95" t="n"/>
      <c r="FJ36" s="95" t="n"/>
      <c r="FK36" s="95" t="n"/>
      <c r="FL36" s="95" t="n"/>
      <c r="FM36" s="95" t="n"/>
      <c r="FN36" s="95" t="n"/>
      <c r="FO36" s="95" t="n"/>
      <c r="FP36" s="95" t="n"/>
      <c r="FQ36" s="95" t="n">
        <v>0</v>
      </c>
      <c r="FR36" s="95">
        <f>ROUND(IF(BI36=3,GM36,0),2)</f>
        <v/>
      </c>
      <c r="FS36" s="95" t="n">
        <v>0</v>
      </c>
      <c r="FT36" s="95" t="n"/>
      <c r="FU36" s="95" t="n"/>
      <c r="FV36" s="95" t="n"/>
      <c r="FW36" s="95" t="n"/>
      <c r="FX36" s="95" t="n">
        <v>97</v>
      </c>
      <c r="FY36" s="95" t="n">
        <v>51</v>
      </c>
      <c r="FZ36" s="95" t="n"/>
      <c r="GA36" s="95" t="n"/>
      <c r="GB36" s="95" t="n"/>
      <c r="GC36" s="95" t="n"/>
      <c r="GD36" s="95" t="n">
        <v>1</v>
      </c>
      <c r="GE36" s="95" t="n"/>
      <c r="GF36" s="95" t="n">
        <v>1252571557</v>
      </c>
      <c r="GG36" s="95" t="n">
        <v>2</v>
      </c>
      <c r="GH36" s="95" t="n">
        <v>1</v>
      </c>
      <c r="GI36" s="95" t="n">
        <v>2</v>
      </c>
      <c r="GJ36" s="95" t="n">
        <v>0</v>
      </c>
      <c r="GK36" s="95" t="n">
        <v>0</v>
      </c>
      <c r="GL36" s="95">
        <f>ROUND(IF(AND(BH36=3,BI36=3,FS36&lt;&gt;0),P36,0),2)</f>
        <v/>
      </c>
      <c r="GM36" s="95">
        <f>ROUND(O36+X36+Y36,2)+GX36</f>
        <v/>
      </c>
      <c r="GN36" s="95">
        <f>IF(OR(BI36=0,BI36=1),GM36-GX36,0)</f>
        <v/>
      </c>
      <c r="GO36" s="95">
        <f>IF(BI36=2,GM36-GX36,0)</f>
        <v/>
      </c>
      <c r="GP36" s="95">
        <f>IF(BI36=4,GM36-GX36,0)</f>
        <v/>
      </c>
      <c r="GQ36" s="95" t="n"/>
      <c r="GR36" s="95" t="n">
        <v>0</v>
      </c>
      <c r="GS36" s="95" t="n">
        <v>0</v>
      </c>
      <c r="GT36" s="95" t="n">
        <v>0</v>
      </c>
      <c r="GU36" s="95" t="n"/>
      <c r="GV36" s="95">
        <f>ROUND((GT36),6)</f>
        <v/>
      </c>
      <c r="GW36" s="95" t="n">
        <v>1</v>
      </c>
      <c r="GX36" s="95">
        <f>ROUND(HC36*I36,2)</f>
        <v/>
      </c>
      <c r="GY36" s="95" t="n">
        <v>0</v>
      </c>
      <c r="GZ36" s="95" t="n">
        <v>0</v>
      </c>
      <c r="HA36" s="95" t="n">
        <v>0</v>
      </c>
      <c r="HB36" s="95" t="n">
        <v>0</v>
      </c>
      <c r="HC36" s="95">
        <f>GV36*GW36</f>
        <v/>
      </c>
      <c r="HD36" s="95" t="n">
        <v>0</v>
      </c>
      <c r="HE36" s="95" t="n"/>
      <c r="HF36" s="95" t="n"/>
      <c r="HG36" s="95" t="n"/>
      <c r="HH36" s="95" t="n"/>
      <c r="HI36" s="95" t="n"/>
      <c r="HJ36" s="95" t="n"/>
      <c r="HK36" s="95" t="n"/>
      <c r="HL36" s="95" t="n"/>
      <c r="HM36" s="95" t="n"/>
      <c r="HN36" s="95" t="n"/>
      <c r="HO36" s="95" t="n"/>
      <c r="HP36" s="95" t="n"/>
      <c r="HQ36" s="95" t="n"/>
      <c r="HR36" s="95" t="n"/>
      <c r="HS36" s="95" t="n"/>
      <c r="HT36" s="95" t="n"/>
      <c r="HU36" s="95" t="n"/>
      <c r="HV36" s="95" t="n"/>
      <c r="HW36" s="95" t="n"/>
      <c r="HX36" s="95" t="n"/>
      <c r="HY36" s="95" t="n"/>
      <c r="HZ36" s="95" t="n"/>
      <c r="IA36" s="95" t="n"/>
      <c r="IB36" s="95" t="n"/>
      <c r="IC36" s="95" t="n"/>
      <c r="ID36" s="95" t="n"/>
      <c r="IE36" s="95" t="n"/>
      <c r="IF36" s="95" t="n"/>
      <c r="IG36" s="95" t="n"/>
      <c r="IH36" s="95" t="n"/>
      <c r="II36" s="95" t="n"/>
      <c r="IJ36" s="95" t="n"/>
      <c r="IK36" s="95" t="n"/>
      <c r="IL36" s="95" t="n"/>
      <c r="IM36" s="95" t="n"/>
      <c r="IN36" s="95" t="n"/>
      <c r="IO36" s="95" t="n"/>
      <c r="IP36" s="95" t="n"/>
      <c r="IQ36" s="95" t="n"/>
      <c r="IR36" s="95" t="n"/>
      <c r="IS36" s="95" t="n"/>
      <c r="IT36" s="95" t="n"/>
      <c r="IU36" s="95" t="n"/>
    </row>
    <row r="37" ht="12.75" customHeight="1" s="54">
      <c r="A37" s="95" t="n">
        <v>17</v>
      </c>
      <c r="B37" s="95" t="n">
        <v>1</v>
      </c>
      <c r="C37" s="95">
        <f>ROW(SmtRes!A14)</f>
        <v/>
      </c>
      <c r="D37" s="95">
        <f>ROW(EtalonRes!A14)</f>
        <v/>
      </c>
      <c r="E37" s="95" t="n">
        <v>1</v>
      </c>
      <c r="F37" s="95" t="inlineStr">
        <is>
          <t>Калькуляция - 014</t>
        </is>
      </c>
      <c r="G37" s="95" t="inlineStr">
        <is>
          <t>Проверка оснований после демонтажа</t>
        </is>
      </c>
      <c r="H37" s="95" t="inlineStr">
        <is>
          <t>1 М2</t>
        </is>
      </c>
      <c r="I37" s="95" t="n">
        <v>1440.5</v>
      </c>
      <c r="J37" s="95" t="n">
        <v>7.33</v>
      </c>
      <c r="K37" s="95" t="n">
        <v>147287.1</v>
      </c>
      <c r="L37" s="95" t="n"/>
      <c r="M37" s="95" t="n"/>
      <c r="N37" s="95" t="n"/>
      <c r="O37" s="95">
        <f>ROUND((Z37+AC37+AD37),2)</f>
        <v/>
      </c>
      <c r="P37" s="95">
        <f>ROUND((U37+X37+Y37),2)</f>
        <v/>
      </c>
      <c r="Q37" s="95">
        <f>ROUND(10.18,2)</f>
        <v/>
      </c>
      <c r="R37" s="95">
        <f>ROUND(AH37,2)</f>
        <v/>
      </c>
      <c r="S37" s="95" t="inlineStr">
        <is>
          <t>ТСН-2001 Калькуляция - 014</t>
        </is>
      </c>
      <c r="T37" s="95" t="inlineStr">
        <is>
          <t>work</t>
        </is>
      </c>
      <c r="U37" s="95" t="n">
        <v>107519.58</v>
      </c>
      <c r="V37" s="95" t="n">
        <v>26511.67</v>
      </c>
      <c r="W37" s="95" t="n">
        <v>2945.75</v>
      </c>
      <c r="X37" s="95" t="n">
        <v>23565.94</v>
      </c>
      <c r="Y37" s="95" t="n">
        <v>16201.58</v>
      </c>
      <c r="Z37" s="95" t="n">
        <v>10561.85</v>
      </c>
      <c r="AA37" s="95" t="n">
        <v>2604.29</v>
      </c>
      <c r="AB37" s="95" t="n">
        <v>289.36</v>
      </c>
      <c r="AC37" s="95" t="n">
        <v>2314.93</v>
      </c>
      <c r="AD37" s="95" t="n">
        <v>1591.51</v>
      </c>
      <c r="AE37" s="95" t="inlineStr">
        <is>
          <t>work</t>
        </is>
      </c>
      <c r="AF37" s="95" t="n">
        <v>326.07</v>
      </c>
      <c r="AG37" s="95" t="n">
        <v>32.03</v>
      </c>
      <c r="AH37" s="95" t="n">
        <v>1440.5</v>
      </c>
      <c r="AI37" s="95">
        <f>(((EX37*0.3)*1.1))</f>
        <v/>
      </c>
      <c r="AJ37" s="95">
        <f>(AS37)</f>
        <v/>
      </c>
      <c r="AK37" s="95" t="n">
        <v>2604.29</v>
      </c>
      <c r="AL37" s="95" t="n">
        <v>0</v>
      </c>
      <c r="AM37" s="95" t="n">
        <v>2314.93</v>
      </c>
      <c r="AN37" s="95" t="n">
        <v>289.36</v>
      </c>
      <c r="AO37" s="95">
        <f>ROUND(O37,2)</f>
        <v/>
      </c>
      <c r="AP37" s="95" t="n">
        <v>0</v>
      </c>
      <c r="AQ37" s="95">
        <f>ROUND(R37,2)</f>
        <v/>
      </c>
      <c r="AR37" s="95" t="n">
        <v>0</v>
      </c>
      <c r="AS37" s="95" t="n">
        <v>0</v>
      </c>
      <c r="AT37" s="95" t="n">
        <v>97</v>
      </c>
      <c r="AU37" s="95" t="n">
        <v>51</v>
      </c>
      <c r="AV37" s="95" t="n">
        <v>1</v>
      </c>
      <c r="AW37" s="95" t="n">
        <v>1</v>
      </c>
      <c r="AX37" s="95" t="n"/>
      <c r="AY37" s="95" t="n"/>
      <c r="AZ37" s="95" t="n">
        <v>1</v>
      </c>
      <c r="BA37" s="95" t="n">
        <v>1</v>
      </c>
      <c r="BB37" s="95" t="n">
        <v>1</v>
      </c>
      <c r="BC37" s="95" t="n">
        <v>1</v>
      </c>
      <c r="BD37" s="95" t="n"/>
      <c r="BE37" s="95" t="n"/>
      <c r="BF37" s="95" t="n"/>
      <c r="BG37" s="95" t="n"/>
      <c r="BH37" s="95" t="n">
        <v>0</v>
      </c>
      <c r="BI37" s="95" t="n">
        <v>1440.5</v>
      </c>
      <c r="BJ37" s="95" t="inlineStr">
        <is>
          <t>ТСН-2001 Калькуляция - 014, Калькуляция - 014</t>
        </is>
      </c>
      <c r="BK37" s="95" t="n"/>
      <c r="BL37" s="95" t="n"/>
      <c r="BM37" s="95" t="n">
        <v>0</v>
      </c>
      <c r="BN37" s="95" t="n">
        <v>0</v>
      </c>
      <c r="BO37" s="95" t="inlineStr">
        <is>
          <t>Калькуляция - 014</t>
        </is>
      </c>
      <c r="BP37" s="95" t="n">
        <v>1</v>
      </c>
      <c r="BQ37" s="95" t="n">
        <v>40</v>
      </c>
      <c r="BR37" s="95" t="n">
        <v>0</v>
      </c>
      <c r="BS37" s="95" t="n">
        <v>1</v>
      </c>
      <c r="BT37" s="95" t="n">
        <v>1</v>
      </c>
      <c r="BU37" s="95" t="n">
        <v>1</v>
      </c>
      <c r="BV37" s="95" t="n">
        <v>1</v>
      </c>
      <c r="BW37" s="95" t="n">
        <v>1</v>
      </c>
      <c r="BX37" s="95" t="n">
        <v>1</v>
      </c>
      <c r="BY37" s="95" t="n"/>
      <c r="BZ37" s="95" t="n">
        <v>97</v>
      </c>
      <c r="CA37" s="95" t="n">
        <v>51</v>
      </c>
      <c r="CB37" s="95" t="n"/>
      <c r="CC37" s="95" t="n"/>
      <c r="CD37" s="95" t="n"/>
      <c r="CE37" s="95" t="n">
        <v>30</v>
      </c>
      <c r="CF37" s="95" t="n">
        <v>0</v>
      </c>
      <c r="CG37" s="95" t="n">
        <v>0</v>
      </c>
      <c r="CH37" s="95" t="n"/>
      <c r="CI37" s="95" t="n"/>
      <c r="CJ37" s="95" t="n"/>
      <c r="CK37" s="95" t="n"/>
      <c r="CL37" s="95" t="n"/>
      <c r="CM37" s="95" t="n">
        <v>0</v>
      </c>
      <c r="CN37" s="95" t="n"/>
      <c r="CO37" s="95" t="n">
        <v>0</v>
      </c>
      <c r="CP37" s="95">
        <f>ROUND(P37,2)</f>
        <v/>
      </c>
      <c r="CQ37" s="95">
        <f>ROUND(V37,2)</f>
        <v/>
      </c>
      <c r="CR37" s="95">
        <f>ROUND(W37,2)</f>
        <v/>
      </c>
      <c r="CS37" s="95">
        <f>ROUND(X37,2)</f>
        <v/>
      </c>
      <c r="CT37" s="95">
        <f>ROUND(Y37,2)</f>
        <v/>
      </c>
      <c r="CU37" s="95">
        <f>ROUND(AF37,2)</f>
        <v/>
      </c>
      <c r="CV37" s="95">
        <f>ROUND((AH37*AV37),2)</f>
        <v/>
      </c>
      <c r="CW37" s="95">
        <f>ROUND(AI37,2)</f>
        <v/>
      </c>
      <c r="CX37" s="95">
        <f>ROUND(AJ37,2)</f>
        <v/>
      </c>
      <c r="CY37" s="95">
        <f>ROUND(((P37*AT37)/100),2)</f>
        <v/>
      </c>
      <c r="CZ37" s="95">
        <f>ROUND(((P37*AU37)/100),2)</f>
        <v/>
      </c>
      <c r="DA37" s="95" t="n"/>
      <c r="DB37" s="95" t="n">
        <v>27</v>
      </c>
      <c r="DC37" s="95" t="n"/>
      <c r="DD37" s="95" t="inlineStr">
        <is>
          <t>*0)*1</t>
        </is>
      </c>
      <c r="DE37" s="95" t="inlineStr">
        <is>
          <t>*0,3)*1,1</t>
        </is>
      </c>
      <c r="DF37" s="95" t="inlineStr">
        <is>
          <t>*0,3)*1,1</t>
        </is>
      </c>
      <c r="DG37" s="95" t="inlineStr">
        <is>
          <t>*0,3)*1,1</t>
        </is>
      </c>
      <c r="DH37" s="95" t="n"/>
      <c r="DI37" s="95" t="inlineStr">
        <is>
          <t>*0,3)*1,1</t>
        </is>
      </c>
      <c r="DJ37" s="95" t="inlineStr">
        <is>
          <t>*0,3)*1,1</t>
        </is>
      </c>
      <c r="DK37" s="95" t="n"/>
      <c r="DL37" s="95" t="n"/>
      <c r="DM37" s="95" t="n"/>
      <c r="DN37" s="95" t="n">
        <v>0</v>
      </c>
      <c r="DO37" s="95" t="n">
        <v>0</v>
      </c>
      <c r="DP37" s="95" t="n">
        <v>1</v>
      </c>
      <c r="DQ37" s="95" t="n">
        <v>1</v>
      </c>
      <c r="DR37" s="95" t="n"/>
      <c r="DS37" s="95" t="n"/>
      <c r="DT37" s="95" t="n"/>
      <c r="DU37" s="95" t="n">
        <v>1000</v>
      </c>
      <c r="DV37" s="95" t="inlineStr">
        <is>
          <t>1  М2.</t>
        </is>
      </c>
      <c r="DW37" s="95" t="inlineStr">
        <is>
          <t>1  М2.</t>
        </is>
      </c>
      <c r="DX37" s="95" t="n">
        <v>1</v>
      </c>
      <c r="DY37" s="95" t="n"/>
      <c r="DZ37" s="95" t="n"/>
      <c r="EA37" s="95" t="n"/>
      <c r="EB37" s="95" t="n"/>
      <c r="EC37" s="95" t="n"/>
      <c r="ED37" s="95" t="n"/>
      <c r="EE37" s="95" t="n">
        <v>1138983621</v>
      </c>
      <c r="EF37" s="95" t="n">
        <v>40</v>
      </c>
      <c r="EG37" s="95" t="inlineStr">
        <is>
          <t>Строительные работы</t>
        </is>
      </c>
      <c r="EH37" s="95" t="n">
        <v>0</v>
      </c>
      <c r="EI37" s="95" t="n"/>
      <c r="EJ37" s="95" t="n">
        <v>1440.5</v>
      </c>
      <c r="EK37" s="95" t="n">
        <v>0</v>
      </c>
      <c r="EL37" s="95" t="inlineStr">
        <is>
          <t>ТСН-2001 Калькуляция - 014</t>
        </is>
      </c>
      <c r="EM37" s="95" t="inlineStr">
        <is>
          <t>Калькуляция - 014</t>
        </is>
      </c>
      <c r="EN37" s="95" t="n"/>
      <c r="EO37" s="95" t="n"/>
      <c r="EP37" s="95" t="n"/>
      <c r="EQ37" s="95" t="n">
        <v>131072</v>
      </c>
      <c r="ER37" s="95" t="n">
        <v>2604.29</v>
      </c>
      <c r="ES37" s="95" t="n">
        <v>0</v>
      </c>
      <c r="ET37" s="95" t="n">
        <v>2314.93</v>
      </c>
      <c r="EU37" s="95" t="n">
        <v>289.36</v>
      </c>
      <c r="EV37" s="95" t="n">
        <v>1591.51</v>
      </c>
      <c r="EW37" s="95" t="n">
        <v>1440.5</v>
      </c>
      <c r="EX37" s="95" t="n">
        <v>0</v>
      </c>
      <c r="EY37" s="95" t="n">
        <v>0</v>
      </c>
      <c r="EZ37" s="95" t="n"/>
      <c r="FA37" s="95" t="n"/>
      <c r="FB37" s="95" t="n"/>
      <c r="FC37" s="95" t="n"/>
      <c r="FD37" s="95" t="n"/>
      <c r="FE37" s="95" t="n"/>
      <c r="FF37" s="95" t="n"/>
      <c r="FG37" s="95" t="n"/>
      <c r="FH37" s="95" t="n"/>
      <c r="FI37" s="95" t="n"/>
      <c r="FJ37" s="95" t="n"/>
      <c r="FK37" s="95" t="n"/>
      <c r="FL37" s="95" t="n"/>
      <c r="FM37" s="95" t="n"/>
      <c r="FN37" s="95" t="n"/>
      <c r="FO37" s="95" t="n"/>
      <c r="FP37" s="95" t="n"/>
      <c r="FQ37" s="95" t="n">
        <v>0</v>
      </c>
      <c r="FR37" s="95">
        <f>ROUND(IF(BI37=3,GM37,0),2)</f>
        <v/>
      </c>
      <c r="FS37" s="95" t="n">
        <v>0</v>
      </c>
      <c r="FT37" s="95" t="n"/>
      <c r="FU37" s="95" t="n"/>
      <c r="FV37" s="95" t="n"/>
      <c r="FW37" s="95" t="n"/>
      <c r="FX37" s="95" t="n">
        <v>97</v>
      </c>
      <c r="FY37" s="95" t="n">
        <v>51</v>
      </c>
      <c r="FZ37" s="95" t="n"/>
      <c r="GA37" s="95" t="n"/>
      <c r="GB37" s="95" t="n"/>
      <c r="GC37" s="95" t="n"/>
      <c r="GD37" s="95" t="n">
        <v>1</v>
      </c>
      <c r="GE37" s="95" t="n"/>
      <c r="GF37" s="95" t="n">
        <v>1138983621</v>
      </c>
      <c r="GG37" s="95" t="n">
        <v>2</v>
      </c>
      <c r="GH37" s="95" t="n">
        <v>1</v>
      </c>
      <c r="GI37" s="95" t="n">
        <v>2</v>
      </c>
      <c r="GJ37" s="95" t="n">
        <v>0</v>
      </c>
      <c r="GK37" s="95" t="n">
        <v>0</v>
      </c>
      <c r="GL37" s="95">
        <f>ROUND(IF(AND(BH37=3,BI37=3,FS37&lt;&gt;0),P37,0),2)</f>
        <v/>
      </c>
      <c r="GM37" s="95">
        <f>ROUND(O37+X37+Y37,2)+GX37</f>
        <v/>
      </c>
      <c r="GN37" s="95">
        <f>IF(OR(BI37=0,BI37=1),GM37-GX37,0)</f>
        <v/>
      </c>
      <c r="GO37" s="95">
        <f>IF(BI37=2,GM37-GX37,0)</f>
        <v/>
      </c>
      <c r="GP37" s="95">
        <f>IF(BI37=4,GM37-GX37,0)</f>
        <v/>
      </c>
      <c r="GQ37" s="95" t="n"/>
      <c r="GR37" s="95" t="n">
        <v>0</v>
      </c>
      <c r="GS37" s="95" t="n">
        <v>0</v>
      </c>
      <c r="GT37" s="95" t="n">
        <v>0</v>
      </c>
      <c r="GU37" s="95" t="n"/>
      <c r="GV37" s="95">
        <f>ROUND((GT37),6)</f>
        <v/>
      </c>
      <c r="GW37" s="95" t="n">
        <v>1</v>
      </c>
      <c r="GX37" s="95">
        <f>ROUND(HC37*I37,2)</f>
        <v/>
      </c>
      <c r="GY37" s="95" t="n">
        <v>0</v>
      </c>
      <c r="GZ37" s="95" t="n">
        <v>0</v>
      </c>
      <c r="HA37" s="95" t="n">
        <v>0</v>
      </c>
      <c r="HB37" s="95" t="n">
        <v>0</v>
      </c>
      <c r="HC37" s="95">
        <f>GV37*GW37</f>
        <v/>
      </c>
      <c r="HD37" s="95" t="n">
        <v>0</v>
      </c>
      <c r="HE37" s="95" t="n"/>
      <c r="HF37" s="95" t="n"/>
      <c r="HG37" s="95" t="n"/>
      <c r="HH37" s="95" t="n"/>
      <c r="HI37" s="95" t="n"/>
      <c r="HJ37" s="95" t="n"/>
      <c r="HK37" s="95" t="n"/>
      <c r="HL37" s="95" t="n"/>
      <c r="HM37" s="95" t="n"/>
      <c r="HN37" s="95" t="n"/>
      <c r="HO37" s="95" t="n"/>
      <c r="HP37" s="95" t="n"/>
      <c r="HQ37" s="95" t="n"/>
      <c r="HR37" s="95" t="n"/>
      <c r="HS37" s="95" t="n"/>
      <c r="HT37" s="95" t="n"/>
      <c r="HU37" s="95" t="n"/>
      <c r="HV37" s="95" t="n"/>
      <c r="HW37" s="95" t="n"/>
      <c r="HX37" s="95" t="n"/>
      <c r="HY37" s="95" t="n"/>
      <c r="HZ37" s="95" t="n"/>
      <c r="IA37" s="95" t="n"/>
      <c r="IB37" s="95" t="n"/>
      <c r="IC37" s="95" t="n"/>
      <c r="ID37" s="95" t="n"/>
      <c r="IE37" s="95" t="n"/>
      <c r="IF37" s="95" t="n"/>
      <c r="IG37" s="95" t="n"/>
      <c r="IH37" s="95" t="n"/>
      <c r="II37" s="95" t="n"/>
      <c r="IJ37" s="95" t="n"/>
      <c r="IK37" s="95" t="n"/>
      <c r="IL37" s="95" t="n"/>
      <c r="IM37" s="95" t="n"/>
      <c r="IN37" s="95" t="n"/>
      <c r="IO37" s="95" t="n"/>
      <c r="IP37" s="95" t="n"/>
      <c r="IQ37" s="95" t="n"/>
      <c r="IR37" s="95" t="n"/>
      <c r="IS37" s="95" t="n"/>
      <c r="IT37" s="95" t="n"/>
      <c r="IU37" s="95" t="n"/>
    </row>
    <row r="38" ht="12.75" customHeight="1" s="54">
      <c r="A38" s="95" t="n">
        <v>17</v>
      </c>
      <c r="B38" s="95" t="n">
        <v>1</v>
      </c>
      <c r="C38" s="95">
        <f>ROW(SmtRes!A15)</f>
        <v/>
      </c>
      <c r="D38" s="95">
        <f>ROW(EtalonRes!A15)</f>
        <v/>
      </c>
      <c r="E38" s="95" t="n">
        <v>1</v>
      </c>
      <c r="F38" s="95" t="inlineStr">
        <is>
          <t>6.69-9-1</t>
        </is>
      </c>
      <c r="G38" s="95" t="inlineStr">
        <is>
          <t>Заделка отверстий в местах прохода трубопроводов</t>
        </is>
      </c>
      <c r="H38" s="95" t="inlineStr">
        <is>
          <t>1 ШТ.</t>
        </is>
      </c>
      <c r="I38" s="95" t="n">
        <v>94</v>
      </c>
      <c r="J38" s="95" t="n">
        <v>30.19</v>
      </c>
      <c r="K38" s="95" t="n">
        <v>42603.51</v>
      </c>
      <c r="L38" s="95" t="n"/>
      <c r="M38" s="95" t="n"/>
      <c r="N38" s="95" t="n"/>
      <c r="O38" s="95">
        <f>ROUND((Z38+AC38+AD38),2)</f>
        <v/>
      </c>
      <c r="P38" s="95">
        <f>ROUND((U38+X38+Y38),2)</f>
        <v/>
      </c>
      <c r="Q38" s="95">
        <f>ROUND(10.18,2)</f>
        <v/>
      </c>
      <c r="R38" s="95">
        <f>ROUND(AH38,2)</f>
        <v/>
      </c>
      <c r="S38" s="95" t="inlineStr">
        <is>
          <t>ТСН-2001 6.69-9-1</t>
        </is>
      </c>
      <c r="T38" s="95" t="inlineStr">
        <is>
          <t>work</t>
        </is>
      </c>
      <c r="U38" s="95" t="n">
        <v>28885.18</v>
      </c>
      <c r="V38" s="95" t="n">
        <v>7668.63</v>
      </c>
      <c r="W38" s="95" t="n">
        <v>852.0700000000001</v>
      </c>
      <c r="X38" s="95" t="n">
        <v>7753.84</v>
      </c>
      <c r="Y38" s="95" t="n">
        <v>5964.49</v>
      </c>
      <c r="Z38" s="95" t="n">
        <v>2837.45</v>
      </c>
      <c r="AA38" s="95" t="n">
        <v>753.3</v>
      </c>
      <c r="AB38" s="95" t="n">
        <v>83.7</v>
      </c>
      <c r="AC38" s="95" t="n">
        <v>761.67</v>
      </c>
      <c r="AD38" s="95" t="n">
        <v>585.9</v>
      </c>
      <c r="AE38" s="95" t="inlineStr">
        <is>
          <t>work</t>
        </is>
      </c>
      <c r="AF38" s="95" t="n">
        <v>94.37</v>
      </c>
      <c r="AG38" s="95" t="n">
        <v>9.27</v>
      </c>
      <c r="AH38" s="95" t="n">
        <v>94</v>
      </c>
      <c r="AI38" s="95">
        <f>(((EX38*0.3)*1.1))</f>
        <v/>
      </c>
      <c r="AJ38" s="95">
        <f>(AS38)</f>
        <v/>
      </c>
      <c r="AK38" s="95" t="n">
        <v>753.3</v>
      </c>
      <c r="AL38" s="95" t="n">
        <v>0</v>
      </c>
      <c r="AM38" s="95" t="n">
        <v>761.67</v>
      </c>
      <c r="AN38" s="95" t="n">
        <v>83.7</v>
      </c>
      <c r="AO38" s="95">
        <f>ROUND(O38,2)</f>
        <v/>
      </c>
      <c r="AP38" s="95" t="n">
        <v>0</v>
      </c>
      <c r="AQ38" s="95">
        <f>ROUND(R38,2)</f>
        <v/>
      </c>
      <c r="AR38" s="95" t="n">
        <v>0</v>
      </c>
      <c r="AS38" s="95" t="n">
        <v>0</v>
      </c>
      <c r="AT38" s="95" t="n">
        <v>97</v>
      </c>
      <c r="AU38" s="95" t="n">
        <v>51</v>
      </c>
      <c r="AV38" s="95" t="n">
        <v>1</v>
      </c>
      <c r="AW38" s="95" t="n">
        <v>1</v>
      </c>
      <c r="AX38" s="95" t="n"/>
      <c r="AY38" s="95" t="n"/>
      <c r="AZ38" s="95" t="n">
        <v>1</v>
      </c>
      <c r="BA38" s="95" t="n">
        <v>1</v>
      </c>
      <c r="BB38" s="95" t="n">
        <v>1</v>
      </c>
      <c r="BC38" s="95" t="n">
        <v>1</v>
      </c>
      <c r="BD38" s="95" t="n"/>
      <c r="BE38" s="95" t="n"/>
      <c r="BF38" s="95" t="n"/>
      <c r="BG38" s="95" t="n"/>
      <c r="BH38" s="95" t="n">
        <v>0</v>
      </c>
      <c r="BI38" s="95" t="n">
        <v>94</v>
      </c>
      <c r="BJ38" s="95" t="inlineStr">
        <is>
          <t>ТСН-2001 6.69-9-1, 6.69-9-1</t>
        </is>
      </c>
      <c r="BK38" s="95" t="n"/>
      <c r="BL38" s="95" t="n"/>
      <c r="BM38" s="95" t="n">
        <v>669</v>
      </c>
      <c r="BN38" s="95" t="n">
        <v>0</v>
      </c>
      <c r="BO38" s="95" t="inlineStr">
        <is>
          <t>6.69-9-1</t>
        </is>
      </c>
      <c r="BP38" s="95" t="n">
        <v>1</v>
      </c>
      <c r="BQ38" s="95" t="n">
        <v>40</v>
      </c>
      <c r="BR38" s="95" t="n">
        <v>0</v>
      </c>
      <c r="BS38" s="95" t="n">
        <v>1</v>
      </c>
      <c r="BT38" s="95" t="n">
        <v>1</v>
      </c>
      <c r="BU38" s="95" t="n">
        <v>1</v>
      </c>
      <c r="BV38" s="95" t="n">
        <v>1</v>
      </c>
      <c r="BW38" s="95" t="n">
        <v>1</v>
      </c>
      <c r="BX38" s="95" t="n">
        <v>1</v>
      </c>
      <c r="BY38" s="95" t="n"/>
      <c r="BZ38" s="95" t="n">
        <v>97</v>
      </c>
      <c r="CA38" s="95" t="n">
        <v>51</v>
      </c>
      <c r="CB38" s="95" t="n"/>
      <c r="CC38" s="95" t="n"/>
      <c r="CD38" s="95" t="n"/>
      <c r="CE38" s="95" t="n">
        <v>30</v>
      </c>
      <c r="CF38" s="95" t="n">
        <v>0</v>
      </c>
      <c r="CG38" s="95" t="n">
        <v>0</v>
      </c>
      <c r="CH38" s="95" t="n"/>
      <c r="CI38" s="95" t="n"/>
      <c r="CJ38" s="95" t="n"/>
      <c r="CK38" s="95" t="n"/>
      <c r="CL38" s="95" t="n"/>
      <c r="CM38" s="95" t="n">
        <v>0</v>
      </c>
      <c r="CN38" s="95" t="n"/>
      <c r="CO38" s="95" t="n">
        <v>0</v>
      </c>
      <c r="CP38" s="95">
        <f>ROUND(P38,2)</f>
        <v/>
      </c>
      <c r="CQ38" s="95">
        <f>ROUND(V38,2)</f>
        <v/>
      </c>
      <c r="CR38" s="95">
        <f>ROUND(W38,2)</f>
        <v/>
      </c>
      <c r="CS38" s="95">
        <f>ROUND(X38,2)</f>
        <v/>
      </c>
      <c r="CT38" s="95">
        <f>ROUND(Y38,2)</f>
        <v/>
      </c>
      <c r="CU38" s="95">
        <f>ROUND(AF38,2)</f>
        <v/>
      </c>
      <c r="CV38" s="95">
        <f>ROUND((AH38*AV38),2)</f>
        <v/>
      </c>
      <c r="CW38" s="95">
        <f>ROUND(AI38,2)</f>
        <v/>
      </c>
      <c r="CX38" s="95">
        <f>ROUND(AJ38,2)</f>
        <v/>
      </c>
      <c r="CY38" s="95">
        <f>ROUND(((P38*AT38)/100),2)</f>
        <v/>
      </c>
      <c r="CZ38" s="95">
        <f>ROUND(((P38*AU38)/100),2)</f>
        <v/>
      </c>
      <c r="DA38" s="95" t="n"/>
      <c r="DB38" s="95" t="n">
        <v>29</v>
      </c>
      <c r="DC38" s="95" t="n"/>
      <c r="DD38" s="95" t="inlineStr">
        <is>
          <t>*0)*1</t>
        </is>
      </c>
      <c r="DE38" s="95" t="inlineStr">
        <is>
          <t>*0,3)*1,1</t>
        </is>
      </c>
      <c r="DF38" s="95" t="inlineStr">
        <is>
          <t>*0,3)*1,1</t>
        </is>
      </c>
      <c r="DG38" s="95" t="inlineStr">
        <is>
          <t>*0,3)*1,1</t>
        </is>
      </c>
      <c r="DH38" s="95" t="n"/>
      <c r="DI38" s="95" t="inlineStr">
        <is>
          <t>*0,3)*1,1</t>
        </is>
      </c>
      <c r="DJ38" s="95" t="inlineStr">
        <is>
          <t>*0,3)*1,1</t>
        </is>
      </c>
      <c r="DK38" s="95" t="n"/>
      <c r="DL38" s="95" t="n"/>
      <c r="DM38" s="95" t="n"/>
      <c r="DN38" s="95" t="n">
        <v>0</v>
      </c>
      <c r="DO38" s="95" t="n">
        <v>0</v>
      </c>
      <c r="DP38" s="95" t="n">
        <v>1</v>
      </c>
      <c r="DQ38" s="95" t="n">
        <v>1</v>
      </c>
      <c r="DR38" s="95" t="n"/>
      <c r="DS38" s="95" t="n"/>
      <c r="DT38" s="95" t="n"/>
      <c r="DU38" s="95" t="n">
        <v>1000</v>
      </c>
      <c r="DV38" s="95" t="inlineStr">
        <is>
          <t>1  ШТ..</t>
        </is>
      </c>
      <c r="DW38" s="95" t="inlineStr">
        <is>
          <t>1  ШТ..</t>
        </is>
      </c>
      <c r="DX38" s="95" t="n">
        <v>1</v>
      </c>
      <c r="DY38" s="95" t="n"/>
      <c r="DZ38" s="95" t="n"/>
      <c r="EA38" s="95" t="n"/>
      <c r="EB38" s="95" t="n"/>
      <c r="EC38" s="95" t="n"/>
      <c r="ED38" s="95" t="n"/>
      <c r="EE38" s="95" t="n">
        <v>1733191576</v>
      </c>
      <c r="EF38" s="95" t="n">
        <v>40</v>
      </c>
      <c r="EG38" s="95" t="inlineStr">
        <is>
          <t>Строительные работы</t>
        </is>
      </c>
      <c r="EH38" s="95" t="n">
        <v>0</v>
      </c>
      <c r="EI38" s="95" t="n"/>
      <c r="EJ38" s="95" t="n">
        <v>94</v>
      </c>
      <c r="EK38" s="95" t="n">
        <v>669</v>
      </c>
      <c r="EL38" s="95" t="inlineStr">
        <is>
          <t>ТСН-2001 6.69-9-1</t>
        </is>
      </c>
      <c r="EM38" s="95" t="inlineStr">
        <is>
          <t>ТСН-2001.6-69</t>
        </is>
      </c>
      <c r="EN38" s="95" t="n"/>
      <c r="EO38" s="95" t="n"/>
      <c r="EP38" s="95" t="n"/>
      <c r="EQ38" s="95" t="n">
        <v>131072</v>
      </c>
      <c r="ER38" s="95" t="n">
        <v>753.3</v>
      </c>
      <c r="ES38" s="95" t="n">
        <v>0</v>
      </c>
      <c r="ET38" s="95" t="n">
        <v>761.67</v>
      </c>
      <c r="EU38" s="95" t="n">
        <v>83.7</v>
      </c>
      <c r="EV38" s="95" t="n">
        <v>585.9</v>
      </c>
      <c r="EW38" s="95" t="n">
        <v>94</v>
      </c>
      <c r="EX38" s="95" t="n">
        <v>0</v>
      </c>
      <c r="EY38" s="95" t="n">
        <v>0</v>
      </c>
      <c r="EZ38" s="95" t="n"/>
      <c r="FA38" s="95" t="n"/>
      <c r="FB38" s="95" t="n"/>
      <c r="FC38" s="95" t="n"/>
      <c r="FD38" s="95" t="n"/>
      <c r="FE38" s="95" t="n"/>
      <c r="FF38" s="95" t="n"/>
      <c r="FG38" s="95" t="n"/>
      <c r="FH38" s="95" t="n"/>
      <c r="FI38" s="95" t="n"/>
      <c r="FJ38" s="95" t="n"/>
      <c r="FK38" s="95" t="n"/>
      <c r="FL38" s="95" t="n"/>
      <c r="FM38" s="95" t="n"/>
      <c r="FN38" s="95" t="n"/>
      <c r="FO38" s="95" t="n"/>
      <c r="FP38" s="95" t="n"/>
      <c r="FQ38" s="95" t="n">
        <v>0</v>
      </c>
      <c r="FR38" s="95">
        <f>ROUND(IF(BI38=3,GM38,0),2)</f>
        <v/>
      </c>
      <c r="FS38" s="95" t="n">
        <v>0</v>
      </c>
      <c r="FT38" s="95" t="n"/>
      <c r="FU38" s="95" t="n"/>
      <c r="FV38" s="95" t="n"/>
      <c r="FW38" s="95" t="n"/>
      <c r="FX38" s="95" t="n">
        <v>97</v>
      </c>
      <c r="FY38" s="95" t="n">
        <v>51</v>
      </c>
      <c r="FZ38" s="95" t="n"/>
      <c r="GA38" s="95" t="n"/>
      <c r="GB38" s="95" t="n"/>
      <c r="GC38" s="95" t="n"/>
      <c r="GD38" s="95" t="n">
        <v>1</v>
      </c>
      <c r="GE38" s="95" t="n"/>
      <c r="GF38" s="95" t="n">
        <v>1733191576</v>
      </c>
      <c r="GG38" s="95" t="n">
        <v>2</v>
      </c>
      <c r="GH38" s="95" t="n">
        <v>1</v>
      </c>
      <c r="GI38" s="95" t="n">
        <v>2</v>
      </c>
      <c r="GJ38" s="95" t="n">
        <v>0</v>
      </c>
      <c r="GK38" s="95" t="n">
        <v>0</v>
      </c>
      <c r="GL38" s="95">
        <f>ROUND(IF(AND(BH38=3,BI38=3,FS38&lt;&gt;0),P38,0),2)</f>
        <v/>
      </c>
      <c r="GM38" s="95">
        <f>ROUND(O38+X38+Y38,2)+GX38</f>
        <v/>
      </c>
      <c r="GN38" s="95">
        <f>IF(OR(BI38=0,BI38=1),GM38-GX38,0)</f>
        <v/>
      </c>
      <c r="GO38" s="95">
        <f>IF(BI38=2,GM38-GX38,0)</f>
        <v/>
      </c>
      <c r="GP38" s="95">
        <f>IF(BI38=4,GM38-GX38,0)</f>
        <v/>
      </c>
      <c r="GQ38" s="95" t="n"/>
      <c r="GR38" s="95" t="n">
        <v>0</v>
      </c>
      <c r="GS38" s="95" t="n">
        <v>0</v>
      </c>
      <c r="GT38" s="95" t="n">
        <v>0</v>
      </c>
      <c r="GU38" s="95" t="n"/>
      <c r="GV38" s="95">
        <f>ROUND((GT38),6)</f>
        <v/>
      </c>
      <c r="GW38" s="95" t="n">
        <v>1</v>
      </c>
      <c r="GX38" s="95">
        <f>ROUND(HC38*I38,2)</f>
        <v/>
      </c>
      <c r="GY38" s="95" t="n">
        <v>0</v>
      </c>
      <c r="GZ38" s="95" t="n">
        <v>0</v>
      </c>
      <c r="HA38" s="95" t="n">
        <v>0</v>
      </c>
      <c r="HB38" s="95" t="n">
        <v>0</v>
      </c>
      <c r="HC38" s="95">
        <f>GV38*GW38</f>
        <v/>
      </c>
      <c r="HD38" s="95" t="n">
        <v>0</v>
      </c>
      <c r="HE38" s="95" t="n"/>
      <c r="HF38" s="95" t="n"/>
      <c r="HG38" s="95" t="n"/>
      <c r="HH38" s="95" t="n"/>
      <c r="HI38" s="95" t="n"/>
      <c r="HJ38" s="95" t="n"/>
      <c r="HK38" s="95" t="n"/>
      <c r="HL38" s="95" t="n"/>
      <c r="HM38" s="95" t="n"/>
      <c r="HN38" s="95" t="n"/>
      <c r="HO38" s="95" t="n"/>
      <c r="HP38" s="95" t="n"/>
      <c r="HQ38" s="95" t="n"/>
      <c r="HR38" s="95" t="n"/>
      <c r="HS38" s="95" t="n"/>
      <c r="HT38" s="95" t="n"/>
      <c r="HU38" s="95" t="n"/>
      <c r="HV38" s="95" t="n"/>
      <c r="HW38" s="95" t="n"/>
      <c r="HX38" s="95" t="n"/>
      <c r="HY38" s="95" t="n"/>
      <c r="HZ38" s="95" t="n"/>
      <c r="IA38" s="95" t="n"/>
      <c r="IB38" s="95" t="n"/>
      <c r="IC38" s="95" t="n"/>
      <c r="ID38" s="95" t="n"/>
      <c r="IE38" s="95" t="n"/>
      <c r="IF38" s="95" t="n"/>
      <c r="IG38" s="95" t="n"/>
      <c r="IH38" s="95" t="n"/>
      <c r="II38" s="95" t="n"/>
      <c r="IJ38" s="95" t="n"/>
      <c r="IK38" s="95" t="n"/>
      <c r="IL38" s="95" t="n"/>
      <c r="IM38" s="95" t="n"/>
      <c r="IN38" s="95" t="n"/>
      <c r="IO38" s="95" t="n"/>
      <c r="IP38" s="95" t="n"/>
      <c r="IQ38" s="95" t="n"/>
      <c r="IR38" s="95" t="n"/>
      <c r="IS38" s="95" t="n"/>
      <c r="IT38" s="95" t="n"/>
      <c r="IU38" s="95" t="n"/>
    </row>
    <row r="39" ht="12.75" customHeight="1" s="54">
      <c r="A39" s="95" t="n">
        <v>17</v>
      </c>
      <c r="B39" s="95" t="n">
        <v>1</v>
      </c>
      <c r="C39" s="95">
        <f>ROW(SmtRes!A16)</f>
        <v/>
      </c>
      <c r="D39" s="95">
        <f>ROW(EtalonRes!A16)</f>
        <v/>
      </c>
      <c r="E39" s="95" t="n">
        <v>1</v>
      </c>
      <c r="F39" s="95" t="inlineStr">
        <is>
          <t>6.69-42-1</t>
        </is>
      </c>
      <c r="G39" s="95" t="inlineStr">
        <is>
          <t>Заделка отверстий в железобетонных стенах и перегородках</t>
        </is>
      </c>
      <c r="H39" s="95" t="inlineStr">
        <is>
          <t>1 ШТ.</t>
        </is>
      </c>
      <c r="I39" s="95" t="n">
        <v>94</v>
      </c>
      <c r="J39" s="95" t="n">
        <v>30.19</v>
      </c>
      <c r="K39" s="95" t="n">
        <v>42603.51</v>
      </c>
      <c r="L39" s="95" t="n"/>
      <c r="M39" s="95" t="n"/>
      <c r="N39" s="95" t="n"/>
      <c r="O39" s="95">
        <f>ROUND((Z39+AC39+AD39),2)</f>
        <v/>
      </c>
      <c r="P39" s="95">
        <f>ROUND((U39+X39+Y39),2)</f>
        <v/>
      </c>
      <c r="Q39" s="95">
        <f>ROUND(10.18,2)</f>
        <v/>
      </c>
      <c r="R39" s="95">
        <f>ROUND(AH39,2)</f>
        <v/>
      </c>
      <c r="S39" s="95" t="inlineStr">
        <is>
          <t>ТСН-2001 6.69-42-1</t>
        </is>
      </c>
      <c r="T39" s="95" t="inlineStr">
        <is>
          <t>work</t>
        </is>
      </c>
      <c r="U39" s="95" t="n">
        <v>28885.18</v>
      </c>
      <c r="V39" s="95" t="n">
        <v>7668.63</v>
      </c>
      <c r="W39" s="95" t="n">
        <v>852.0700000000001</v>
      </c>
      <c r="X39" s="95" t="n">
        <v>7753.84</v>
      </c>
      <c r="Y39" s="95" t="n">
        <v>5964.49</v>
      </c>
      <c r="Z39" s="95" t="n">
        <v>2837.45</v>
      </c>
      <c r="AA39" s="95" t="n">
        <v>753.3</v>
      </c>
      <c r="AB39" s="95" t="n">
        <v>83.7</v>
      </c>
      <c r="AC39" s="95" t="n">
        <v>761.67</v>
      </c>
      <c r="AD39" s="95" t="n">
        <v>585.9</v>
      </c>
      <c r="AE39" s="95" t="inlineStr">
        <is>
          <t>work</t>
        </is>
      </c>
      <c r="AF39" s="95" t="n">
        <v>94.37</v>
      </c>
      <c r="AG39" s="95" t="n">
        <v>9.27</v>
      </c>
      <c r="AH39" s="95" t="n">
        <v>94</v>
      </c>
      <c r="AI39" s="95">
        <f>(((EX39*0.3)*1.1))</f>
        <v/>
      </c>
      <c r="AJ39" s="95">
        <f>(AS39)</f>
        <v/>
      </c>
      <c r="AK39" s="95" t="n">
        <v>753.3</v>
      </c>
      <c r="AL39" s="95" t="n">
        <v>0</v>
      </c>
      <c r="AM39" s="95" t="n">
        <v>761.67</v>
      </c>
      <c r="AN39" s="95" t="n">
        <v>83.7</v>
      </c>
      <c r="AO39" s="95">
        <f>ROUND(O39,2)</f>
        <v/>
      </c>
      <c r="AP39" s="95" t="n">
        <v>0</v>
      </c>
      <c r="AQ39" s="95">
        <f>ROUND(R39,2)</f>
        <v/>
      </c>
      <c r="AR39" s="95" t="n">
        <v>0</v>
      </c>
      <c r="AS39" s="95" t="n">
        <v>0</v>
      </c>
      <c r="AT39" s="95" t="n">
        <v>97</v>
      </c>
      <c r="AU39" s="95" t="n">
        <v>51</v>
      </c>
      <c r="AV39" s="95" t="n">
        <v>1</v>
      </c>
      <c r="AW39" s="95" t="n">
        <v>1</v>
      </c>
      <c r="AX39" s="95" t="n"/>
      <c r="AY39" s="95" t="n"/>
      <c r="AZ39" s="95" t="n">
        <v>1</v>
      </c>
      <c r="BA39" s="95" t="n">
        <v>1</v>
      </c>
      <c r="BB39" s="95" t="n">
        <v>1</v>
      </c>
      <c r="BC39" s="95" t="n">
        <v>1</v>
      </c>
      <c r="BD39" s="95" t="n"/>
      <c r="BE39" s="95" t="n"/>
      <c r="BF39" s="95" t="n"/>
      <c r="BG39" s="95" t="n"/>
      <c r="BH39" s="95" t="n">
        <v>0</v>
      </c>
      <c r="BI39" s="95" t="n">
        <v>94</v>
      </c>
      <c r="BJ39" s="95" t="inlineStr">
        <is>
          <t>ТСН-2001 6.69-42-1, 6.69-42-1</t>
        </is>
      </c>
      <c r="BK39" s="95" t="n"/>
      <c r="BL39" s="95" t="n"/>
      <c r="BM39" s="95" t="n">
        <v>669</v>
      </c>
      <c r="BN39" s="95" t="n">
        <v>0</v>
      </c>
      <c r="BO39" s="95" t="inlineStr">
        <is>
          <t>6.69-42-1</t>
        </is>
      </c>
      <c r="BP39" s="95" t="n">
        <v>1</v>
      </c>
      <c r="BQ39" s="95" t="n">
        <v>40</v>
      </c>
      <c r="BR39" s="95" t="n">
        <v>0</v>
      </c>
      <c r="BS39" s="95" t="n">
        <v>1</v>
      </c>
      <c r="BT39" s="95" t="n">
        <v>1</v>
      </c>
      <c r="BU39" s="95" t="n">
        <v>1</v>
      </c>
      <c r="BV39" s="95" t="n">
        <v>1</v>
      </c>
      <c r="BW39" s="95" t="n">
        <v>1</v>
      </c>
      <c r="BX39" s="95" t="n">
        <v>1</v>
      </c>
      <c r="BY39" s="95" t="n"/>
      <c r="BZ39" s="95" t="n">
        <v>97</v>
      </c>
      <c r="CA39" s="95" t="n">
        <v>51</v>
      </c>
      <c r="CB39" s="95" t="n"/>
      <c r="CC39" s="95" t="n"/>
      <c r="CD39" s="95" t="n"/>
      <c r="CE39" s="95" t="n">
        <v>30</v>
      </c>
      <c r="CF39" s="95" t="n">
        <v>0</v>
      </c>
      <c r="CG39" s="95" t="n">
        <v>0</v>
      </c>
      <c r="CH39" s="95" t="n"/>
      <c r="CI39" s="95" t="n"/>
      <c r="CJ39" s="95" t="n"/>
      <c r="CK39" s="95" t="n"/>
      <c r="CL39" s="95" t="n"/>
      <c r="CM39" s="95" t="n">
        <v>0</v>
      </c>
      <c r="CN39" s="95" t="n"/>
      <c r="CO39" s="95" t="n">
        <v>0</v>
      </c>
      <c r="CP39" s="95">
        <f>ROUND(P39,2)</f>
        <v/>
      </c>
      <c r="CQ39" s="95">
        <f>ROUND(V39,2)</f>
        <v/>
      </c>
      <c r="CR39" s="95">
        <f>ROUND(W39,2)</f>
        <v/>
      </c>
      <c r="CS39" s="95">
        <f>ROUND(X39,2)</f>
        <v/>
      </c>
      <c r="CT39" s="95">
        <f>ROUND(Y39,2)</f>
        <v/>
      </c>
      <c r="CU39" s="95">
        <f>ROUND(AF39,2)</f>
        <v/>
      </c>
      <c r="CV39" s="95">
        <f>ROUND((AH39*AV39),2)</f>
        <v/>
      </c>
      <c r="CW39" s="95">
        <f>ROUND(AI39,2)</f>
        <v/>
      </c>
      <c r="CX39" s="95">
        <f>ROUND(AJ39,2)</f>
        <v/>
      </c>
      <c r="CY39" s="95">
        <f>ROUND(((P39*AT39)/100),2)</f>
        <v/>
      </c>
      <c r="CZ39" s="95">
        <f>ROUND(((P39*AU39)/100),2)</f>
        <v/>
      </c>
      <c r="DA39" s="95" t="n"/>
      <c r="DB39" s="95" t="n">
        <v>31</v>
      </c>
      <c r="DC39" s="95" t="n"/>
      <c r="DD39" s="95" t="inlineStr">
        <is>
          <t>*0)*1</t>
        </is>
      </c>
      <c r="DE39" s="95" t="inlineStr">
        <is>
          <t>*0,3)*1,1</t>
        </is>
      </c>
      <c r="DF39" s="95" t="inlineStr">
        <is>
          <t>*0,3)*1,1</t>
        </is>
      </c>
      <c r="DG39" s="95" t="inlineStr">
        <is>
          <t>*0,3)*1,1</t>
        </is>
      </c>
      <c r="DH39" s="95" t="n"/>
      <c r="DI39" s="95" t="inlineStr">
        <is>
          <t>*0,3)*1,1</t>
        </is>
      </c>
      <c r="DJ39" s="95" t="inlineStr">
        <is>
          <t>*0,3)*1,1</t>
        </is>
      </c>
      <c r="DK39" s="95" t="n"/>
      <c r="DL39" s="95" t="n"/>
      <c r="DM39" s="95" t="n"/>
      <c r="DN39" s="95" t="n">
        <v>0</v>
      </c>
      <c r="DO39" s="95" t="n">
        <v>0</v>
      </c>
      <c r="DP39" s="95" t="n">
        <v>1</v>
      </c>
      <c r="DQ39" s="95" t="n">
        <v>1</v>
      </c>
      <c r="DR39" s="95" t="n"/>
      <c r="DS39" s="95" t="n"/>
      <c r="DT39" s="95" t="n"/>
      <c r="DU39" s="95" t="n">
        <v>1000</v>
      </c>
      <c r="DV39" s="95" t="inlineStr">
        <is>
          <t>1  ШТ..</t>
        </is>
      </c>
      <c r="DW39" s="95" t="inlineStr">
        <is>
          <t>1  ШТ..</t>
        </is>
      </c>
      <c r="DX39" s="95" t="n">
        <v>1</v>
      </c>
      <c r="DY39" s="95" t="n"/>
      <c r="DZ39" s="95" t="n"/>
      <c r="EA39" s="95" t="n"/>
      <c r="EB39" s="95" t="n"/>
      <c r="EC39" s="95" t="n"/>
      <c r="ED39" s="95" t="n"/>
      <c r="EE39" s="95" t="n">
        <v>1266656538</v>
      </c>
      <c r="EF39" s="95" t="n">
        <v>40</v>
      </c>
      <c r="EG39" s="95" t="inlineStr">
        <is>
          <t>Строительные работы</t>
        </is>
      </c>
      <c r="EH39" s="95" t="n">
        <v>0</v>
      </c>
      <c r="EI39" s="95" t="n"/>
      <c r="EJ39" s="95" t="n">
        <v>94</v>
      </c>
      <c r="EK39" s="95" t="n">
        <v>669</v>
      </c>
      <c r="EL39" s="95" t="inlineStr">
        <is>
          <t>ТСН-2001 6.69-42-1</t>
        </is>
      </c>
      <c r="EM39" s="95" t="inlineStr">
        <is>
          <t>ТСН-2001.6-69</t>
        </is>
      </c>
      <c r="EN39" s="95" t="n"/>
      <c r="EO39" s="95" t="n"/>
      <c r="EP39" s="95" t="n"/>
      <c r="EQ39" s="95" t="n">
        <v>131072</v>
      </c>
      <c r="ER39" s="95" t="n">
        <v>753.3</v>
      </c>
      <c r="ES39" s="95" t="n">
        <v>0</v>
      </c>
      <c r="ET39" s="95" t="n">
        <v>761.67</v>
      </c>
      <c r="EU39" s="95" t="n">
        <v>83.7</v>
      </c>
      <c r="EV39" s="95" t="n">
        <v>585.9</v>
      </c>
      <c r="EW39" s="95" t="n">
        <v>94</v>
      </c>
      <c r="EX39" s="95" t="n">
        <v>0</v>
      </c>
      <c r="EY39" s="95" t="n">
        <v>0</v>
      </c>
      <c r="EZ39" s="95" t="n"/>
      <c r="FA39" s="95" t="n"/>
      <c r="FB39" s="95" t="n"/>
      <c r="FC39" s="95" t="n"/>
      <c r="FD39" s="95" t="n"/>
      <c r="FE39" s="95" t="n"/>
      <c r="FF39" s="95" t="n"/>
      <c r="FG39" s="95" t="n"/>
      <c r="FH39" s="95" t="n"/>
      <c r="FI39" s="95" t="n"/>
      <c r="FJ39" s="95" t="n"/>
      <c r="FK39" s="95" t="n"/>
      <c r="FL39" s="95" t="n"/>
      <c r="FM39" s="95" t="n"/>
      <c r="FN39" s="95" t="n"/>
      <c r="FO39" s="95" t="n"/>
      <c r="FP39" s="95" t="n"/>
      <c r="FQ39" s="95" t="n">
        <v>0</v>
      </c>
      <c r="FR39" s="95">
        <f>ROUND(IF(BI39=3,GM39,0),2)</f>
        <v/>
      </c>
      <c r="FS39" s="95" t="n">
        <v>0</v>
      </c>
      <c r="FT39" s="95" t="n"/>
      <c r="FU39" s="95" t="n"/>
      <c r="FV39" s="95" t="n"/>
      <c r="FW39" s="95" t="n"/>
      <c r="FX39" s="95" t="n">
        <v>97</v>
      </c>
      <c r="FY39" s="95" t="n">
        <v>51</v>
      </c>
      <c r="FZ39" s="95" t="n"/>
      <c r="GA39" s="95" t="n"/>
      <c r="GB39" s="95" t="n"/>
      <c r="GC39" s="95" t="n"/>
      <c r="GD39" s="95" t="n">
        <v>1</v>
      </c>
      <c r="GE39" s="95" t="n"/>
      <c r="GF39" s="95" t="n">
        <v>1266656538</v>
      </c>
      <c r="GG39" s="95" t="n">
        <v>2</v>
      </c>
      <c r="GH39" s="95" t="n">
        <v>1</v>
      </c>
      <c r="GI39" s="95" t="n">
        <v>2</v>
      </c>
      <c r="GJ39" s="95" t="n">
        <v>0</v>
      </c>
      <c r="GK39" s="95" t="n">
        <v>0</v>
      </c>
      <c r="GL39" s="95">
        <f>ROUND(IF(AND(BH39=3,BI39=3,FS39&lt;&gt;0),P39,0),2)</f>
        <v/>
      </c>
      <c r="GM39" s="95">
        <f>ROUND(O39+X39+Y39,2)+GX39</f>
        <v/>
      </c>
      <c r="GN39" s="95">
        <f>IF(OR(BI39=0,BI39=1),GM39-GX39,0)</f>
        <v/>
      </c>
      <c r="GO39" s="95">
        <f>IF(BI39=2,GM39-GX39,0)</f>
        <v/>
      </c>
      <c r="GP39" s="95">
        <f>IF(BI39=4,GM39-GX39,0)</f>
        <v/>
      </c>
      <c r="GQ39" s="95" t="n"/>
      <c r="GR39" s="95" t="n">
        <v>0</v>
      </c>
      <c r="GS39" s="95" t="n">
        <v>0</v>
      </c>
      <c r="GT39" s="95" t="n">
        <v>0</v>
      </c>
      <c r="GU39" s="95" t="n"/>
      <c r="GV39" s="95">
        <f>ROUND((GT39),6)</f>
        <v/>
      </c>
      <c r="GW39" s="95" t="n">
        <v>1</v>
      </c>
      <c r="GX39" s="95">
        <f>ROUND(HC39*I39,2)</f>
        <v/>
      </c>
      <c r="GY39" s="95" t="n">
        <v>0</v>
      </c>
      <c r="GZ39" s="95" t="n">
        <v>0</v>
      </c>
      <c r="HA39" s="95" t="n">
        <v>0</v>
      </c>
      <c r="HB39" s="95" t="n">
        <v>0</v>
      </c>
      <c r="HC39" s="95">
        <f>GV39*GW39</f>
        <v/>
      </c>
      <c r="HD39" s="95" t="n">
        <v>0</v>
      </c>
      <c r="HE39" s="95" t="n"/>
      <c r="HF39" s="95" t="n"/>
      <c r="HG39" s="95" t="n"/>
      <c r="HH39" s="95" t="n"/>
      <c r="HI39" s="95" t="n"/>
      <c r="HJ39" s="95" t="n"/>
      <c r="HK39" s="95" t="n"/>
      <c r="HL39" s="95" t="n"/>
      <c r="HM39" s="95" t="n"/>
      <c r="HN39" s="95" t="n"/>
      <c r="HO39" s="95" t="n"/>
      <c r="HP39" s="95" t="n"/>
      <c r="HQ39" s="95" t="n"/>
      <c r="HR39" s="95" t="n"/>
      <c r="HS39" s="95" t="n"/>
      <c r="HT39" s="95" t="n"/>
      <c r="HU39" s="95" t="n"/>
      <c r="HV39" s="95" t="n"/>
      <c r="HW39" s="95" t="n"/>
      <c r="HX39" s="95" t="n"/>
      <c r="HY39" s="95" t="n"/>
      <c r="HZ39" s="95" t="n"/>
      <c r="IA39" s="95" t="n"/>
      <c r="IB39" s="95" t="n"/>
      <c r="IC39" s="95" t="n"/>
      <c r="ID39" s="95" t="n"/>
      <c r="IE39" s="95" t="n"/>
      <c r="IF39" s="95" t="n"/>
      <c r="IG39" s="95" t="n"/>
      <c r="IH39" s="95" t="n"/>
      <c r="II39" s="95" t="n"/>
      <c r="IJ39" s="95" t="n"/>
      <c r="IK39" s="95" t="n"/>
      <c r="IL39" s="95" t="n"/>
      <c r="IM39" s="95" t="n"/>
      <c r="IN39" s="95" t="n"/>
      <c r="IO39" s="95" t="n"/>
      <c r="IP39" s="95" t="n"/>
      <c r="IQ39" s="95" t="n"/>
      <c r="IR39" s="95" t="n"/>
      <c r="IS39" s="95" t="n"/>
      <c r="IT39" s="95" t="n"/>
      <c r="IU39" s="95" t="n"/>
    </row>
    <row r="40" ht="13.8" customHeight="1" s="54">
      <c r="A40" s="96" t="n">
        <v>50</v>
      </c>
      <c r="B40" s="96" t="n">
        <v>0</v>
      </c>
      <c r="C40" s="96" t="n">
        <v>0</v>
      </c>
      <c r="D40" s="96" t="n">
        <v>1</v>
      </c>
      <c r="E40" s="96" t="n">
        <v>216</v>
      </c>
      <c r="F40" s="96">
        <f>ROUND(Source!AP31,O40)</f>
        <v/>
      </c>
      <c r="G40" s="96" t="inlineStr">
        <is>
          <t>Оборуд</t>
        </is>
      </c>
      <c r="H40" s="96" t="inlineStr">
        <is>
          <t>Стоимость оборудования (всего)</t>
        </is>
      </c>
      <c r="I40" s="96" t="n">
        <v>94</v>
      </c>
      <c r="J40" s="96" t="n">
        <v>48.3</v>
      </c>
      <c r="K40" s="96" t="n">
        <v>216</v>
      </c>
      <c r="L40" s="96" t="n">
        <v>8</v>
      </c>
      <c r="M40" s="96" t="n">
        <v>1</v>
      </c>
      <c r="N40" s="96" t="n"/>
      <c r="O40" s="96" t="n">
        <v>2</v>
      </c>
      <c r="P40" s="96">
        <f>ROUND(Source!EH31,O40)</f>
        <v/>
      </c>
      <c r="Q40" s="96">
        <f>ROUND(10.18,2)</f>
        <v/>
      </c>
      <c r="R40" s="96">
        <f>ROUND(AH40,2)</f>
        <v/>
      </c>
      <c r="S40" s="96" t="inlineStr">
        <is>
          <t>ТСН-2001 Калькуляция - 017</t>
        </is>
      </c>
      <c r="T40" s="96" t="inlineStr">
        <is>
          <t>work</t>
        </is>
      </c>
      <c r="U40" s="96" t="n">
        <v>46216.28</v>
      </c>
      <c r="V40" s="96" t="n">
        <v>12269.81</v>
      </c>
      <c r="W40" s="96" t="n">
        <v>38352540</v>
      </c>
      <c r="X40" s="96" t="n">
        <v>1</v>
      </c>
      <c r="Y40" s="96" t="n">
        <v>38352540</v>
      </c>
      <c r="Z40" s="96" t="n">
        <v>38352550</v>
      </c>
      <c r="AA40" s="96" t="n">
        <v>1205.29</v>
      </c>
      <c r="AB40" s="96" t="n">
        <v>133.93</v>
      </c>
      <c r="AC40" s="53" t="n">
        <v>1218.68</v>
      </c>
      <c r="AD40" s="53" t="n">
        <v>937.45</v>
      </c>
      <c r="AE40" s="53" t="inlineStr">
        <is>
          <t>work</t>
        </is>
      </c>
      <c r="AF40" s="53" t="n">
        <v>150.96</v>
      </c>
      <c r="AG40" s="53" t="n">
        <v>14.83</v>
      </c>
      <c r="AH40" s="53" t="n">
        <v>94</v>
      </c>
      <c r="AI40" s="53">
        <f>(((EX40*0.3)*1.1))</f>
        <v/>
      </c>
      <c r="AJ40" s="53">
        <f>(AS40)</f>
        <v/>
      </c>
      <c r="AK40" s="53" t="n">
        <v>1205.29</v>
      </c>
      <c r="AL40" s="53" t="n">
        <v>0</v>
      </c>
      <c r="AM40" s="53" t="n">
        <v>1218.68</v>
      </c>
      <c r="AN40" s="53" t="n">
        <v>133.93</v>
      </c>
      <c r="AO40" s="53">
        <f>ROUND(O40,2)</f>
        <v/>
      </c>
      <c r="AP40" s="53" t="n">
        <v>0</v>
      </c>
      <c r="AQ40" s="53">
        <f>ROUND(R40,2)</f>
        <v/>
      </c>
      <c r="AR40" s="53" t="n">
        <v>0</v>
      </c>
      <c r="AS40" s="53" t="n">
        <v>0</v>
      </c>
      <c r="AT40" s="53" t="n">
        <v>97</v>
      </c>
      <c r="AU40" s="53" t="n">
        <v>51</v>
      </c>
      <c r="AV40" s="53" t="n">
        <v>1</v>
      </c>
      <c r="AW40" s="53" t="n">
        <v>1</v>
      </c>
      <c r="AZ40" s="53" t="n">
        <v>1</v>
      </c>
      <c r="BA40" s="53" t="n">
        <v>1</v>
      </c>
      <c r="BB40" s="53" t="n">
        <v>1</v>
      </c>
      <c r="BC40" s="53" t="n">
        <v>1</v>
      </c>
      <c r="BH40" s="53" t="n">
        <v>0</v>
      </c>
      <c r="BI40" s="53" t="n">
        <v>94</v>
      </c>
      <c r="BJ40" s="53" t="inlineStr">
        <is>
          <t>ТСН-2001 Калькуляция - 017, Калькуляция - 017</t>
        </is>
      </c>
      <c r="BM40" s="53" t="n">
        <v>0</v>
      </c>
      <c r="BN40" s="53" t="n">
        <v>0</v>
      </c>
      <c r="BO40" s="53" t="inlineStr">
        <is>
          <t>Калькуляция - 017</t>
        </is>
      </c>
      <c r="BP40" s="53" t="n">
        <v>1</v>
      </c>
      <c r="BQ40" s="53" t="n">
        <v>40</v>
      </c>
      <c r="BR40" s="53" t="n">
        <v>0</v>
      </c>
      <c r="BS40" s="53" t="n">
        <v>1</v>
      </c>
      <c r="BT40" s="53" t="n">
        <v>1</v>
      </c>
      <c r="BU40" s="53" t="n">
        <v>1</v>
      </c>
      <c r="BV40" s="53" t="n">
        <v>1</v>
      </c>
      <c r="BW40" s="53" t="n">
        <v>1</v>
      </c>
      <c r="BX40" s="53" t="n">
        <v>1</v>
      </c>
      <c r="BZ40" s="53" t="n">
        <v>97</v>
      </c>
      <c r="CA40" s="53" t="n">
        <v>51</v>
      </c>
      <c r="CE40" s="53" t="n">
        <v>30</v>
      </c>
      <c r="CF40" s="53" t="n">
        <v>0</v>
      </c>
      <c r="CG40" s="53" t="n">
        <v>0</v>
      </c>
      <c r="CM40" s="53" t="n">
        <v>0</v>
      </c>
      <c r="CO40" s="53" t="n">
        <v>0</v>
      </c>
      <c r="CP40" s="53">
        <f>ROUND(P40,2)</f>
        <v/>
      </c>
      <c r="CQ40" s="53">
        <f>ROUND(V40,2)</f>
        <v/>
      </c>
      <c r="CR40" s="53">
        <f>ROUND(W40,2)</f>
        <v/>
      </c>
      <c r="CS40" s="53">
        <f>ROUND(X40,2)</f>
        <v/>
      </c>
      <c r="CT40" s="53">
        <f>ROUND(Y40,2)</f>
        <v/>
      </c>
      <c r="CU40" s="53">
        <f>ROUND(AF40,2)</f>
        <v/>
      </c>
      <c r="CV40" s="53">
        <f>ROUND((AH40*AV40),2)</f>
        <v/>
      </c>
      <c r="CW40" s="53">
        <f>ROUND(AI40,2)</f>
        <v/>
      </c>
      <c r="CX40" s="53">
        <f>ROUND(AJ40,2)</f>
        <v/>
      </c>
      <c r="CY40" s="53">
        <f>ROUND(((P40*AT40)/100),2)</f>
        <v/>
      </c>
      <c r="CZ40" s="53">
        <f>ROUND(((P40*AU40)/100),2)</f>
        <v/>
      </c>
      <c r="DB40" s="53" t="n">
        <v>33</v>
      </c>
      <c r="DD40" s="53" t="inlineStr">
        <is>
          <t>*0)*1</t>
        </is>
      </c>
      <c r="DE40" s="53" t="inlineStr">
        <is>
          <t>*0,3)*1,1</t>
        </is>
      </c>
      <c r="DF40" s="53" t="inlineStr">
        <is>
          <t>*0,3)*1,1</t>
        </is>
      </c>
      <c r="DG40" s="53" t="inlineStr">
        <is>
          <t>*0,3)*1,1</t>
        </is>
      </c>
      <c r="DI40" s="53" t="inlineStr">
        <is>
          <t>*0,3)*1,1</t>
        </is>
      </c>
      <c r="DJ40" s="53" t="inlineStr">
        <is>
          <t>*0,3)*1,1</t>
        </is>
      </c>
      <c r="DN40" s="53" t="n">
        <v>0</v>
      </c>
      <c r="DO40" s="53" t="n">
        <v>0</v>
      </c>
      <c r="DP40" s="53" t="n">
        <v>1</v>
      </c>
      <c r="DQ40" s="53" t="n">
        <v>1</v>
      </c>
      <c r="DU40" s="53" t="n">
        <v>1000</v>
      </c>
      <c r="DV40" s="53" t="inlineStr">
        <is>
          <t>1  ШТ..</t>
        </is>
      </c>
      <c r="DW40" s="53" t="inlineStr">
        <is>
          <t>1  ШТ..</t>
        </is>
      </c>
      <c r="DX40" s="53" t="n">
        <v>1</v>
      </c>
      <c r="EE40" s="53" t="n">
        <v>1309563674</v>
      </c>
      <c r="EF40" s="53" t="n">
        <v>40</v>
      </c>
      <c r="EG40" s="53" t="inlineStr">
        <is>
          <t>Строительные работы</t>
        </is>
      </c>
      <c r="EH40" s="53" t="n">
        <v>0</v>
      </c>
      <c r="EJ40" s="53" t="n">
        <v>94</v>
      </c>
      <c r="EK40" s="53" t="n">
        <v>0</v>
      </c>
      <c r="EL40" s="53" t="inlineStr">
        <is>
          <t>ТСН-2001 Калькуляция - 017</t>
        </is>
      </c>
      <c r="EM40" s="53" t="inlineStr">
        <is>
          <t>Калькуляция - 017</t>
        </is>
      </c>
      <c r="EQ40" s="53" t="n">
        <v>131072</v>
      </c>
      <c r="ER40" s="53" t="n">
        <v>1205.29</v>
      </c>
      <c r="ES40" s="53" t="n">
        <v>0</v>
      </c>
      <c r="ET40" s="53" t="n">
        <v>1218.68</v>
      </c>
      <c r="EU40" s="53" t="n">
        <v>133.93</v>
      </c>
      <c r="EV40" s="53" t="n">
        <v>937.45</v>
      </c>
      <c r="EW40" s="53" t="n">
        <v>94</v>
      </c>
      <c r="EX40" s="53" t="n">
        <v>0</v>
      </c>
      <c r="EY40" s="53" t="n">
        <v>0</v>
      </c>
      <c r="FQ40" s="53" t="n">
        <v>0</v>
      </c>
      <c r="FR40" s="53">
        <f>ROUND(IF(BI40=3,GM40,0),2)</f>
        <v/>
      </c>
      <c r="FS40" s="53" t="n">
        <v>0</v>
      </c>
      <c r="FX40" s="53" t="n">
        <v>97</v>
      </c>
      <c r="FY40" s="53" t="n">
        <v>51</v>
      </c>
      <c r="GD40" s="53" t="n">
        <v>1</v>
      </c>
      <c r="GF40" s="53" t="n">
        <v>1309563674</v>
      </c>
      <c r="GG40" s="53" t="n">
        <v>2</v>
      </c>
      <c r="GH40" s="53" t="n">
        <v>1</v>
      </c>
      <c r="GI40" s="53" t="n">
        <v>2</v>
      </c>
      <c r="GJ40" s="53" t="n">
        <v>0</v>
      </c>
      <c r="GK40" s="53" t="n">
        <v>0</v>
      </c>
      <c r="GL40" s="53">
        <f>ROUND(IF(AND(BH40=3,BI40=3,FS40&lt;&gt;0),P40,0),2)</f>
        <v/>
      </c>
      <c r="GM40" s="53">
        <f>ROUND(O40+X40+Y40,2)+GX40</f>
        <v/>
      </c>
      <c r="GN40" s="53">
        <f>IF(OR(BI40=0,BI40=1),GM40-GX40,0)</f>
        <v/>
      </c>
      <c r="GO40" s="53">
        <f>IF(BI40=2,GM40-GX40,0)</f>
        <v/>
      </c>
      <c r="GP40" s="53">
        <f>IF(BI40=4,GM40-GX40,0)</f>
        <v/>
      </c>
      <c r="GR40" s="53" t="n">
        <v>0</v>
      </c>
      <c r="GS40" s="53" t="n">
        <v>0</v>
      </c>
      <c r="GT40" s="53" t="n">
        <v>0</v>
      </c>
      <c r="GV40" s="53">
        <f>ROUND((GT40),6)</f>
        <v/>
      </c>
      <c r="GW40" s="53" t="n">
        <v>1</v>
      </c>
      <c r="GX40" s="53">
        <f>ROUND(HC40*I40,2)</f>
        <v/>
      </c>
      <c r="GY40" s="53" t="n">
        <v>0</v>
      </c>
      <c r="GZ40" s="53" t="n">
        <v>0</v>
      </c>
      <c r="HA40" s="53" t="n">
        <v>0</v>
      </c>
      <c r="HB40" s="53" t="n">
        <v>0</v>
      </c>
      <c r="HC40" s="53">
        <f>GV40*GW40</f>
        <v/>
      </c>
      <c r="HD40" s="53" t="n">
        <v>0</v>
      </c>
    </row>
    <row r="41" ht="12.75" customHeight="1" s="54">
      <c r="A41" s="95" t="n">
        <v>17</v>
      </c>
      <c r="B41" s="95" t="n">
        <v>1</v>
      </c>
      <c r="C41" s="95">
        <f>ROW(SmtRes!A18)</f>
        <v/>
      </c>
      <c r="D41" s="95">
        <f>ROW(EtalonRes!A18)</f>
        <v/>
      </c>
      <c r="E41" s="95" t="n">
        <v>1</v>
      </c>
      <c r="F41" s="95" t="inlineStr">
        <is>
          <t>Калькуляция - 018</t>
        </is>
      </c>
      <c r="G41" s="95" t="inlineStr">
        <is>
          <t>Фотофиксация и акты скрытых работ по проходкам</t>
        </is>
      </c>
      <c r="H41" s="95" t="inlineStr">
        <is>
          <t>1 КОМПЛ.</t>
        </is>
      </c>
      <c r="I41" s="95" t="n">
        <v>9.4</v>
      </c>
      <c r="J41" s="95" t="n">
        <v>120.74</v>
      </c>
      <c r="K41" s="95" t="n">
        <v>17041.4</v>
      </c>
      <c r="L41" s="95" t="n"/>
      <c r="M41" s="95" t="n"/>
      <c r="N41" s="95" t="n"/>
      <c r="O41" s="95">
        <f>ROUND((Z41+AC41+AD41),2)</f>
        <v/>
      </c>
      <c r="P41" s="95">
        <f>ROUND((U41+X41+Y41),2)</f>
        <v/>
      </c>
      <c r="Q41" s="95">
        <f>ROUND(10.18,2)</f>
        <v/>
      </c>
      <c r="R41" s="95">
        <f>ROUND(AH41,2)</f>
        <v/>
      </c>
      <c r="S41" s="95" t="inlineStr">
        <is>
          <t>ТСН-2001 Калькуляция - 018</t>
        </is>
      </c>
      <c r="T41" s="95" t="inlineStr">
        <is>
          <t>work</t>
        </is>
      </c>
      <c r="U41" s="95" t="n">
        <v>11554.08</v>
      </c>
      <c r="V41" s="95" t="n">
        <v>3067.45</v>
      </c>
      <c r="W41" s="95" t="n">
        <v>340.83</v>
      </c>
      <c r="X41" s="95" t="n">
        <v>3101.53</v>
      </c>
      <c r="Y41" s="95" t="n">
        <v>2385.8</v>
      </c>
      <c r="Z41" s="95" t="n">
        <v>1134.97</v>
      </c>
      <c r="AA41" s="95" t="n">
        <v>301.32</v>
      </c>
      <c r="AB41" s="95" t="n">
        <v>33.48</v>
      </c>
      <c r="AC41" s="95" t="n">
        <v>304.67</v>
      </c>
      <c r="AD41" s="95" t="n">
        <v>234.36</v>
      </c>
      <c r="AE41" s="95" t="inlineStr">
        <is>
          <t>work</t>
        </is>
      </c>
      <c r="AF41" s="95" t="n">
        <v>37.77</v>
      </c>
      <c r="AG41" s="95" t="n">
        <v>3.71</v>
      </c>
      <c r="AH41" s="95" t="n">
        <v>9.4</v>
      </c>
      <c r="AI41" s="95">
        <f>(((EX41*0.3)*1.1))</f>
        <v/>
      </c>
      <c r="AJ41" s="95">
        <f>(AS41)</f>
        <v/>
      </c>
      <c r="AK41" s="95" t="n">
        <v>301.32</v>
      </c>
      <c r="AL41" s="95" t="n">
        <v>0</v>
      </c>
      <c r="AM41" s="95" t="n">
        <v>304.67</v>
      </c>
      <c r="AN41" s="95" t="n">
        <v>33.48</v>
      </c>
      <c r="AO41" s="95">
        <f>ROUND(O41,2)</f>
        <v/>
      </c>
      <c r="AP41" s="95" t="n">
        <v>0</v>
      </c>
      <c r="AQ41" s="95">
        <f>ROUND(R41,2)</f>
        <v/>
      </c>
      <c r="AR41" s="95" t="n">
        <v>0</v>
      </c>
      <c r="AS41" s="95" t="n">
        <v>0</v>
      </c>
      <c r="AT41" s="95" t="n">
        <v>97</v>
      </c>
      <c r="AU41" s="95" t="n">
        <v>51</v>
      </c>
      <c r="AV41" s="95" t="n">
        <v>1</v>
      </c>
      <c r="AW41" s="95" t="n">
        <v>1</v>
      </c>
      <c r="AX41" s="95" t="n"/>
      <c r="AY41" s="95" t="n"/>
      <c r="AZ41" s="95" t="n">
        <v>1</v>
      </c>
      <c r="BA41" s="95" t="n">
        <v>1</v>
      </c>
      <c r="BB41" s="95" t="n">
        <v>1</v>
      </c>
      <c r="BC41" s="95" t="n">
        <v>1</v>
      </c>
      <c r="BD41" s="95" t="n"/>
      <c r="BE41" s="95" t="n"/>
      <c r="BF41" s="95" t="n"/>
      <c r="BG41" s="95" t="n"/>
      <c r="BH41" s="95" t="n">
        <v>0</v>
      </c>
      <c r="BI41" s="95" t="n">
        <v>9.4</v>
      </c>
      <c r="BJ41" s="95" t="inlineStr">
        <is>
          <t>ТСН-2001 Калькуляция - 018, Калькуляция - 018</t>
        </is>
      </c>
      <c r="BK41" s="95" t="n"/>
      <c r="BL41" s="95" t="n"/>
      <c r="BM41" s="95" t="n">
        <v>0</v>
      </c>
      <c r="BN41" s="95" t="n">
        <v>0</v>
      </c>
      <c r="BO41" s="95" t="inlineStr">
        <is>
          <t>Калькуляция - 018</t>
        </is>
      </c>
      <c r="BP41" s="95" t="n">
        <v>1</v>
      </c>
      <c r="BQ41" s="95" t="n">
        <v>40</v>
      </c>
      <c r="BR41" s="95" t="n">
        <v>0</v>
      </c>
      <c r="BS41" s="95" t="n">
        <v>1</v>
      </c>
      <c r="BT41" s="95" t="n">
        <v>1</v>
      </c>
      <c r="BU41" s="95" t="n">
        <v>1</v>
      </c>
      <c r="BV41" s="95" t="n">
        <v>1</v>
      </c>
      <c r="BW41" s="95" t="n">
        <v>1</v>
      </c>
      <c r="BX41" s="95" t="n">
        <v>1</v>
      </c>
      <c r="BY41" s="95" t="n"/>
      <c r="BZ41" s="95" t="n">
        <v>97</v>
      </c>
      <c r="CA41" s="95" t="n">
        <v>51</v>
      </c>
      <c r="CB41" s="95" t="n"/>
      <c r="CC41" s="95" t="n"/>
      <c r="CD41" s="95" t="n"/>
      <c r="CE41" s="95" t="n">
        <v>30</v>
      </c>
      <c r="CF41" s="95" t="n">
        <v>0</v>
      </c>
      <c r="CG41" s="95" t="n">
        <v>0</v>
      </c>
      <c r="CH41" s="95" t="n"/>
      <c r="CI41" s="95" t="n"/>
      <c r="CJ41" s="95" t="n"/>
      <c r="CK41" s="95" t="n"/>
      <c r="CL41" s="95" t="n"/>
      <c r="CM41" s="95" t="n">
        <v>0</v>
      </c>
      <c r="CN41" s="95" t="n"/>
      <c r="CO41" s="95" t="n">
        <v>0</v>
      </c>
      <c r="CP41" s="95">
        <f>ROUND(P41,2)</f>
        <v/>
      </c>
      <c r="CQ41" s="95">
        <f>ROUND(V41,2)</f>
        <v/>
      </c>
      <c r="CR41" s="95">
        <f>ROUND(W41,2)</f>
        <v/>
      </c>
      <c r="CS41" s="95">
        <f>ROUND(X41,2)</f>
        <v/>
      </c>
      <c r="CT41" s="95">
        <f>ROUND(Y41,2)</f>
        <v/>
      </c>
      <c r="CU41" s="95">
        <f>ROUND(AF41,2)</f>
        <v/>
      </c>
      <c r="CV41" s="95">
        <f>ROUND((AH41*AV41),2)</f>
        <v/>
      </c>
      <c r="CW41" s="95">
        <f>ROUND(AI41,2)</f>
        <v/>
      </c>
      <c r="CX41" s="95">
        <f>ROUND(AJ41,2)</f>
        <v/>
      </c>
      <c r="CY41" s="95">
        <f>ROUND(((P41*AT41)/100),2)</f>
        <v/>
      </c>
      <c r="CZ41" s="95">
        <f>ROUND(((P41*AU41)/100),2)</f>
        <v/>
      </c>
      <c r="DA41" s="95" t="n"/>
      <c r="DB41" s="95" t="n">
        <v>35</v>
      </c>
      <c r="DC41" s="95" t="n"/>
      <c r="DD41" s="95" t="inlineStr">
        <is>
          <t>*0)*1</t>
        </is>
      </c>
      <c r="DE41" s="95" t="inlineStr">
        <is>
          <t>*0,3)*1,1</t>
        </is>
      </c>
      <c r="DF41" s="95" t="inlineStr">
        <is>
          <t>*0,3)*1,1</t>
        </is>
      </c>
      <c r="DG41" s="95" t="inlineStr">
        <is>
          <t>*0,3)*1,1</t>
        </is>
      </c>
      <c r="DH41" s="95" t="n"/>
      <c r="DI41" s="95" t="inlineStr">
        <is>
          <t>*0,3)*1,1</t>
        </is>
      </c>
      <c r="DJ41" s="95" t="inlineStr">
        <is>
          <t>*0,3)*1,1</t>
        </is>
      </c>
      <c r="DK41" s="95" t="n"/>
      <c r="DL41" s="95" t="n"/>
      <c r="DM41" s="95" t="n"/>
      <c r="DN41" s="95" t="n">
        <v>0</v>
      </c>
      <c r="DO41" s="95" t="n">
        <v>0</v>
      </c>
      <c r="DP41" s="95" t="n">
        <v>1</v>
      </c>
      <c r="DQ41" s="95" t="n">
        <v>1</v>
      </c>
      <c r="DR41" s="95" t="n"/>
      <c r="DS41" s="95" t="n"/>
      <c r="DT41" s="95" t="n"/>
      <c r="DU41" s="95" t="n">
        <v>1000</v>
      </c>
      <c r="DV41" s="95" t="inlineStr">
        <is>
          <t>1  КОМПЛ..</t>
        </is>
      </c>
      <c r="DW41" s="95" t="inlineStr">
        <is>
          <t>1  КОМПЛ..</t>
        </is>
      </c>
      <c r="DX41" s="95" t="n">
        <v>1</v>
      </c>
      <c r="DY41" s="95" t="n"/>
      <c r="DZ41" s="95" t="n"/>
      <c r="EA41" s="95" t="n"/>
      <c r="EB41" s="95" t="n"/>
      <c r="EC41" s="95" t="n"/>
      <c r="ED41" s="95" t="n"/>
      <c r="EE41" s="95" t="n">
        <v>1156087134</v>
      </c>
      <c r="EF41" s="95" t="n">
        <v>40</v>
      </c>
      <c r="EG41" s="95" t="inlineStr">
        <is>
          <t>Строительные работы</t>
        </is>
      </c>
      <c r="EH41" s="95" t="n">
        <v>0</v>
      </c>
      <c r="EI41" s="95" t="n"/>
      <c r="EJ41" s="95" t="n">
        <v>9.4</v>
      </c>
      <c r="EK41" s="95" t="n">
        <v>0</v>
      </c>
      <c r="EL41" s="95" t="inlineStr">
        <is>
          <t>ТСН-2001 Калькуляция - 018</t>
        </is>
      </c>
      <c r="EM41" s="95" t="inlineStr">
        <is>
          <t>Калькуляция - 018</t>
        </is>
      </c>
      <c r="EN41" s="95" t="n"/>
      <c r="EO41" s="95" t="n"/>
      <c r="EP41" s="95" t="n"/>
      <c r="EQ41" s="95" t="n">
        <v>131072</v>
      </c>
      <c r="ER41" s="95" t="n">
        <v>301.32</v>
      </c>
      <c r="ES41" s="95" t="n">
        <v>0</v>
      </c>
      <c r="ET41" s="95" t="n">
        <v>304.67</v>
      </c>
      <c r="EU41" s="95" t="n">
        <v>33.48</v>
      </c>
      <c r="EV41" s="95" t="n">
        <v>234.36</v>
      </c>
      <c r="EW41" s="95" t="n">
        <v>9.4</v>
      </c>
      <c r="EX41" s="95" t="n">
        <v>0</v>
      </c>
      <c r="EY41" s="95" t="n">
        <v>0</v>
      </c>
      <c r="EZ41" s="95" t="n"/>
      <c r="FA41" s="95" t="n"/>
      <c r="FB41" s="95" t="n"/>
      <c r="FC41" s="95" t="n"/>
      <c r="FD41" s="95" t="n"/>
      <c r="FE41" s="95" t="n"/>
      <c r="FF41" s="95" t="n"/>
      <c r="FG41" s="95" t="n"/>
      <c r="FH41" s="95" t="n"/>
      <c r="FI41" s="95" t="n"/>
      <c r="FJ41" s="95" t="n"/>
      <c r="FK41" s="95" t="n"/>
      <c r="FL41" s="95" t="n"/>
      <c r="FM41" s="95" t="n"/>
      <c r="FN41" s="95" t="n"/>
      <c r="FO41" s="95" t="n"/>
      <c r="FP41" s="95" t="n"/>
      <c r="FQ41" s="95" t="n">
        <v>0</v>
      </c>
      <c r="FR41" s="95">
        <f>ROUND(IF(BI41=3,GM41,0),2)</f>
        <v/>
      </c>
      <c r="FS41" s="95" t="n">
        <v>0</v>
      </c>
      <c r="FT41" s="95" t="n"/>
      <c r="FU41" s="95" t="n"/>
      <c r="FV41" s="95" t="n"/>
      <c r="FW41" s="95" t="n"/>
      <c r="FX41" s="95" t="n">
        <v>97</v>
      </c>
      <c r="FY41" s="95" t="n">
        <v>51</v>
      </c>
      <c r="FZ41" s="95" t="n"/>
      <c r="GA41" s="95" t="n"/>
      <c r="GB41" s="95" t="n"/>
      <c r="GC41" s="95" t="n"/>
      <c r="GD41" s="95" t="n">
        <v>1</v>
      </c>
      <c r="GE41" s="95" t="n"/>
      <c r="GF41" s="95" t="n">
        <v>1156087134</v>
      </c>
      <c r="GG41" s="95" t="n">
        <v>2</v>
      </c>
      <c r="GH41" s="95" t="n">
        <v>1</v>
      </c>
      <c r="GI41" s="95" t="n">
        <v>2</v>
      </c>
      <c r="GJ41" s="95" t="n">
        <v>0</v>
      </c>
      <c r="GK41" s="95" t="n">
        <v>0</v>
      </c>
      <c r="GL41" s="95">
        <f>ROUND(IF(AND(BH41=3,BI41=3,FS41&lt;&gt;0),P41,0),2)</f>
        <v/>
      </c>
      <c r="GM41" s="95">
        <f>ROUND(O41+X41+Y41,2)+GX41</f>
        <v/>
      </c>
      <c r="GN41" s="95">
        <f>IF(OR(BI41=0,BI41=1),GM41-GX41,0)</f>
        <v/>
      </c>
      <c r="GO41" s="95">
        <f>IF(BI41=2,GM41-GX41,0)</f>
        <v/>
      </c>
      <c r="GP41" s="95">
        <f>IF(BI41=4,GM41-GX41,0)</f>
        <v/>
      </c>
      <c r="GQ41" s="95" t="n"/>
      <c r="GR41" s="95" t="n">
        <v>0</v>
      </c>
      <c r="GS41" s="95" t="n">
        <v>0</v>
      </c>
      <c r="GT41" s="95" t="n">
        <v>0</v>
      </c>
      <c r="GU41" s="95" t="n"/>
      <c r="GV41" s="95">
        <f>ROUND((GT41),6)</f>
        <v/>
      </c>
      <c r="GW41" s="95" t="n">
        <v>1</v>
      </c>
      <c r="GX41" s="95">
        <f>ROUND(HC41*I41,2)</f>
        <v/>
      </c>
      <c r="GY41" s="95" t="n">
        <v>0</v>
      </c>
      <c r="GZ41" s="95" t="n">
        <v>0</v>
      </c>
      <c r="HA41" s="95" t="n">
        <v>0</v>
      </c>
      <c r="HB41" s="95" t="n">
        <v>0</v>
      </c>
      <c r="HC41" s="95">
        <f>GV41*GW41</f>
        <v/>
      </c>
      <c r="HD41" s="95" t="n">
        <v>0</v>
      </c>
      <c r="HE41" s="95" t="n"/>
      <c r="HF41" s="95" t="n"/>
      <c r="HG41" s="95" t="n"/>
      <c r="HH41" s="95" t="n"/>
      <c r="HI41" s="95" t="n"/>
      <c r="HJ41" s="95" t="n"/>
      <c r="HK41" s="95" t="n"/>
      <c r="HL41" s="95" t="n"/>
      <c r="HM41" s="95" t="n"/>
      <c r="HN41" s="95" t="n"/>
      <c r="HO41" s="95" t="n"/>
      <c r="HP41" s="95" t="n"/>
      <c r="HQ41" s="95" t="n"/>
      <c r="HR41" s="95" t="n"/>
      <c r="HS41" s="95" t="n"/>
      <c r="HT41" s="95" t="n"/>
      <c r="HU41" s="95" t="n"/>
      <c r="HV41" s="95" t="n"/>
      <c r="HW41" s="95" t="n"/>
      <c r="HX41" s="95" t="n"/>
      <c r="HY41" s="95" t="n"/>
      <c r="HZ41" s="95" t="n"/>
      <c r="IA41" s="95" t="n"/>
      <c r="IB41" s="95" t="n"/>
      <c r="IC41" s="95" t="n"/>
      <c r="ID41" s="95" t="n"/>
      <c r="IE41" s="95" t="n"/>
      <c r="IF41" s="95" t="n"/>
      <c r="IG41" s="95" t="n"/>
      <c r="IH41" s="95" t="n"/>
      <c r="II41" s="95" t="n"/>
      <c r="IJ41" s="95" t="n"/>
      <c r="IK41" s="95" t="n"/>
      <c r="IL41" s="95" t="n"/>
      <c r="IM41" s="95" t="n"/>
      <c r="IN41" s="95" t="n"/>
      <c r="IO41" s="95" t="n"/>
      <c r="IP41" s="95" t="n"/>
      <c r="IQ41" s="95" t="n"/>
      <c r="IR41" s="95" t="n"/>
      <c r="IS41" s="95" t="n"/>
      <c r="IT41" s="95" t="n"/>
      <c r="IU41" s="95" t="n"/>
    </row>
    <row r="42" ht="12.75" customHeight="1" s="54">
      <c r="A42" s="95" t="n">
        <v>17</v>
      </c>
      <c r="B42" s="95" t="n">
        <v>1</v>
      </c>
      <c r="C42" s="95">
        <f>ROW(SmtRes!A19)</f>
        <v/>
      </c>
      <c r="D42" s="95">
        <f>ROW(EtalonRes!A19)</f>
        <v/>
      </c>
      <c r="E42" s="95" t="n">
        <v>1</v>
      </c>
      <c r="F42" s="95" t="inlineStr">
        <is>
          <t>3.15-165-1</t>
        </is>
      </c>
      <c r="G42" s="95" t="inlineStr">
        <is>
          <t>Обеспыливание, грунтование и ремонт основания пола</t>
        </is>
      </c>
      <c r="H42" s="95" t="inlineStr">
        <is>
          <t>1 М2</t>
        </is>
      </c>
      <c r="I42" s="95" t="n">
        <v>1440.5</v>
      </c>
      <c r="J42" s="95" t="n">
        <v>10.24</v>
      </c>
      <c r="K42" s="95" t="n">
        <v>230330.54</v>
      </c>
      <c r="L42" s="95" t="n"/>
      <c r="M42" s="95" t="n"/>
      <c r="N42" s="95" t="n"/>
      <c r="O42" s="95">
        <f>ROUND((Z42+AC42+AD42),2)</f>
        <v/>
      </c>
      <c r="P42" s="95">
        <f>ROUND((U42+X42+Y42),2)</f>
        <v/>
      </c>
      <c r="Q42" s="95">
        <f>ROUND(10.18,2)</f>
        <v/>
      </c>
      <c r="R42" s="95">
        <f>ROUND(AH42,2)</f>
        <v/>
      </c>
      <c r="S42" s="95" t="inlineStr">
        <is>
          <t>ТСН-2001 3.15-165-1</t>
        </is>
      </c>
      <c r="T42" s="95" t="inlineStr">
        <is>
          <t>work</t>
        </is>
      </c>
      <c r="U42" s="95" t="n">
        <v>150175.52</v>
      </c>
      <c r="V42" s="95" t="n">
        <v>41459.5</v>
      </c>
      <c r="W42" s="95" t="n">
        <v>4606.61</v>
      </c>
      <c r="X42" s="95" t="n">
        <v>47908.75</v>
      </c>
      <c r="Y42" s="95" t="n">
        <v>32246.28</v>
      </c>
      <c r="Z42" s="95" t="n">
        <v>14752.01</v>
      </c>
      <c r="AA42" s="95" t="n">
        <v>4072.64</v>
      </c>
      <c r="AB42" s="95" t="n">
        <v>452.52</v>
      </c>
      <c r="AC42" s="95" t="n">
        <v>4706.16</v>
      </c>
      <c r="AD42" s="95" t="n">
        <v>3167.61</v>
      </c>
      <c r="AE42" s="95" t="inlineStr">
        <is>
          <t>work</t>
        </is>
      </c>
      <c r="AF42" s="95" t="n">
        <v>509.91</v>
      </c>
      <c r="AG42" s="95" t="n">
        <v>50.09</v>
      </c>
      <c r="AH42" s="95" t="n">
        <v>1440.5</v>
      </c>
      <c r="AI42" s="95">
        <f>(((EX42*0.3)*1.1))</f>
        <v/>
      </c>
      <c r="AJ42" s="95">
        <f>(AS42)</f>
        <v/>
      </c>
      <c r="AK42" s="95" t="n">
        <v>4072.64</v>
      </c>
      <c r="AL42" s="95" t="n">
        <v>0</v>
      </c>
      <c r="AM42" s="95" t="n">
        <v>4706.16</v>
      </c>
      <c r="AN42" s="95" t="n">
        <v>452.52</v>
      </c>
      <c r="AO42" s="95">
        <f>ROUND(O42,2)</f>
        <v/>
      </c>
      <c r="AP42" s="95" t="n">
        <v>0</v>
      </c>
      <c r="AQ42" s="95">
        <f>ROUND(R42,2)</f>
        <v/>
      </c>
      <c r="AR42" s="95" t="n">
        <v>0</v>
      </c>
      <c r="AS42" s="95" t="n">
        <v>0</v>
      </c>
      <c r="AT42" s="95" t="n">
        <v>97</v>
      </c>
      <c r="AU42" s="95" t="n">
        <v>51</v>
      </c>
      <c r="AV42" s="95" t="n">
        <v>1</v>
      </c>
      <c r="AW42" s="95" t="n">
        <v>1</v>
      </c>
      <c r="AX42" s="95" t="n"/>
      <c r="AY42" s="95" t="n"/>
      <c r="AZ42" s="95" t="n">
        <v>1</v>
      </c>
      <c r="BA42" s="95" t="n">
        <v>1</v>
      </c>
      <c r="BB42" s="95" t="n">
        <v>1</v>
      </c>
      <c r="BC42" s="95" t="n">
        <v>1</v>
      </c>
      <c r="BD42" s="95" t="n"/>
      <c r="BE42" s="95" t="n"/>
      <c r="BF42" s="95" t="n"/>
      <c r="BG42" s="95" t="n"/>
      <c r="BH42" s="95" t="n">
        <v>0</v>
      </c>
      <c r="BI42" s="95" t="n">
        <v>1440.5</v>
      </c>
      <c r="BJ42" s="95" t="inlineStr">
        <is>
          <t>ТСН-2001 3.15-165-1, 3.15-165-1</t>
        </is>
      </c>
      <c r="BK42" s="95" t="n"/>
      <c r="BL42" s="95" t="n"/>
      <c r="BM42" s="95" t="n">
        <v>315</v>
      </c>
      <c r="BN42" s="95" t="n">
        <v>0</v>
      </c>
      <c r="BO42" s="95" t="inlineStr">
        <is>
          <t>3.15-165-1</t>
        </is>
      </c>
      <c r="BP42" s="95" t="n">
        <v>1</v>
      </c>
      <c r="BQ42" s="95" t="n">
        <v>40</v>
      </c>
      <c r="BR42" s="95" t="n">
        <v>0</v>
      </c>
      <c r="BS42" s="95" t="n">
        <v>1</v>
      </c>
      <c r="BT42" s="95" t="n">
        <v>1</v>
      </c>
      <c r="BU42" s="95" t="n">
        <v>1</v>
      </c>
      <c r="BV42" s="95" t="n">
        <v>1</v>
      </c>
      <c r="BW42" s="95" t="n">
        <v>1</v>
      </c>
      <c r="BX42" s="95" t="n">
        <v>1</v>
      </c>
      <c r="BY42" s="95" t="n"/>
      <c r="BZ42" s="95" t="n">
        <v>97</v>
      </c>
      <c r="CA42" s="95" t="n">
        <v>51</v>
      </c>
      <c r="CB42" s="95" t="n"/>
      <c r="CC42" s="95" t="n"/>
      <c r="CD42" s="95" t="n"/>
      <c r="CE42" s="95" t="n">
        <v>30</v>
      </c>
      <c r="CF42" s="95" t="n">
        <v>0</v>
      </c>
      <c r="CG42" s="95" t="n">
        <v>0</v>
      </c>
      <c r="CH42" s="95" t="n"/>
      <c r="CI42" s="95" t="n"/>
      <c r="CJ42" s="95" t="n"/>
      <c r="CK42" s="95" t="n"/>
      <c r="CL42" s="95" t="n"/>
      <c r="CM42" s="95" t="n">
        <v>0</v>
      </c>
      <c r="CN42" s="95" t="n"/>
      <c r="CO42" s="95" t="n">
        <v>0</v>
      </c>
      <c r="CP42" s="95">
        <f>ROUND(P42,2)</f>
        <v/>
      </c>
      <c r="CQ42" s="95">
        <f>ROUND(V42,2)</f>
        <v/>
      </c>
      <c r="CR42" s="95">
        <f>ROUND(W42,2)</f>
        <v/>
      </c>
      <c r="CS42" s="95">
        <f>ROUND(X42,2)</f>
        <v/>
      </c>
      <c r="CT42" s="95">
        <f>ROUND(Y42,2)</f>
        <v/>
      </c>
      <c r="CU42" s="95">
        <f>ROUND(AF42,2)</f>
        <v/>
      </c>
      <c r="CV42" s="95">
        <f>ROUND((AH42*AV42),2)</f>
        <v/>
      </c>
      <c r="CW42" s="95">
        <f>ROUND(AI42,2)</f>
        <v/>
      </c>
      <c r="CX42" s="95">
        <f>ROUND(AJ42,2)</f>
        <v/>
      </c>
      <c r="CY42" s="95">
        <f>ROUND(((P42*AT42)/100),2)</f>
        <v/>
      </c>
      <c r="CZ42" s="95">
        <f>ROUND(((P42*AU42)/100),2)</f>
        <v/>
      </c>
      <c r="DA42" s="95" t="n"/>
      <c r="DB42" s="95" t="n">
        <v>37</v>
      </c>
      <c r="DC42" s="95" t="n"/>
      <c r="DD42" s="95" t="inlineStr">
        <is>
          <t>*0)*1</t>
        </is>
      </c>
      <c r="DE42" s="95" t="inlineStr">
        <is>
          <t>*0,3)*1,1</t>
        </is>
      </c>
      <c r="DF42" s="95" t="inlineStr">
        <is>
          <t>*0,3)*1,1</t>
        </is>
      </c>
      <c r="DG42" s="95" t="inlineStr">
        <is>
          <t>*0,3)*1,1</t>
        </is>
      </c>
      <c r="DH42" s="95" t="n"/>
      <c r="DI42" s="95" t="inlineStr">
        <is>
          <t>*0,3)*1,1</t>
        </is>
      </c>
      <c r="DJ42" s="95" t="inlineStr">
        <is>
          <t>*0,3)*1,1</t>
        </is>
      </c>
      <c r="DK42" s="95" t="n"/>
      <c r="DL42" s="95" t="n"/>
      <c r="DM42" s="95" t="n"/>
      <c r="DN42" s="95" t="n">
        <v>0</v>
      </c>
      <c r="DO42" s="95" t="n">
        <v>0</v>
      </c>
      <c r="DP42" s="95" t="n">
        <v>1</v>
      </c>
      <c r="DQ42" s="95" t="n">
        <v>1</v>
      </c>
      <c r="DR42" s="95" t="n"/>
      <c r="DS42" s="95" t="n"/>
      <c r="DT42" s="95" t="n"/>
      <c r="DU42" s="95" t="n">
        <v>1000</v>
      </c>
      <c r="DV42" s="95" t="inlineStr">
        <is>
          <t>1  М2.</t>
        </is>
      </c>
      <c r="DW42" s="95" t="inlineStr">
        <is>
          <t>1  М2.</t>
        </is>
      </c>
      <c r="DX42" s="95" t="n">
        <v>1</v>
      </c>
      <c r="DY42" s="95" t="n"/>
      <c r="DZ42" s="95" t="n"/>
      <c r="EA42" s="95" t="n"/>
      <c r="EB42" s="95" t="n"/>
      <c r="EC42" s="95" t="n"/>
      <c r="ED42" s="95" t="n"/>
      <c r="EE42" s="95" t="n">
        <v>1142688733</v>
      </c>
      <c r="EF42" s="95" t="n">
        <v>40</v>
      </c>
      <c r="EG42" s="95" t="inlineStr">
        <is>
          <t>Строительные работы</t>
        </is>
      </c>
      <c r="EH42" s="95" t="n">
        <v>0</v>
      </c>
      <c r="EI42" s="95" t="n"/>
      <c r="EJ42" s="95" t="n">
        <v>1440.5</v>
      </c>
      <c r="EK42" s="95" t="n">
        <v>315</v>
      </c>
      <c r="EL42" s="95" t="inlineStr">
        <is>
          <t>ТСН-2001 3.15-165-1</t>
        </is>
      </c>
      <c r="EM42" s="95" t="inlineStr">
        <is>
          <t>ТСН-2001.3-15</t>
        </is>
      </c>
      <c r="EN42" s="95" t="n"/>
      <c r="EO42" s="95" t="n"/>
      <c r="EP42" s="95" t="n"/>
      <c r="EQ42" s="95" t="n">
        <v>131072</v>
      </c>
      <c r="ER42" s="95" t="n">
        <v>4072.64</v>
      </c>
      <c r="ES42" s="95" t="n">
        <v>0</v>
      </c>
      <c r="ET42" s="95" t="n">
        <v>4706.16</v>
      </c>
      <c r="EU42" s="95" t="n">
        <v>452.52</v>
      </c>
      <c r="EV42" s="95" t="n">
        <v>3167.61</v>
      </c>
      <c r="EW42" s="95" t="n">
        <v>1440.5</v>
      </c>
      <c r="EX42" s="95" t="n">
        <v>0</v>
      </c>
      <c r="EY42" s="95" t="n">
        <v>0</v>
      </c>
      <c r="EZ42" s="95" t="n"/>
      <c r="FA42" s="95" t="n"/>
      <c r="FB42" s="95" t="n"/>
      <c r="FC42" s="95" t="n"/>
      <c r="FD42" s="95" t="n"/>
      <c r="FE42" s="95" t="n"/>
      <c r="FF42" s="95" t="n"/>
      <c r="FG42" s="95" t="n"/>
      <c r="FH42" s="95" t="n"/>
      <c r="FI42" s="95" t="n"/>
      <c r="FJ42" s="95" t="n"/>
      <c r="FK42" s="95" t="n"/>
      <c r="FL42" s="95" t="n"/>
      <c r="FM42" s="95" t="n"/>
      <c r="FN42" s="95" t="n"/>
      <c r="FO42" s="95" t="n"/>
      <c r="FP42" s="95" t="n"/>
      <c r="FQ42" s="95" t="n">
        <v>0</v>
      </c>
      <c r="FR42" s="95">
        <f>ROUND(IF(BI42=3,GM42,0),2)</f>
        <v/>
      </c>
      <c r="FS42" s="95" t="n">
        <v>0</v>
      </c>
      <c r="FT42" s="95" t="n"/>
      <c r="FU42" s="95" t="n"/>
      <c r="FV42" s="95" t="n"/>
      <c r="FW42" s="95" t="n"/>
      <c r="FX42" s="95" t="n">
        <v>97</v>
      </c>
      <c r="FY42" s="95" t="n">
        <v>51</v>
      </c>
      <c r="FZ42" s="95" t="n"/>
      <c r="GA42" s="95" t="n"/>
      <c r="GB42" s="95" t="n"/>
      <c r="GC42" s="95" t="n"/>
      <c r="GD42" s="95" t="n">
        <v>1</v>
      </c>
      <c r="GE42" s="95" t="n"/>
      <c r="GF42" s="95" t="n">
        <v>1142688733</v>
      </c>
      <c r="GG42" s="95" t="n">
        <v>2</v>
      </c>
      <c r="GH42" s="95" t="n">
        <v>1</v>
      </c>
      <c r="GI42" s="95" t="n">
        <v>2</v>
      </c>
      <c r="GJ42" s="95" t="n">
        <v>0</v>
      </c>
      <c r="GK42" s="95" t="n">
        <v>0</v>
      </c>
      <c r="GL42" s="95">
        <f>ROUND(IF(AND(BH42=3,BI42=3,FS42&lt;&gt;0),P42,0),2)</f>
        <v/>
      </c>
      <c r="GM42" s="95">
        <f>ROUND(O42+X42+Y42,2)+GX42</f>
        <v/>
      </c>
      <c r="GN42" s="95">
        <f>IF(OR(BI42=0,BI42=1),GM42-GX42,0)</f>
        <v/>
      </c>
      <c r="GO42" s="95">
        <f>IF(BI42=2,GM42-GX42,0)</f>
        <v/>
      </c>
      <c r="GP42" s="95">
        <f>IF(BI42=4,GM42-GX42,0)</f>
        <v/>
      </c>
      <c r="GQ42" s="95" t="n"/>
      <c r="GR42" s="95" t="n">
        <v>0</v>
      </c>
      <c r="GS42" s="95" t="n">
        <v>0</v>
      </c>
      <c r="GT42" s="95" t="n">
        <v>0</v>
      </c>
      <c r="GU42" s="95" t="n"/>
      <c r="GV42" s="95">
        <f>ROUND((GT42),6)</f>
        <v/>
      </c>
      <c r="GW42" s="95" t="n">
        <v>1</v>
      </c>
      <c r="GX42" s="95">
        <f>ROUND(HC42*I42,2)</f>
        <v/>
      </c>
      <c r="GY42" s="95" t="n">
        <v>0</v>
      </c>
      <c r="GZ42" s="95" t="n">
        <v>0</v>
      </c>
      <c r="HA42" s="95" t="n">
        <v>0</v>
      </c>
      <c r="HB42" s="95" t="n">
        <v>0</v>
      </c>
      <c r="HC42" s="95">
        <f>GV42*GW42</f>
        <v/>
      </c>
      <c r="HD42" s="95" t="n">
        <v>0</v>
      </c>
      <c r="HE42" s="95" t="n"/>
      <c r="HF42" s="95" t="n"/>
      <c r="HG42" s="95" t="n"/>
      <c r="HH42" s="95" t="n"/>
      <c r="HI42" s="95" t="n"/>
      <c r="HJ42" s="95" t="n"/>
      <c r="HK42" s="95" t="n"/>
      <c r="HL42" s="95" t="n"/>
      <c r="HM42" s="95" t="n"/>
      <c r="HN42" s="95" t="n"/>
      <c r="HO42" s="95" t="n"/>
      <c r="HP42" s="95" t="n"/>
      <c r="HQ42" s="95" t="n"/>
      <c r="HR42" s="95" t="n"/>
      <c r="HS42" s="95" t="n"/>
      <c r="HT42" s="95" t="n"/>
      <c r="HU42" s="95" t="n"/>
      <c r="HV42" s="95" t="n"/>
      <c r="HW42" s="95" t="n"/>
      <c r="HX42" s="95" t="n"/>
      <c r="HY42" s="95" t="n"/>
      <c r="HZ42" s="95" t="n"/>
      <c r="IA42" s="95" t="n"/>
      <c r="IB42" s="95" t="n"/>
      <c r="IC42" s="95" t="n"/>
      <c r="ID42" s="95" t="n"/>
      <c r="IE42" s="95" t="n"/>
      <c r="IF42" s="95" t="n"/>
      <c r="IG42" s="95" t="n"/>
      <c r="IH42" s="95" t="n"/>
      <c r="II42" s="95" t="n"/>
      <c r="IJ42" s="95" t="n"/>
      <c r="IK42" s="95" t="n"/>
      <c r="IL42" s="95" t="n"/>
      <c r="IM42" s="95" t="n"/>
      <c r="IN42" s="95" t="n"/>
      <c r="IO42" s="95" t="n"/>
      <c r="IP42" s="95" t="n"/>
      <c r="IQ42" s="95" t="n"/>
      <c r="IR42" s="95" t="n"/>
      <c r="IS42" s="95" t="n"/>
      <c r="IT42" s="95" t="n"/>
      <c r="IU42" s="95" t="n"/>
    </row>
    <row r="43" ht="12.75" customHeight="1" s="54">
      <c r="A43" s="95" t="n">
        <v>17</v>
      </c>
      <c r="B43" s="95" t="n">
        <v>1</v>
      </c>
      <c r="C43" s="95">
        <f>ROW(SmtRes!A20)</f>
        <v/>
      </c>
      <c r="D43" s="95">
        <f>ROW(EtalonRes!A20)</f>
        <v/>
      </c>
      <c r="E43" s="95" t="n">
        <v>1</v>
      </c>
      <c r="F43" s="95" t="inlineStr">
        <is>
          <t>3.11-10-1</t>
        </is>
      </c>
      <c r="G43" s="95" t="inlineStr">
        <is>
          <t>Выравнивание основания пола</t>
        </is>
      </c>
      <c r="H43" s="95" t="inlineStr">
        <is>
          <t>1 М2</t>
        </is>
      </c>
      <c r="I43" s="95" t="n">
        <v>1440.5</v>
      </c>
      <c r="J43" s="95" t="n">
        <v>55.46</v>
      </c>
      <c r="K43" s="95" t="n">
        <v>1247273.42</v>
      </c>
      <c r="L43" s="95" t="n"/>
      <c r="M43" s="95" t="n"/>
      <c r="N43" s="95" t="n"/>
      <c r="O43" s="95">
        <f>ROUND((Z43+AC43+AD43),2)</f>
        <v/>
      </c>
      <c r="P43" s="95">
        <f>ROUND((U43+X43+Y43),2)</f>
        <v/>
      </c>
      <c r="Q43" s="95">
        <f>ROUND(10.18,2)</f>
        <v/>
      </c>
      <c r="R43" s="95">
        <f>ROUND(AH43,2)</f>
        <v/>
      </c>
      <c r="S43" s="95" t="inlineStr">
        <is>
          <t>ТСН-2001 3.11-10-1</t>
        </is>
      </c>
      <c r="T43" s="95" t="inlineStr">
        <is>
          <t>work</t>
        </is>
      </c>
      <c r="U43" s="95" t="n">
        <v>813222.27</v>
      </c>
      <c r="V43" s="95" t="n">
        <v>224509.21</v>
      </c>
      <c r="W43" s="95" t="n">
        <v>24945.47</v>
      </c>
      <c r="X43" s="95" t="n">
        <v>259432.87</v>
      </c>
      <c r="Y43" s="95" t="n">
        <v>174618.28</v>
      </c>
      <c r="Z43" s="95" t="n">
        <v>79884.31</v>
      </c>
      <c r="AA43" s="95" t="n">
        <v>22053.95</v>
      </c>
      <c r="AB43" s="95" t="n">
        <v>2450.44</v>
      </c>
      <c r="AC43" s="95" t="n">
        <v>25484.56</v>
      </c>
      <c r="AD43" s="95" t="n">
        <v>17153.07</v>
      </c>
      <c r="AE43" s="95" t="inlineStr">
        <is>
          <t>work</t>
        </is>
      </c>
      <c r="AF43" s="95" t="n">
        <v>2761.43</v>
      </c>
      <c r="AG43" s="95" t="n">
        <v>271.26</v>
      </c>
      <c r="AH43" s="95" t="n">
        <v>1440.5</v>
      </c>
      <c r="AI43" s="95">
        <f>(((EX43*0.3)*1.1))</f>
        <v/>
      </c>
      <c r="AJ43" s="95">
        <f>(AS43)</f>
        <v/>
      </c>
      <c r="AK43" s="95" t="n">
        <v>22053.95</v>
      </c>
      <c r="AL43" s="95" t="n">
        <v>0</v>
      </c>
      <c r="AM43" s="95" t="n">
        <v>25484.56</v>
      </c>
      <c r="AN43" s="95" t="n">
        <v>2450.44</v>
      </c>
      <c r="AO43" s="95">
        <f>ROUND(O43,2)</f>
        <v/>
      </c>
      <c r="AP43" s="95" t="n">
        <v>0</v>
      </c>
      <c r="AQ43" s="95">
        <f>ROUND(R43,2)</f>
        <v/>
      </c>
      <c r="AR43" s="95" t="n">
        <v>0</v>
      </c>
      <c r="AS43" s="95" t="n">
        <v>0</v>
      </c>
      <c r="AT43" s="95" t="n">
        <v>97</v>
      </c>
      <c r="AU43" s="95" t="n">
        <v>51</v>
      </c>
      <c r="AV43" s="95" t="n">
        <v>1</v>
      </c>
      <c r="AW43" s="95" t="n">
        <v>1</v>
      </c>
      <c r="AX43" s="95" t="n"/>
      <c r="AY43" s="95" t="n"/>
      <c r="AZ43" s="95" t="n">
        <v>1</v>
      </c>
      <c r="BA43" s="95" t="n">
        <v>1</v>
      </c>
      <c r="BB43" s="95" t="n">
        <v>1</v>
      </c>
      <c r="BC43" s="95" t="n">
        <v>1</v>
      </c>
      <c r="BD43" s="95" t="n"/>
      <c r="BE43" s="95" t="n"/>
      <c r="BF43" s="95" t="n"/>
      <c r="BG43" s="95" t="n"/>
      <c r="BH43" s="95" t="n">
        <v>0</v>
      </c>
      <c r="BI43" s="95" t="n">
        <v>1440.5</v>
      </c>
      <c r="BJ43" s="95" t="inlineStr">
        <is>
          <t>ТСН-2001 3.11-10-1, 3.11-10-1</t>
        </is>
      </c>
      <c r="BK43" s="95" t="n"/>
      <c r="BL43" s="95" t="n"/>
      <c r="BM43" s="95" t="n">
        <v>311</v>
      </c>
      <c r="BN43" s="95" t="n">
        <v>0</v>
      </c>
      <c r="BO43" s="95" t="inlineStr">
        <is>
          <t>3.11-10-1</t>
        </is>
      </c>
      <c r="BP43" s="95" t="n">
        <v>1</v>
      </c>
      <c r="BQ43" s="95" t="n">
        <v>40</v>
      </c>
      <c r="BR43" s="95" t="n">
        <v>0</v>
      </c>
      <c r="BS43" s="95" t="n">
        <v>1</v>
      </c>
      <c r="BT43" s="95" t="n">
        <v>1</v>
      </c>
      <c r="BU43" s="95" t="n">
        <v>1</v>
      </c>
      <c r="BV43" s="95" t="n">
        <v>1</v>
      </c>
      <c r="BW43" s="95" t="n">
        <v>1</v>
      </c>
      <c r="BX43" s="95" t="n">
        <v>1</v>
      </c>
      <c r="BY43" s="95" t="n"/>
      <c r="BZ43" s="95" t="n">
        <v>97</v>
      </c>
      <c r="CA43" s="95" t="n">
        <v>51</v>
      </c>
      <c r="CB43" s="95" t="n"/>
      <c r="CC43" s="95" t="n"/>
      <c r="CD43" s="95" t="n"/>
      <c r="CE43" s="95" t="n">
        <v>30</v>
      </c>
      <c r="CF43" s="95" t="n">
        <v>0</v>
      </c>
      <c r="CG43" s="95" t="n">
        <v>0</v>
      </c>
      <c r="CH43" s="95" t="n"/>
      <c r="CI43" s="95" t="n"/>
      <c r="CJ43" s="95" t="n"/>
      <c r="CK43" s="95" t="n"/>
      <c r="CL43" s="95" t="n"/>
      <c r="CM43" s="95" t="n">
        <v>0</v>
      </c>
      <c r="CN43" s="95" t="n"/>
      <c r="CO43" s="95" t="n">
        <v>0</v>
      </c>
      <c r="CP43" s="95">
        <f>ROUND(P43,2)</f>
        <v/>
      </c>
      <c r="CQ43" s="95">
        <f>ROUND(V43,2)</f>
        <v/>
      </c>
      <c r="CR43" s="95">
        <f>ROUND(W43,2)</f>
        <v/>
      </c>
      <c r="CS43" s="95">
        <f>ROUND(X43,2)</f>
        <v/>
      </c>
      <c r="CT43" s="95">
        <f>ROUND(Y43,2)</f>
        <v/>
      </c>
      <c r="CU43" s="95">
        <f>ROUND(AF43,2)</f>
        <v/>
      </c>
      <c r="CV43" s="95">
        <f>ROUND((AH43*AV43),2)</f>
        <v/>
      </c>
      <c r="CW43" s="95">
        <f>ROUND(AI43,2)</f>
        <v/>
      </c>
      <c r="CX43" s="95">
        <f>ROUND(AJ43,2)</f>
        <v/>
      </c>
      <c r="CY43" s="95">
        <f>ROUND(((P43*AT43)/100),2)</f>
        <v/>
      </c>
      <c r="CZ43" s="95">
        <f>ROUND(((P43*AU43)/100),2)</f>
        <v/>
      </c>
      <c r="DA43" s="95" t="n"/>
      <c r="DB43" s="95" t="n">
        <v>39</v>
      </c>
      <c r="DC43" s="95" t="n"/>
      <c r="DD43" s="95" t="inlineStr">
        <is>
          <t>*0)*1</t>
        </is>
      </c>
      <c r="DE43" s="95" t="inlineStr">
        <is>
          <t>*0,3)*1,1</t>
        </is>
      </c>
      <c r="DF43" s="95" t="inlineStr">
        <is>
          <t>*0,3)*1,1</t>
        </is>
      </c>
      <c r="DG43" s="95" t="inlineStr">
        <is>
          <t>*0,3)*1,1</t>
        </is>
      </c>
      <c r="DH43" s="95" t="n"/>
      <c r="DI43" s="95" t="inlineStr">
        <is>
          <t>*0,3)*1,1</t>
        </is>
      </c>
      <c r="DJ43" s="95" t="inlineStr">
        <is>
          <t>*0,3)*1,1</t>
        </is>
      </c>
      <c r="DK43" s="95" t="n"/>
      <c r="DL43" s="95" t="n"/>
      <c r="DM43" s="95" t="n"/>
      <c r="DN43" s="95" t="n">
        <v>0</v>
      </c>
      <c r="DO43" s="95" t="n">
        <v>0</v>
      </c>
      <c r="DP43" s="95" t="n">
        <v>1</v>
      </c>
      <c r="DQ43" s="95" t="n">
        <v>1</v>
      </c>
      <c r="DR43" s="95" t="n"/>
      <c r="DS43" s="95" t="n"/>
      <c r="DT43" s="95" t="n"/>
      <c r="DU43" s="95" t="n">
        <v>1000</v>
      </c>
      <c r="DV43" s="95" t="inlineStr">
        <is>
          <t>1  М2.</t>
        </is>
      </c>
      <c r="DW43" s="95" t="inlineStr">
        <is>
          <t>1  М2.</t>
        </is>
      </c>
      <c r="DX43" s="95" t="n">
        <v>1</v>
      </c>
      <c r="DY43" s="95" t="n"/>
      <c r="DZ43" s="95" t="n"/>
      <c r="EA43" s="95" t="n"/>
      <c r="EB43" s="95" t="n"/>
      <c r="EC43" s="95" t="n"/>
      <c r="ED43" s="95" t="n"/>
      <c r="EE43" s="95" t="n">
        <v>1276480581</v>
      </c>
      <c r="EF43" s="95" t="n">
        <v>40</v>
      </c>
      <c r="EG43" s="95" t="inlineStr">
        <is>
          <t>Строительные работы</t>
        </is>
      </c>
      <c r="EH43" s="95" t="n">
        <v>0</v>
      </c>
      <c r="EI43" s="95" t="n"/>
      <c r="EJ43" s="95" t="n">
        <v>1440.5</v>
      </c>
      <c r="EK43" s="95" t="n">
        <v>311</v>
      </c>
      <c r="EL43" s="95" t="inlineStr">
        <is>
          <t>ТСН-2001 3.11-10-1</t>
        </is>
      </c>
      <c r="EM43" s="95" t="inlineStr">
        <is>
          <t>ТСН-2001.3-11</t>
        </is>
      </c>
      <c r="EN43" s="95" t="n"/>
      <c r="EO43" s="95" t="n"/>
      <c r="EP43" s="95" t="n"/>
      <c r="EQ43" s="95" t="n">
        <v>131072</v>
      </c>
      <c r="ER43" s="95" t="n">
        <v>22053.95</v>
      </c>
      <c r="ES43" s="95" t="n">
        <v>0</v>
      </c>
      <c r="ET43" s="95" t="n">
        <v>25484.56</v>
      </c>
      <c r="EU43" s="95" t="n">
        <v>2450.44</v>
      </c>
      <c r="EV43" s="95" t="n">
        <v>17153.07</v>
      </c>
      <c r="EW43" s="95" t="n">
        <v>1440.5</v>
      </c>
      <c r="EX43" s="95" t="n">
        <v>0</v>
      </c>
      <c r="EY43" s="95" t="n">
        <v>0</v>
      </c>
      <c r="EZ43" s="95" t="n"/>
      <c r="FA43" s="95" t="n"/>
      <c r="FB43" s="95" t="n"/>
      <c r="FC43" s="95" t="n"/>
      <c r="FD43" s="95" t="n"/>
      <c r="FE43" s="95" t="n"/>
      <c r="FF43" s="95" t="n"/>
      <c r="FG43" s="95" t="n"/>
      <c r="FH43" s="95" t="n"/>
      <c r="FI43" s="95" t="n"/>
      <c r="FJ43" s="95" t="n"/>
      <c r="FK43" s="95" t="n"/>
      <c r="FL43" s="95" t="n"/>
      <c r="FM43" s="95" t="n"/>
      <c r="FN43" s="95" t="n"/>
      <c r="FO43" s="95" t="n"/>
      <c r="FP43" s="95" t="n"/>
      <c r="FQ43" s="95" t="n">
        <v>0</v>
      </c>
      <c r="FR43" s="95">
        <f>ROUND(IF(BI43=3,GM43,0),2)</f>
        <v/>
      </c>
      <c r="FS43" s="95" t="n">
        <v>0</v>
      </c>
      <c r="FT43" s="95" t="n"/>
      <c r="FU43" s="95" t="n"/>
      <c r="FV43" s="95" t="n"/>
      <c r="FW43" s="95" t="n"/>
      <c r="FX43" s="95" t="n">
        <v>97</v>
      </c>
      <c r="FY43" s="95" t="n">
        <v>51</v>
      </c>
      <c r="FZ43" s="95" t="n"/>
      <c r="GA43" s="95" t="n"/>
      <c r="GB43" s="95" t="n"/>
      <c r="GC43" s="95" t="n"/>
      <c r="GD43" s="95" t="n">
        <v>1</v>
      </c>
      <c r="GE43" s="95" t="n"/>
      <c r="GF43" s="95" t="n">
        <v>1276480581</v>
      </c>
      <c r="GG43" s="95" t="n">
        <v>2</v>
      </c>
      <c r="GH43" s="95" t="n">
        <v>1</v>
      </c>
      <c r="GI43" s="95" t="n">
        <v>2</v>
      </c>
      <c r="GJ43" s="95" t="n">
        <v>0</v>
      </c>
      <c r="GK43" s="95" t="n">
        <v>0</v>
      </c>
      <c r="GL43" s="95">
        <f>ROUND(IF(AND(BH43=3,BI43=3,FS43&lt;&gt;0),P43,0),2)</f>
        <v/>
      </c>
      <c r="GM43" s="95">
        <f>ROUND(O43+X43+Y43,2)+GX43</f>
        <v/>
      </c>
      <c r="GN43" s="95">
        <f>IF(OR(BI43=0,BI43=1),GM43-GX43,0)</f>
        <v/>
      </c>
      <c r="GO43" s="95">
        <f>IF(BI43=2,GM43-GX43,0)</f>
        <v/>
      </c>
      <c r="GP43" s="95">
        <f>IF(BI43=4,GM43-GX43,0)</f>
        <v/>
      </c>
      <c r="GQ43" s="95" t="n"/>
      <c r="GR43" s="95" t="n">
        <v>0</v>
      </c>
      <c r="GS43" s="95" t="n">
        <v>0</v>
      </c>
      <c r="GT43" s="95" t="n">
        <v>0</v>
      </c>
      <c r="GU43" s="95" t="n"/>
      <c r="GV43" s="95">
        <f>ROUND((GT43),6)</f>
        <v/>
      </c>
      <c r="GW43" s="95" t="n">
        <v>1</v>
      </c>
      <c r="GX43" s="95">
        <f>ROUND(HC43*I43,2)</f>
        <v/>
      </c>
      <c r="GY43" s="95" t="n">
        <v>0</v>
      </c>
      <c r="GZ43" s="95" t="n">
        <v>0</v>
      </c>
      <c r="HA43" s="95" t="n">
        <v>0</v>
      </c>
      <c r="HB43" s="95" t="n">
        <v>0</v>
      </c>
      <c r="HC43" s="95">
        <f>GV43*GW43</f>
        <v/>
      </c>
      <c r="HD43" s="95" t="n">
        <v>0</v>
      </c>
      <c r="HE43" s="95" t="n"/>
      <c r="HF43" s="95" t="n"/>
      <c r="HG43" s="95" t="n"/>
      <c r="HH43" s="95" t="n"/>
      <c r="HI43" s="95" t="n"/>
      <c r="HJ43" s="95" t="n"/>
      <c r="HK43" s="95" t="n"/>
      <c r="HL43" s="95" t="n"/>
      <c r="HM43" s="95" t="n"/>
      <c r="HN43" s="95" t="n"/>
      <c r="HO43" s="95" t="n"/>
      <c r="HP43" s="95" t="n"/>
      <c r="HQ43" s="95" t="n"/>
      <c r="HR43" s="95" t="n"/>
      <c r="HS43" s="95" t="n"/>
      <c r="HT43" s="95" t="n"/>
      <c r="HU43" s="95" t="n"/>
      <c r="HV43" s="95" t="n"/>
      <c r="HW43" s="95" t="n"/>
      <c r="HX43" s="95" t="n"/>
      <c r="HY43" s="95" t="n"/>
      <c r="HZ43" s="95" t="n"/>
      <c r="IA43" s="95" t="n"/>
      <c r="IB43" s="95" t="n"/>
      <c r="IC43" s="95" t="n"/>
      <c r="ID43" s="95" t="n"/>
      <c r="IE43" s="95" t="n"/>
      <c r="IF43" s="95" t="n"/>
      <c r="IG43" s="95" t="n"/>
      <c r="IH43" s="95" t="n"/>
      <c r="II43" s="95" t="n"/>
      <c r="IJ43" s="95" t="n"/>
      <c r="IK43" s="95" t="n"/>
      <c r="IL43" s="95" t="n"/>
      <c r="IM43" s="95" t="n"/>
      <c r="IN43" s="95" t="n"/>
      <c r="IO43" s="95" t="n"/>
      <c r="IP43" s="95" t="n"/>
      <c r="IQ43" s="95" t="n"/>
      <c r="IR43" s="95" t="n"/>
      <c r="IS43" s="95" t="n"/>
      <c r="IT43" s="95" t="n"/>
      <c r="IU43" s="95" t="n"/>
    </row>
    <row r="44" ht="12.75" customHeight="1" s="54">
      <c r="A44" s="95" t="n">
        <v>17</v>
      </c>
      <c r="B44" s="95" t="n">
        <v>1</v>
      </c>
      <c r="C44" s="95">
        <f>ROW(SmtRes!A21)</f>
        <v/>
      </c>
      <c r="D44" s="95">
        <f>ROW(EtalonRes!A21)</f>
        <v/>
      </c>
      <c r="E44" s="95" t="n">
        <v>1</v>
      </c>
      <c r="F44" s="95" t="inlineStr">
        <is>
          <t>3.11-26-2</t>
        </is>
      </c>
      <c r="G44" s="95" t="inlineStr">
        <is>
          <t>Устройство покрытий из линолеума/эластичного покрытия в обычных зонах</t>
        </is>
      </c>
      <c r="H44" s="95" t="inlineStr">
        <is>
          <t>1 М2</t>
        </is>
      </c>
      <c r="I44" s="95" t="n">
        <v>679.745</v>
      </c>
      <c r="J44" s="95" t="n">
        <v>42.23</v>
      </c>
      <c r="K44" s="95" t="n">
        <v>448184.79</v>
      </c>
      <c r="L44" s="95" t="n"/>
      <c r="M44" s="95" t="n"/>
      <c r="N44" s="95" t="n"/>
      <c r="O44" s="95">
        <f>ROUND((Z44+AC44+AD44),2)</f>
        <v/>
      </c>
      <c r="P44" s="95">
        <f>ROUND((U44+X44+Y44),2)</f>
        <v/>
      </c>
      <c r="Q44" s="95">
        <f>ROUND(10.18,2)</f>
        <v/>
      </c>
      <c r="R44" s="95">
        <f>ROUND(AH44,2)</f>
        <v/>
      </c>
      <c r="S44" s="95" t="inlineStr">
        <is>
          <t>ТСН-2001 3.11-26-2</t>
        </is>
      </c>
      <c r="T44" s="95" t="inlineStr">
        <is>
          <t>work</t>
        </is>
      </c>
      <c r="U44" s="95" t="n">
        <v>292216.48</v>
      </c>
      <c r="V44" s="95" t="n">
        <v>80673.25999999999</v>
      </c>
      <c r="W44" s="95" t="n">
        <v>8963.700000000001</v>
      </c>
      <c r="X44" s="95" t="n">
        <v>93222.42999999999</v>
      </c>
      <c r="Y44" s="95" t="n">
        <v>62745.88</v>
      </c>
      <c r="Z44" s="95" t="n">
        <v>28704.96</v>
      </c>
      <c r="AA44" s="95" t="n">
        <v>7924.68</v>
      </c>
      <c r="AB44" s="95" t="n">
        <v>880.53</v>
      </c>
      <c r="AC44" s="95" t="n">
        <v>9157.41</v>
      </c>
      <c r="AD44" s="95" t="n">
        <v>6163.64</v>
      </c>
      <c r="AE44" s="95" t="inlineStr">
        <is>
          <t>work</t>
        </is>
      </c>
      <c r="AF44" s="95" t="n">
        <v>992.23</v>
      </c>
      <c r="AG44" s="95" t="n">
        <v>97.47</v>
      </c>
      <c r="AH44" s="95" t="n">
        <v>679.75</v>
      </c>
      <c r="AI44" s="95">
        <f>(((EX44*0.3)*1.1))</f>
        <v/>
      </c>
      <c r="AJ44" s="95">
        <f>(AS44)</f>
        <v/>
      </c>
      <c r="AK44" s="95" t="n">
        <v>7924.68</v>
      </c>
      <c r="AL44" s="95" t="n">
        <v>0</v>
      </c>
      <c r="AM44" s="95" t="n">
        <v>9157.41</v>
      </c>
      <c r="AN44" s="95" t="n">
        <v>880.53</v>
      </c>
      <c r="AO44" s="95">
        <f>ROUND(O44,2)</f>
        <v/>
      </c>
      <c r="AP44" s="95" t="n">
        <v>0</v>
      </c>
      <c r="AQ44" s="95">
        <f>ROUND(R44,2)</f>
        <v/>
      </c>
      <c r="AR44" s="95" t="n">
        <v>0</v>
      </c>
      <c r="AS44" s="95" t="n">
        <v>0</v>
      </c>
      <c r="AT44" s="95" t="n">
        <v>97</v>
      </c>
      <c r="AU44" s="95" t="n">
        <v>51</v>
      </c>
      <c r="AV44" s="95" t="n">
        <v>1</v>
      </c>
      <c r="AW44" s="95" t="n">
        <v>1</v>
      </c>
      <c r="AX44" s="95" t="n"/>
      <c r="AY44" s="95" t="n"/>
      <c r="AZ44" s="95" t="n">
        <v>1</v>
      </c>
      <c r="BA44" s="95" t="n">
        <v>1</v>
      </c>
      <c r="BB44" s="95" t="n">
        <v>1</v>
      </c>
      <c r="BC44" s="95" t="n">
        <v>1</v>
      </c>
      <c r="BD44" s="95" t="n"/>
      <c r="BE44" s="95" t="n"/>
      <c r="BF44" s="95" t="n"/>
      <c r="BG44" s="95" t="n"/>
      <c r="BH44" s="95" t="n">
        <v>0</v>
      </c>
      <c r="BI44" s="95" t="n">
        <v>679.75</v>
      </c>
      <c r="BJ44" s="95" t="inlineStr">
        <is>
          <t>ТСН-2001 3.11-26-2, 3.11-26-2</t>
        </is>
      </c>
      <c r="BK44" s="95" t="n"/>
      <c r="BL44" s="95" t="n"/>
      <c r="BM44" s="95" t="n">
        <v>311</v>
      </c>
      <c r="BN44" s="95" t="n">
        <v>0</v>
      </c>
      <c r="BO44" s="95" t="inlineStr">
        <is>
          <t>3.11-26-2</t>
        </is>
      </c>
      <c r="BP44" s="95" t="n">
        <v>1</v>
      </c>
      <c r="BQ44" s="95" t="n">
        <v>40</v>
      </c>
      <c r="BR44" s="95" t="n">
        <v>0</v>
      </c>
      <c r="BS44" s="95" t="n">
        <v>1</v>
      </c>
      <c r="BT44" s="95" t="n">
        <v>1</v>
      </c>
      <c r="BU44" s="95" t="n">
        <v>1</v>
      </c>
      <c r="BV44" s="95" t="n">
        <v>1</v>
      </c>
      <c r="BW44" s="95" t="n">
        <v>1</v>
      </c>
      <c r="BX44" s="95" t="n">
        <v>1</v>
      </c>
      <c r="BY44" s="95" t="n"/>
      <c r="BZ44" s="95" t="n">
        <v>97</v>
      </c>
      <c r="CA44" s="95" t="n">
        <v>51</v>
      </c>
      <c r="CB44" s="95" t="n"/>
      <c r="CC44" s="95" t="n"/>
      <c r="CD44" s="95" t="n"/>
      <c r="CE44" s="95" t="n">
        <v>30</v>
      </c>
      <c r="CF44" s="95" t="n">
        <v>0</v>
      </c>
      <c r="CG44" s="95" t="n">
        <v>0</v>
      </c>
      <c r="CH44" s="95" t="n"/>
      <c r="CI44" s="95" t="n"/>
      <c r="CJ44" s="95" t="n"/>
      <c r="CK44" s="95" t="n"/>
      <c r="CL44" s="95" t="n"/>
      <c r="CM44" s="95" t="n">
        <v>0</v>
      </c>
      <c r="CN44" s="95" t="n"/>
      <c r="CO44" s="95" t="n">
        <v>0</v>
      </c>
      <c r="CP44" s="95">
        <f>ROUND(P44,2)</f>
        <v/>
      </c>
      <c r="CQ44" s="95">
        <f>ROUND(V44,2)</f>
        <v/>
      </c>
      <c r="CR44" s="95">
        <f>ROUND(W44,2)</f>
        <v/>
      </c>
      <c r="CS44" s="95">
        <f>ROUND(X44,2)</f>
        <v/>
      </c>
      <c r="CT44" s="95">
        <f>ROUND(Y44,2)</f>
        <v/>
      </c>
      <c r="CU44" s="95">
        <f>ROUND(AF44,2)</f>
        <v/>
      </c>
      <c r="CV44" s="95">
        <f>ROUND((AH44*AV44),2)</f>
        <v/>
      </c>
      <c r="CW44" s="95">
        <f>ROUND(AI44,2)</f>
        <v/>
      </c>
      <c r="CX44" s="95">
        <f>ROUND(AJ44,2)</f>
        <v/>
      </c>
      <c r="CY44" s="95">
        <f>ROUND(((P44*AT44)/100),2)</f>
        <v/>
      </c>
      <c r="CZ44" s="95">
        <f>ROUND(((P44*AU44)/100),2)</f>
        <v/>
      </c>
      <c r="DA44" s="95" t="n"/>
      <c r="DB44" s="95" t="n">
        <v>41</v>
      </c>
      <c r="DC44" s="95" t="n"/>
      <c r="DD44" s="95" t="inlineStr">
        <is>
          <t>*0)*1</t>
        </is>
      </c>
      <c r="DE44" s="95" t="inlineStr">
        <is>
          <t>*0,3)*1,1</t>
        </is>
      </c>
      <c r="DF44" s="95" t="inlineStr">
        <is>
          <t>*0,3)*1,1</t>
        </is>
      </c>
      <c r="DG44" s="95" t="inlineStr">
        <is>
          <t>*0,3)*1,1</t>
        </is>
      </c>
      <c r="DH44" s="95" t="n"/>
      <c r="DI44" s="95" t="inlineStr">
        <is>
          <t>*0,3)*1,1</t>
        </is>
      </c>
      <c r="DJ44" s="95" t="inlineStr">
        <is>
          <t>*0,3)*1,1</t>
        </is>
      </c>
      <c r="DK44" s="95" t="n"/>
      <c r="DL44" s="95" t="n"/>
      <c r="DM44" s="95" t="n"/>
      <c r="DN44" s="95" t="n">
        <v>0</v>
      </c>
      <c r="DO44" s="95" t="n">
        <v>0</v>
      </c>
      <c r="DP44" s="95" t="n">
        <v>1</v>
      </c>
      <c r="DQ44" s="95" t="n">
        <v>1</v>
      </c>
      <c r="DR44" s="95" t="n"/>
      <c r="DS44" s="95" t="n"/>
      <c r="DT44" s="95" t="n"/>
      <c r="DU44" s="95" t="n">
        <v>1000</v>
      </c>
      <c r="DV44" s="95" t="inlineStr">
        <is>
          <t>1  М2.</t>
        </is>
      </c>
      <c r="DW44" s="95" t="inlineStr">
        <is>
          <t>1  М2.</t>
        </is>
      </c>
      <c r="DX44" s="95" t="n">
        <v>1</v>
      </c>
      <c r="DY44" s="95" t="n"/>
      <c r="DZ44" s="95" t="n"/>
      <c r="EA44" s="95" t="n"/>
      <c r="EB44" s="95" t="n"/>
      <c r="EC44" s="95" t="n"/>
      <c r="ED44" s="95" t="n"/>
      <c r="EE44" s="95" t="n">
        <v>1531225079</v>
      </c>
      <c r="EF44" s="95" t="n">
        <v>40</v>
      </c>
      <c r="EG44" s="95" t="inlineStr">
        <is>
          <t>Строительные работы</t>
        </is>
      </c>
      <c r="EH44" s="95" t="n">
        <v>0</v>
      </c>
      <c r="EI44" s="95" t="n"/>
      <c r="EJ44" s="95" t="n">
        <v>679.745</v>
      </c>
      <c r="EK44" s="95" t="n">
        <v>311</v>
      </c>
      <c r="EL44" s="95" t="inlineStr">
        <is>
          <t>ТСН-2001 3.11-26-2</t>
        </is>
      </c>
      <c r="EM44" s="95" t="inlineStr">
        <is>
          <t>ТСН-2001.3-11</t>
        </is>
      </c>
      <c r="EN44" s="95" t="n"/>
      <c r="EO44" s="95" t="n"/>
      <c r="EP44" s="95" t="n"/>
      <c r="EQ44" s="95" t="n">
        <v>131072</v>
      </c>
      <c r="ER44" s="95" t="n">
        <v>7924.68</v>
      </c>
      <c r="ES44" s="95" t="n">
        <v>0</v>
      </c>
      <c r="ET44" s="95" t="n">
        <v>9157.41</v>
      </c>
      <c r="EU44" s="95" t="n">
        <v>880.53</v>
      </c>
      <c r="EV44" s="95" t="n">
        <v>6163.64</v>
      </c>
      <c r="EW44" s="95" t="n">
        <v>679.75</v>
      </c>
      <c r="EX44" s="95" t="n">
        <v>0</v>
      </c>
      <c r="EY44" s="95" t="n">
        <v>0</v>
      </c>
      <c r="EZ44" s="95" t="n"/>
      <c r="FA44" s="95" t="n"/>
      <c r="FB44" s="95" t="n"/>
      <c r="FC44" s="95" t="n"/>
      <c r="FD44" s="95" t="n"/>
      <c r="FE44" s="95" t="n"/>
      <c r="FF44" s="95" t="n"/>
      <c r="FG44" s="95" t="n"/>
      <c r="FH44" s="95" t="n"/>
      <c r="FI44" s="95" t="n"/>
      <c r="FJ44" s="95" t="n"/>
      <c r="FK44" s="95" t="n"/>
      <c r="FL44" s="95" t="n"/>
      <c r="FM44" s="95" t="n"/>
      <c r="FN44" s="95" t="n"/>
      <c r="FO44" s="95" t="n"/>
      <c r="FP44" s="95" t="n"/>
      <c r="FQ44" s="95" t="n">
        <v>0</v>
      </c>
      <c r="FR44" s="95">
        <f>ROUND(IF(BI44=3,GM44,0),2)</f>
        <v/>
      </c>
      <c r="FS44" s="95" t="n">
        <v>0</v>
      </c>
      <c r="FT44" s="95" t="n"/>
      <c r="FU44" s="95" t="n"/>
      <c r="FV44" s="95" t="n"/>
      <c r="FW44" s="95" t="n"/>
      <c r="FX44" s="95" t="n">
        <v>97</v>
      </c>
      <c r="FY44" s="95" t="n">
        <v>51</v>
      </c>
      <c r="FZ44" s="95" t="n"/>
      <c r="GA44" s="95" t="n"/>
      <c r="GB44" s="95" t="n"/>
      <c r="GC44" s="95" t="n"/>
      <c r="GD44" s="95" t="n">
        <v>1</v>
      </c>
      <c r="GE44" s="95" t="n"/>
      <c r="GF44" s="95" t="n">
        <v>1531225079</v>
      </c>
      <c r="GG44" s="95" t="n">
        <v>2</v>
      </c>
      <c r="GH44" s="95" t="n">
        <v>1</v>
      </c>
      <c r="GI44" s="95" t="n">
        <v>2</v>
      </c>
      <c r="GJ44" s="95" t="n">
        <v>0</v>
      </c>
      <c r="GK44" s="95" t="n">
        <v>0</v>
      </c>
      <c r="GL44" s="95">
        <f>ROUND(IF(AND(BH44=3,BI44=3,FS44&lt;&gt;0),P44,0),2)</f>
        <v/>
      </c>
      <c r="GM44" s="95">
        <f>ROUND(O44+X44+Y44,2)+GX44</f>
        <v/>
      </c>
      <c r="GN44" s="95">
        <f>IF(OR(BI44=0,BI44=1),GM44-GX44,0)</f>
        <v/>
      </c>
      <c r="GO44" s="95">
        <f>IF(BI44=2,GM44-GX44,0)</f>
        <v/>
      </c>
      <c r="GP44" s="95">
        <f>IF(BI44=4,GM44-GX44,0)</f>
        <v/>
      </c>
      <c r="GQ44" s="95" t="n"/>
      <c r="GR44" s="95" t="n">
        <v>0</v>
      </c>
      <c r="GS44" s="95" t="n">
        <v>0</v>
      </c>
      <c r="GT44" s="95" t="n">
        <v>0</v>
      </c>
      <c r="GU44" s="95" t="n"/>
      <c r="GV44" s="95">
        <f>ROUND((GT44),6)</f>
        <v/>
      </c>
      <c r="GW44" s="95" t="n">
        <v>1</v>
      </c>
      <c r="GX44" s="95">
        <f>ROUND(HC44*I44,2)</f>
        <v/>
      </c>
      <c r="GY44" s="95" t="n">
        <v>0</v>
      </c>
      <c r="GZ44" s="95" t="n">
        <v>0</v>
      </c>
      <c r="HA44" s="95" t="n">
        <v>0</v>
      </c>
      <c r="HB44" s="95" t="n">
        <v>0</v>
      </c>
      <c r="HC44" s="95">
        <f>GV44*GW44</f>
        <v/>
      </c>
      <c r="HD44" s="95" t="n">
        <v>0</v>
      </c>
      <c r="HE44" s="95" t="n"/>
      <c r="HF44" s="95" t="n"/>
      <c r="HG44" s="95" t="n"/>
      <c r="HH44" s="95" t="n"/>
      <c r="HI44" s="95" t="n"/>
      <c r="HJ44" s="95" t="n"/>
      <c r="HK44" s="95" t="n"/>
      <c r="HL44" s="95" t="n"/>
      <c r="HM44" s="95" t="n"/>
      <c r="HN44" s="95" t="n"/>
      <c r="HO44" s="95" t="n"/>
      <c r="HP44" s="95" t="n"/>
      <c r="HQ44" s="95" t="n"/>
      <c r="HR44" s="95" t="n"/>
      <c r="HS44" s="95" t="n"/>
      <c r="HT44" s="95" t="n"/>
      <c r="HU44" s="95" t="n"/>
      <c r="HV44" s="95" t="n"/>
      <c r="HW44" s="95" t="n"/>
      <c r="HX44" s="95" t="n"/>
      <c r="HY44" s="95" t="n"/>
      <c r="HZ44" s="95" t="n"/>
      <c r="IA44" s="95" t="n"/>
      <c r="IB44" s="95" t="n"/>
      <c r="IC44" s="95" t="n"/>
      <c r="ID44" s="95" t="n"/>
      <c r="IE44" s="95" t="n"/>
      <c r="IF44" s="95" t="n"/>
      <c r="IG44" s="95" t="n"/>
      <c r="IH44" s="95" t="n"/>
      <c r="II44" s="95" t="n"/>
      <c r="IJ44" s="95" t="n"/>
      <c r="IK44" s="95" t="n"/>
      <c r="IL44" s="95" t="n"/>
      <c r="IM44" s="95" t="n"/>
      <c r="IN44" s="95" t="n"/>
      <c r="IO44" s="95" t="n"/>
      <c r="IP44" s="95" t="n"/>
      <c r="IQ44" s="95" t="n"/>
      <c r="IR44" s="95" t="n"/>
      <c r="IS44" s="95" t="n"/>
      <c r="IT44" s="95" t="n"/>
      <c r="IU44" s="95" t="n"/>
    </row>
    <row r="45" ht="13.8" customHeight="1" s="54">
      <c r="A45" s="96" t="n">
        <v>50</v>
      </c>
      <c r="B45" s="96" t="n">
        <v>1</v>
      </c>
      <c r="C45" s="96" t="n">
        <v>0</v>
      </c>
      <c r="D45" s="96" t="n">
        <v>1</v>
      </c>
      <c r="E45" s="96" t="n">
        <v>204</v>
      </c>
      <c r="F45" s="96">
        <f>ROUND(Source!R31,O45)</f>
        <v/>
      </c>
      <c r="G45" s="96" t="inlineStr">
        <is>
          <t>ЗПМ</t>
        </is>
      </c>
      <c r="H45" s="96" t="inlineStr">
        <is>
          <t>ЗП машинистов</t>
        </is>
      </c>
      <c r="I45" s="96" t="n">
        <v>308.975</v>
      </c>
      <c r="J45" s="96" t="n">
        <v>72.26000000000001</v>
      </c>
      <c r="K45" s="96" t="n">
        <v>204</v>
      </c>
      <c r="L45" s="96" t="n">
        <v>9</v>
      </c>
      <c r="M45" s="96" t="n">
        <v>1</v>
      </c>
      <c r="N45" s="96" t="n"/>
      <c r="O45" s="96" t="n">
        <v>2</v>
      </c>
      <c r="P45" s="96">
        <f>ROUND(Source!DJ31,O45)</f>
        <v/>
      </c>
      <c r="Q45" s="96">
        <f>ROUND(10.18,2)</f>
        <v/>
      </c>
      <c r="R45" s="96">
        <f>ROUND(AH45,2)</f>
        <v/>
      </c>
      <c r="S45" s="96" t="inlineStr">
        <is>
          <t>ТСН-2001 3.11-36-1</t>
        </is>
      </c>
      <c r="T45" s="96" t="inlineStr">
        <is>
          <t>work</t>
        </is>
      </c>
      <c r="U45" s="96" t="n">
        <v>227279.48</v>
      </c>
      <c r="V45" s="96" t="n">
        <v>62745.86</v>
      </c>
      <c r="W45" s="96" t="n">
        <v>0</v>
      </c>
      <c r="X45" s="96" t="n">
        <v>1</v>
      </c>
      <c r="Y45" s="96" t="n">
        <v>0</v>
      </c>
      <c r="Z45" s="96" t="n">
        <v>0</v>
      </c>
      <c r="AA45" s="96" t="n">
        <v>6163.64</v>
      </c>
      <c r="AB45" s="96" t="n">
        <v>684.85</v>
      </c>
      <c r="AC45" s="53" t="n">
        <v>7122.43</v>
      </c>
      <c r="AD45" s="53" t="n">
        <v>4793.94</v>
      </c>
      <c r="AE45" s="53" t="inlineStr">
        <is>
          <t>work</t>
        </is>
      </c>
      <c r="AF45" s="53" t="n">
        <v>771.75</v>
      </c>
      <c r="AG45" s="53" t="n">
        <v>75.81</v>
      </c>
      <c r="AH45" s="53" t="n">
        <v>308.98</v>
      </c>
      <c r="AI45" s="53">
        <f>(((EX45*0.3)*1.1))</f>
        <v/>
      </c>
      <c r="AJ45" s="53">
        <f>(AS45)</f>
        <v/>
      </c>
      <c r="AK45" s="53" t="n">
        <v>6163.64</v>
      </c>
      <c r="AL45" s="53" t="n">
        <v>0</v>
      </c>
      <c r="AM45" s="53" t="n">
        <v>7122.43</v>
      </c>
      <c r="AN45" s="53" t="n">
        <v>684.85</v>
      </c>
      <c r="AO45" s="53">
        <f>ROUND(O45,2)</f>
        <v/>
      </c>
      <c r="AP45" s="53" t="n">
        <v>0</v>
      </c>
      <c r="AQ45" s="53">
        <f>ROUND(R45,2)</f>
        <v/>
      </c>
      <c r="AR45" s="53" t="n">
        <v>0</v>
      </c>
      <c r="AS45" s="53" t="n">
        <v>0</v>
      </c>
      <c r="AT45" s="53" t="n">
        <v>97</v>
      </c>
      <c r="AU45" s="53" t="n">
        <v>51</v>
      </c>
      <c r="AV45" s="53" t="n">
        <v>1</v>
      </c>
      <c r="AW45" s="53" t="n">
        <v>1</v>
      </c>
      <c r="AZ45" s="53" t="n">
        <v>1</v>
      </c>
      <c r="BA45" s="53" t="n">
        <v>1</v>
      </c>
      <c r="BB45" s="53" t="n">
        <v>1</v>
      </c>
      <c r="BC45" s="53" t="n">
        <v>1</v>
      </c>
      <c r="BH45" s="53" t="n">
        <v>0</v>
      </c>
      <c r="BI45" s="53" t="n">
        <v>308.98</v>
      </c>
      <c r="BJ45" s="53" t="inlineStr">
        <is>
          <t>ТСН-2001 3.11-36-1, 3.11-36-1</t>
        </is>
      </c>
      <c r="BM45" s="53" t="n">
        <v>311</v>
      </c>
      <c r="BN45" s="53" t="n">
        <v>0</v>
      </c>
      <c r="BO45" s="53" t="inlineStr">
        <is>
          <t>3.11-36-1</t>
        </is>
      </c>
      <c r="BP45" s="53" t="n">
        <v>1</v>
      </c>
      <c r="BQ45" s="53" t="n">
        <v>40</v>
      </c>
      <c r="BR45" s="53" t="n">
        <v>0</v>
      </c>
      <c r="BS45" s="53" t="n">
        <v>1</v>
      </c>
      <c r="BT45" s="53" t="n">
        <v>1</v>
      </c>
      <c r="BU45" s="53" t="n">
        <v>1</v>
      </c>
      <c r="BV45" s="53" t="n">
        <v>1</v>
      </c>
      <c r="BW45" s="53" t="n">
        <v>1</v>
      </c>
      <c r="BX45" s="53" t="n">
        <v>1</v>
      </c>
      <c r="BZ45" s="53" t="n">
        <v>97</v>
      </c>
      <c r="CA45" s="53" t="n">
        <v>51</v>
      </c>
      <c r="CE45" s="53" t="n">
        <v>30</v>
      </c>
      <c r="CF45" s="53" t="n">
        <v>0</v>
      </c>
      <c r="CG45" s="53" t="n">
        <v>0</v>
      </c>
      <c r="CM45" s="53" t="n">
        <v>0</v>
      </c>
      <c r="CO45" s="53" t="n">
        <v>0</v>
      </c>
      <c r="CP45" s="53">
        <f>ROUND(P45,2)</f>
        <v/>
      </c>
      <c r="CQ45" s="53">
        <f>ROUND(V45,2)</f>
        <v/>
      </c>
      <c r="CR45" s="53">
        <f>ROUND(W45,2)</f>
        <v/>
      </c>
      <c r="CS45" s="53">
        <f>ROUND(X45,2)</f>
        <v/>
      </c>
      <c r="CT45" s="53">
        <f>ROUND(Y45,2)</f>
        <v/>
      </c>
      <c r="CU45" s="53">
        <f>ROUND(AF45,2)</f>
        <v/>
      </c>
      <c r="CV45" s="53">
        <f>ROUND((AH45*AV45),2)</f>
        <v/>
      </c>
      <c r="CW45" s="53">
        <f>ROUND(AI45,2)</f>
        <v/>
      </c>
      <c r="CX45" s="53">
        <f>ROUND(AJ45,2)</f>
        <v/>
      </c>
      <c r="CY45" s="53">
        <f>ROUND(((P45*AT45)/100),2)</f>
        <v/>
      </c>
      <c r="CZ45" s="53">
        <f>ROUND(((P45*AU45)/100),2)</f>
        <v/>
      </c>
      <c r="DB45" s="53" t="n">
        <v>43</v>
      </c>
      <c r="DD45" s="53" t="inlineStr">
        <is>
          <t>*0)*1</t>
        </is>
      </c>
      <c r="DE45" s="53" t="inlineStr">
        <is>
          <t>*0,3)*1,1</t>
        </is>
      </c>
      <c r="DF45" s="53" t="inlineStr">
        <is>
          <t>*0,3)*1,1</t>
        </is>
      </c>
      <c r="DG45" s="53" t="inlineStr">
        <is>
          <t>*0,3)*1,1</t>
        </is>
      </c>
      <c r="DI45" s="53" t="inlineStr">
        <is>
          <t>*0,3)*1,1</t>
        </is>
      </c>
      <c r="DJ45" s="53" t="inlineStr">
        <is>
          <t>*0,3)*1,1</t>
        </is>
      </c>
      <c r="DN45" s="53" t="n">
        <v>0</v>
      </c>
      <c r="DO45" s="53" t="n">
        <v>0</v>
      </c>
      <c r="DP45" s="53" t="n">
        <v>1</v>
      </c>
      <c r="DQ45" s="53" t="n">
        <v>1</v>
      </c>
      <c r="DU45" s="53" t="n">
        <v>1000</v>
      </c>
      <c r="DV45" s="53" t="inlineStr">
        <is>
          <t>1  М2.</t>
        </is>
      </c>
      <c r="DW45" s="53" t="inlineStr">
        <is>
          <t>1  М2.</t>
        </is>
      </c>
      <c r="DX45" s="53" t="n">
        <v>1</v>
      </c>
      <c r="EE45" s="53" t="n">
        <v>1358424629</v>
      </c>
      <c r="EF45" s="53" t="n">
        <v>40</v>
      </c>
      <c r="EG45" s="53" t="inlineStr">
        <is>
          <t>Строительные работы</t>
        </is>
      </c>
      <c r="EH45" s="53" t="n">
        <v>0</v>
      </c>
      <c r="EJ45" s="53" t="n">
        <v>308.975</v>
      </c>
      <c r="EK45" s="53" t="n">
        <v>311</v>
      </c>
      <c r="EL45" s="53" t="inlineStr">
        <is>
          <t>ТСН-2001 3.11-36-1</t>
        </is>
      </c>
      <c r="EM45" s="53" t="inlineStr">
        <is>
          <t>ТСН-2001.3-11</t>
        </is>
      </c>
      <c r="EQ45" s="53" t="n">
        <v>131072</v>
      </c>
      <c r="ER45" s="53" t="n">
        <v>6163.64</v>
      </c>
      <c r="ES45" s="53" t="n">
        <v>0</v>
      </c>
      <c r="ET45" s="53" t="n">
        <v>7122.43</v>
      </c>
      <c r="EU45" s="53" t="n">
        <v>684.85</v>
      </c>
      <c r="EV45" s="53" t="n">
        <v>4793.94</v>
      </c>
      <c r="EW45" s="53" t="n">
        <v>308.98</v>
      </c>
      <c r="EX45" s="53" t="n">
        <v>0</v>
      </c>
      <c r="EY45" s="53" t="n">
        <v>0</v>
      </c>
      <c r="FQ45" s="53" t="n">
        <v>0</v>
      </c>
      <c r="FR45" s="53">
        <f>ROUND(IF(BI45=3,GM45,0),2)</f>
        <v/>
      </c>
      <c r="FS45" s="53" t="n">
        <v>0</v>
      </c>
      <c r="FX45" s="53" t="n">
        <v>97</v>
      </c>
      <c r="FY45" s="53" t="n">
        <v>51</v>
      </c>
      <c r="GD45" s="53" t="n">
        <v>1</v>
      </c>
      <c r="GF45" s="53" t="n">
        <v>1358424629</v>
      </c>
      <c r="GG45" s="53" t="n">
        <v>2</v>
      </c>
      <c r="GH45" s="53" t="n">
        <v>1</v>
      </c>
      <c r="GI45" s="53" t="n">
        <v>2</v>
      </c>
      <c r="GJ45" s="53" t="n">
        <v>0</v>
      </c>
      <c r="GK45" s="53" t="n">
        <v>0</v>
      </c>
      <c r="GL45" s="53">
        <f>ROUND(IF(AND(BH45=3,BI45=3,FS45&lt;&gt;0),P45,0),2)</f>
        <v/>
      </c>
      <c r="GM45" s="53">
        <f>ROUND(O45+X45+Y45,2)+GX45</f>
        <v/>
      </c>
      <c r="GN45" s="53">
        <f>IF(OR(BI45=0,BI45=1),GM45-GX45,0)</f>
        <v/>
      </c>
      <c r="GO45" s="53">
        <f>IF(BI45=2,GM45-GX45,0)</f>
        <v/>
      </c>
      <c r="GP45" s="53">
        <f>IF(BI45=4,GM45-GX45,0)</f>
        <v/>
      </c>
      <c r="GR45" s="53" t="n">
        <v>0</v>
      </c>
      <c r="GS45" s="53" t="n">
        <v>0</v>
      </c>
      <c r="GT45" s="53" t="n">
        <v>0</v>
      </c>
      <c r="GV45" s="53">
        <f>ROUND((GT45),6)</f>
        <v/>
      </c>
      <c r="GW45" s="53" t="n">
        <v>1</v>
      </c>
      <c r="GX45" s="53">
        <f>ROUND(HC45*I45,2)</f>
        <v/>
      </c>
      <c r="GY45" s="53" t="n">
        <v>0</v>
      </c>
      <c r="GZ45" s="53" t="n">
        <v>0</v>
      </c>
      <c r="HA45" s="53" t="n">
        <v>0</v>
      </c>
      <c r="HB45" s="53" t="n">
        <v>0</v>
      </c>
      <c r="HC45" s="53">
        <f>GV45*GW45</f>
        <v/>
      </c>
      <c r="HD45" s="53" t="n">
        <v>0</v>
      </c>
    </row>
    <row r="46" ht="13.8" customHeight="1" s="54">
      <c r="A46" s="96" t="n">
        <v>50</v>
      </c>
      <c r="B46" s="96" t="n">
        <v>1</v>
      </c>
      <c r="C46" s="96" t="n">
        <v>0</v>
      </c>
      <c r="D46" s="96" t="n">
        <v>1</v>
      </c>
      <c r="E46" s="96" t="n">
        <v>205</v>
      </c>
      <c r="F46" s="96">
        <f>ROUND(Source!S31,O46)</f>
        <v/>
      </c>
      <c r="G46" s="96" t="inlineStr">
        <is>
          <t>ОЗП</t>
        </is>
      </c>
      <c r="H46" s="96" t="inlineStr">
        <is>
          <t>Основная ЗП рабочих</t>
        </is>
      </c>
      <c r="I46" s="96" t="n">
        <v>123.59</v>
      </c>
      <c r="J46" s="96" t="n">
        <v>51.61</v>
      </c>
      <c r="K46" s="96" t="n">
        <v>205</v>
      </c>
      <c r="L46" s="96" t="n">
        <v>10</v>
      </c>
      <c r="M46" s="96" t="n">
        <v>1</v>
      </c>
      <c r="N46" s="96" t="n"/>
      <c r="O46" s="96" t="n">
        <v>2</v>
      </c>
      <c r="P46" s="96">
        <f>ROUND(Source!DK31,O46)</f>
        <v/>
      </c>
      <c r="Q46" s="96">
        <f>ROUND(10.18,2)</f>
        <v/>
      </c>
      <c r="R46" s="96">
        <f>ROUND(AH46,2)</f>
        <v/>
      </c>
      <c r="S46" s="96" t="inlineStr">
        <is>
          <t>ТСН-2001 3.11-32-1</t>
        </is>
      </c>
      <c r="T46" s="96" t="inlineStr">
        <is>
          <t>work</t>
        </is>
      </c>
      <c r="U46" s="96" t="n">
        <v>64936.99</v>
      </c>
      <c r="V46" s="96" t="n">
        <v>17927.4</v>
      </c>
      <c r="W46" s="96" t="n">
        <v>498680</v>
      </c>
      <c r="X46" s="96" t="n">
        <v>1</v>
      </c>
      <c r="Y46" s="96" t="n">
        <v>498680</v>
      </c>
      <c r="Z46" s="96" t="n">
        <v>5076539.94</v>
      </c>
      <c r="AA46" s="96" t="n">
        <v>1761.05</v>
      </c>
      <c r="AB46" s="96" t="n">
        <v>195.67</v>
      </c>
      <c r="AC46" s="53" t="n">
        <v>2034.99</v>
      </c>
      <c r="AD46" s="53" t="n">
        <v>1369.71</v>
      </c>
      <c r="AE46" s="53" t="inlineStr">
        <is>
          <t>work</t>
        </is>
      </c>
      <c r="AF46" s="53" t="n">
        <v>220.5</v>
      </c>
      <c r="AG46" s="53" t="n">
        <v>21.66</v>
      </c>
      <c r="AH46" s="53" t="n">
        <v>123.59</v>
      </c>
      <c r="AI46" s="53">
        <f>(((EX46*0.3)*1.1))</f>
        <v/>
      </c>
      <c r="AJ46" s="53">
        <f>(AS46)</f>
        <v/>
      </c>
      <c r="AK46" s="53" t="n">
        <v>1761.05</v>
      </c>
      <c r="AL46" s="53" t="n">
        <v>0</v>
      </c>
      <c r="AM46" s="53" t="n">
        <v>2034.99</v>
      </c>
      <c r="AN46" s="53" t="n">
        <v>195.67</v>
      </c>
      <c r="AO46" s="53">
        <f>ROUND(O46,2)</f>
        <v/>
      </c>
      <c r="AP46" s="53" t="n">
        <v>0</v>
      </c>
      <c r="AQ46" s="53">
        <f>ROUND(R46,2)</f>
        <v/>
      </c>
      <c r="AR46" s="53" t="n">
        <v>0</v>
      </c>
      <c r="AS46" s="53" t="n">
        <v>0</v>
      </c>
      <c r="AT46" s="53" t="n">
        <v>97</v>
      </c>
      <c r="AU46" s="53" t="n">
        <v>51</v>
      </c>
      <c r="AV46" s="53" t="n">
        <v>1</v>
      </c>
      <c r="AW46" s="53" t="n">
        <v>1</v>
      </c>
      <c r="AZ46" s="53" t="n">
        <v>1</v>
      </c>
      <c r="BA46" s="53" t="n">
        <v>1</v>
      </c>
      <c r="BB46" s="53" t="n">
        <v>1</v>
      </c>
      <c r="BC46" s="53" t="n">
        <v>1</v>
      </c>
      <c r="BH46" s="53" t="n">
        <v>0</v>
      </c>
      <c r="BI46" s="53" t="n">
        <v>123.59</v>
      </c>
      <c r="BJ46" s="53" t="inlineStr">
        <is>
          <t>ТСН-2001 3.11-32-1, 3.11-32-1</t>
        </is>
      </c>
      <c r="BM46" s="53" t="n">
        <v>311</v>
      </c>
      <c r="BN46" s="53" t="n">
        <v>0</v>
      </c>
      <c r="BO46" s="53" t="inlineStr">
        <is>
          <t>3.11-32-1</t>
        </is>
      </c>
      <c r="BP46" s="53" t="n">
        <v>1</v>
      </c>
      <c r="BQ46" s="53" t="n">
        <v>40</v>
      </c>
      <c r="BR46" s="53" t="n">
        <v>0</v>
      </c>
      <c r="BS46" s="53" t="n">
        <v>1</v>
      </c>
      <c r="BT46" s="53" t="n">
        <v>1</v>
      </c>
      <c r="BU46" s="53" t="n">
        <v>1</v>
      </c>
      <c r="BV46" s="53" t="n">
        <v>1</v>
      </c>
      <c r="BW46" s="53" t="n">
        <v>1</v>
      </c>
      <c r="BX46" s="53" t="n">
        <v>1</v>
      </c>
      <c r="BZ46" s="53" t="n">
        <v>97</v>
      </c>
      <c r="CA46" s="53" t="n">
        <v>51</v>
      </c>
      <c r="CE46" s="53" t="n">
        <v>30</v>
      </c>
      <c r="CF46" s="53" t="n">
        <v>0</v>
      </c>
      <c r="CG46" s="53" t="n">
        <v>0</v>
      </c>
      <c r="CM46" s="53" t="n">
        <v>0</v>
      </c>
      <c r="CO46" s="53" t="n">
        <v>0</v>
      </c>
      <c r="CP46" s="53">
        <f>ROUND(P46,2)</f>
        <v/>
      </c>
      <c r="CQ46" s="53">
        <f>ROUND(V46,2)</f>
        <v/>
      </c>
      <c r="CR46" s="53">
        <f>ROUND(W46,2)</f>
        <v/>
      </c>
      <c r="CS46" s="53">
        <f>ROUND(X46,2)</f>
        <v/>
      </c>
      <c r="CT46" s="53">
        <f>ROUND(Y46,2)</f>
        <v/>
      </c>
      <c r="CU46" s="53">
        <f>ROUND(AF46,2)</f>
        <v/>
      </c>
      <c r="CV46" s="53">
        <f>ROUND((AH46*AV46),2)</f>
        <v/>
      </c>
      <c r="CW46" s="53">
        <f>ROUND(AI46,2)</f>
        <v/>
      </c>
      <c r="CX46" s="53">
        <f>ROUND(AJ46,2)</f>
        <v/>
      </c>
      <c r="CY46" s="53">
        <f>ROUND(((P46*AT46)/100),2)</f>
        <v/>
      </c>
      <c r="CZ46" s="53">
        <f>ROUND(((P46*AU46)/100),2)</f>
        <v/>
      </c>
      <c r="DB46" s="53" t="n">
        <v>45</v>
      </c>
      <c r="DD46" s="53" t="inlineStr">
        <is>
          <t>*0)*1</t>
        </is>
      </c>
      <c r="DE46" s="53" t="inlineStr">
        <is>
          <t>*0,3)*1,1</t>
        </is>
      </c>
      <c r="DF46" s="53" t="inlineStr">
        <is>
          <t>*0,3)*1,1</t>
        </is>
      </c>
      <c r="DG46" s="53" t="inlineStr">
        <is>
          <t>*0,3)*1,1</t>
        </is>
      </c>
      <c r="DI46" s="53" t="inlineStr">
        <is>
          <t>*0,3)*1,1</t>
        </is>
      </c>
      <c r="DJ46" s="53" t="inlineStr">
        <is>
          <t>*0,3)*1,1</t>
        </is>
      </c>
      <c r="DN46" s="53" t="n">
        <v>0</v>
      </c>
      <c r="DO46" s="53" t="n">
        <v>0</v>
      </c>
      <c r="DP46" s="53" t="n">
        <v>1</v>
      </c>
      <c r="DQ46" s="53" t="n">
        <v>1</v>
      </c>
      <c r="DU46" s="53" t="n">
        <v>1000</v>
      </c>
      <c r="DV46" s="53" t="inlineStr">
        <is>
          <t>1  М2.</t>
        </is>
      </c>
      <c r="DW46" s="53" t="inlineStr">
        <is>
          <t>1  М2.</t>
        </is>
      </c>
      <c r="DX46" s="53" t="n">
        <v>1</v>
      </c>
      <c r="EE46" s="53" t="n">
        <v>1347066123</v>
      </c>
      <c r="EF46" s="53" t="n">
        <v>40</v>
      </c>
      <c r="EG46" s="53" t="inlineStr">
        <is>
          <t>Строительные работы</t>
        </is>
      </c>
      <c r="EH46" s="53" t="n">
        <v>0</v>
      </c>
      <c r="EJ46" s="53" t="n">
        <v>123.59</v>
      </c>
      <c r="EK46" s="53" t="n">
        <v>311</v>
      </c>
      <c r="EL46" s="53" t="inlineStr">
        <is>
          <t>ТСН-2001 3.11-32-1</t>
        </is>
      </c>
      <c r="EM46" s="53" t="inlineStr">
        <is>
          <t>ТСН-2001.3-11</t>
        </is>
      </c>
      <c r="EQ46" s="53" t="n">
        <v>131072</v>
      </c>
      <c r="ER46" s="53" t="n">
        <v>1761.05</v>
      </c>
      <c r="ES46" s="53" t="n">
        <v>0</v>
      </c>
      <c r="ET46" s="53" t="n">
        <v>2034.99</v>
      </c>
      <c r="EU46" s="53" t="n">
        <v>195.67</v>
      </c>
      <c r="EV46" s="53" t="n">
        <v>1369.71</v>
      </c>
      <c r="EW46" s="53" t="n">
        <v>123.59</v>
      </c>
      <c r="EX46" s="53" t="n">
        <v>0</v>
      </c>
      <c r="EY46" s="53" t="n">
        <v>0</v>
      </c>
      <c r="FQ46" s="53" t="n">
        <v>0</v>
      </c>
      <c r="FR46" s="53">
        <f>ROUND(IF(BI46=3,GM46,0),2)</f>
        <v/>
      </c>
      <c r="FS46" s="53" t="n">
        <v>0</v>
      </c>
      <c r="FX46" s="53" t="n">
        <v>97</v>
      </c>
      <c r="FY46" s="53" t="n">
        <v>51</v>
      </c>
      <c r="GD46" s="53" t="n">
        <v>1</v>
      </c>
      <c r="GF46" s="53" t="n">
        <v>1347066123</v>
      </c>
      <c r="GG46" s="53" t="n">
        <v>2</v>
      </c>
      <c r="GH46" s="53" t="n">
        <v>1</v>
      </c>
      <c r="GI46" s="53" t="n">
        <v>2</v>
      </c>
      <c r="GJ46" s="53" t="n">
        <v>0</v>
      </c>
      <c r="GK46" s="53" t="n">
        <v>0</v>
      </c>
      <c r="GL46" s="53">
        <f>ROUND(IF(AND(BH46=3,BI46=3,FS46&lt;&gt;0),P46,0),2)</f>
        <v/>
      </c>
      <c r="GM46" s="53">
        <f>ROUND(O46+X46+Y46,2)+GX46</f>
        <v/>
      </c>
      <c r="GN46" s="53">
        <f>IF(OR(BI46=0,BI46=1),GM46-GX46,0)</f>
        <v/>
      </c>
      <c r="GO46" s="53">
        <f>IF(BI46=2,GM46-GX46,0)</f>
        <v/>
      </c>
      <c r="GP46" s="53">
        <f>IF(BI46=4,GM46-GX46,0)</f>
        <v/>
      </c>
      <c r="GR46" s="53" t="n">
        <v>0</v>
      </c>
      <c r="GS46" s="53" t="n">
        <v>0</v>
      </c>
      <c r="GT46" s="53" t="n">
        <v>0</v>
      </c>
      <c r="GV46" s="53">
        <f>ROUND((GT46),6)</f>
        <v/>
      </c>
      <c r="GW46" s="53" t="n">
        <v>1</v>
      </c>
      <c r="GX46" s="53">
        <f>ROUND(HC46*I46,2)</f>
        <v/>
      </c>
      <c r="GY46" s="53" t="n">
        <v>0</v>
      </c>
      <c r="GZ46" s="53" t="n">
        <v>0</v>
      </c>
      <c r="HA46" s="53" t="n">
        <v>0</v>
      </c>
      <c r="HB46" s="53" t="n">
        <v>0</v>
      </c>
      <c r="HC46" s="53">
        <f>GV46*GW46</f>
        <v/>
      </c>
      <c r="HD46" s="53" t="n">
        <v>0</v>
      </c>
    </row>
    <row r="47" ht="12.75" customHeight="1" s="54">
      <c r="A47" s="95" t="n">
        <v>17</v>
      </c>
      <c r="B47" s="95" t="n">
        <v>1</v>
      </c>
      <c r="C47" s="95">
        <f>ROW(SmtRes!A24)</f>
        <v/>
      </c>
      <c r="D47" s="95">
        <f>ROW(EtalonRes!A24)</f>
        <v/>
      </c>
      <c r="E47" s="95" t="n">
        <v>1</v>
      </c>
      <c r="F47" s="95" t="inlineStr">
        <is>
          <t>3.11-10-1</t>
        </is>
      </c>
      <c r="G47" s="95" t="inlineStr">
        <is>
          <t>Локальная подготовка/стяжка под финишное покрытие</t>
        </is>
      </c>
      <c r="H47" s="95" t="inlineStr">
        <is>
          <t>1 М2</t>
        </is>
      </c>
      <c r="I47" s="95" t="n">
        <v>123.59</v>
      </c>
      <c r="J47" s="95" t="n">
        <v>51.61</v>
      </c>
      <c r="K47" s="95" t="n">
        <v>99596.61</v>
      </c>
      <c r="L47" s="95" t="n"/>
      <c r="M47" s="95" t="n"/>
      <c r="N47" s="95" t="n"/>
      <c r="O47" s="95">
        <f>ROUND((Z47+AC47+AD47),2)</f>
        <v/>
      </c>
      <c r="P47" s="95">
        <f>ROUND((U47+X47+Y47),2)</f>
        <v/>
      </c>
      <c r="Q47" s="95">
        <f>ROUND(10.18,2)</f>
        <v/>
      </c>
      <c r="R47" s="95">
        <f>ROUND(AH47,2)</f>
        <v/>
      </c>
      <c r="S47" s="95" t="inlineStr">
        <is>
          <t>ТСН-2001 3.11-10-1</t>
        </is>
      </c>
      <c r="T47" s="95" t="inlineStr">
        <is>
          <t>work</t>
        </is>
      </c>
      <c r="U47" s="95" t="n">
        <v>64936.99</v>
      </c>
      <c r="V47" s="95" t="n">
        <v>17927.39</v>
      </c>
      <c r="W47" s="95" t="n">
        <v>1991.93</v>
      </c>
      <c r="X47" s="95" t="n">
        <v>20716.1</v>
      </c>
      <c r="Y47" s="95" t="n">
        <v>13943.52</v>
      </c>
      <c r="Z47" s="95" t="n">
        <v>6378.87</v>
      </c>
      <c r="AA47" s="95" t="n">
        <v>1761.03</v>
      </c>
      <c r="AB47" s="95" t="n">
        <v>195.67</v>
      </c>
      <c r="AC47" s="95" t="n">
        <v>2034.97</v>
      </c>
      <c r="AD47" s="95" t="n">
        <v>1369.69</v>
      </c>
      <c r="AE47" s="95" t="inlineStr">
        <is>
          <t>work</t>
        </is>
      </c>
      <c r="AF47" s="95" t="n">
        <v>220.5</v>
      </c>
      <c r="AG47" s="95" t="n">
        <v>21.66</v>
      </c>
      <c r="AH47" s="95" t="n">
        <v>123.59</v>
      </c>
      <c r="AI47" s="95">
        <f>(((EX47*0.3)*1.1))</f>
        <v/>
      </c>
      <c r="AJ47" s="95">
        <f>(AS47)</f>
        <v/>
      </c>
      <c r="AK47" s="95" t="n">
        <v>1761.03</v>
      </c>
      <c r="AL47" s="95" t="n">
        <v>0</v>
      </c>
      <c r="AM47" s="95" t="n">
        <v>2034.97</v>
      </c>
      <c r="AN47" s="95" t="n">
        <v>195.67</v>
      </c>
      <c r="AO47" s="95">
        <f>ROUND(O47,2)</f>
        <v/>
      </c>
      <c r="AP47" s="95" t="n">
        <v>0</v>
      </c>
      <c r="AQ47" s="95">
        <f>ROUND(R47,2)</f>
        <v/>
      </c>
      <c r="AR47" s="95" t="n">
        <v>0</v>
      </c>
      <c r="AS47" s="95" t="n">
        <v>0</v>
      </c>
      <c r="AT47" s="95" t="n">
        <v>97</v>
      </c>
      <c r="AU47" s="95" t="n">
        <v>51</v>
      </c>
      <c r="AV47" s="95" t="n">
        <v>1</v>
      </c>
      <c r="AW47" s="95" t="n">
        <v>1</v>
      </c>
      <c r="AX47" s="95" t="n"/>
      <c r="AY47" s="95" t="n"/>
      <c r="AZ47" s="95" t="n">
        <v>1</v>
      </c>
      <c r="BA47" s="95" t="n">
        <v>1</v>
      </c>
      <c r="BB47" s="95" t="n">
        <v>1</v>
      </c>
      <c r="BC47" s="95" t="n">
        <v>1</v>
      </c>
      <c r="BD47" s="95" t="n"/>
      <c r="BE47" s="95" t="n"/>
      <c r="BF47" s="95" t="n"/>
      <c r="BG47" s="95" t="n"/>
      <c r="BH47" s="95" t="n">
        <v>0</v>
      </c>
      <c r="BI47" s="95" t="n">
        <v>123.59</v>
      </c>
      <c r="BJ47" s="95" t="inlineStr">
        <is>
          <t>ТСН-2001 3.11-10-1, 3.11-10-1</t>
        </is>
      </c>
      <c r="BK47" s="95" t="n"/>
      <c r="BL47" s="95" t="n"/>
      <c r="BM47" s="95" t="n">
        <v>311</v>
      </c>
      <c r="BN47" s="95" t="n">
        <v>0</v>
      </c>
      <c r="BO47" s="95" t="inlineStr">
        <is>
          <t>3.11-10-1</t>
        </is>
      </c>
      <c r="BP47" s="95" t="n">
        <v>1</v>
      </c>
      <c r="BQ47" s="95" t="n">
        <v>40</v>
      </c>
      <c r="BR47" s="95" t="n">
        <v>0</v>
      </c>
      <c r="BS47" s="95" t="n">
        <v>1</v>
      </c>
      <c r="BT47" s="95" t="n">
        <v>1</v>
      </c>
      <c r="BU47" s="95" t="n">
        <v>1</v>
      </c>
      <c r="BV47" s="95" t="n">
        <v>1</v>
      </c>
      <c r="BW47" s="95" t="n">
        <v>1</v>
      </c>
      <c r="BX47" s="95" t="n">
        <v>1</v>
      </c>
      <c r="BY47" s="95" t="n"/>
      <c r="BZ47" s="95" t="n">
        <v>97</v>
      </c>
      <c r="CA47" s="95" t="n">
        <v>51</v>
      </c>
      <c r="CB47" s="95" t="n"/>
      <c r="CC47" s="95" t="n"/>
      <c r="CD47" s="95" t="n"/>
      <c r="CE47" s="95" t="n">
        <v>30</v>
      </c>
      <c r="CF47" s="95" t="n">
        <v>0</v>
      </c>
      <c r="CG47" s="95" t="n">
        <v>0</v>
      </c>
      <c r="CH47" s="95" t="n"/>
      <c r="CI47" s="95" t="n"/>
      <c r="CJ47" s="95" t="n"/>
      <c r="CK47" s="95" t="n"/>
      <c r="CL47" s="95" t="n"/>
      <c r="CM47" s="95" t="n">
        <v>0</v>
      </c>
      <c r="CN47" s="95" t="n"/>
      <c r="CO47" s="95" t="n">
        <v>0</v>
      </c>
      <c r="CP47" s="95">
        <f>ROUND(P47,2)</f>
        <v/>
      </c>
      <c r="CQ47" s="95">
        <f>ROUND(V47,2)</f>
        <v/>
      </c>
      <c r="CR47" s="95">
        <f>ROUND(W47,2)</f>
        <v/>
      </c>
      <c r="CS47" s="95">
        <f>ROUND(X47,2)</f>
        <v/>
      </c>
      <c r="CT47" s="95">
        <f>ROUND(Y47,2)</f>
        <v/>
      </c>
      <c r="CU47" s="95">
        <f>ROUND(AF47,2)</f>
        <v/>
      </c>
      <c r="CV47" s="95">
        <f>ROUND((AH47*AV47),2)</f>
        <v/>
      </c>
      <c r="CW47" s="95">
        <f>ROUND(AI47,2)</f>
        <v/>
      </c>
      <c r="CX47" s="95">
        <f>ROUND(AJ47,2)</f>
        <v/>
      </c>
      <c r="CY47" s="95">
        <f>ROUND(((P47*AT47)/100),2)</f>
        <v/>
      </c>
      <c r="CZ47" s="95">
        <f>ROUND(((P47*AU47)/100),2)</f>
        <v/>
      </c>
      <c r="DA47" s="95" t="n"/>
      <c r="DB47" s="95" t="n">
        <v>47</v>
      </c>
      <c r="DC47" s="95" t="n"/>
      <c r="DD47" s="95" t="inlineStr">
        <is>
          <t>*0)*1</t>
        </is>
      </c>
      <c r="DE47" s="95" t="inlineStr">
        <is>
          <t>*0,3)*1,1</t>
        </is>
      </c>
      <c r="DF47" s="95" t="inlineStr">
        <is>
          <t>*0,3)*1,1</t>
        </is>
      </c>
      <c r="DG47" s="95" t="inlineStr">
        <is>
          <t>*0,3)*1,1</t>
        </is>
      </c>
      <c r="DH47" s="95" t="n"/>
      <c r="DI47" s="95" t="inlineStr">
        <is>
          <t>*0,3)*1,1</t>
        </is>
      </c>
      <c r="DJ47" s="95" t="inlineStr">
        <is>
          <t>*0,3)*1,1</t>
        </is>
      </c>
      <c r="DK47" s="95" t="n"/>
      <c r="DL47" s="95" t="n"/>
      <c r="DM47" s="95" t="n"/>
      <c r="DN47" s="95" t="n">
        <v>0</v>
      </c>
      <c r="DO47" s="95" t="n">
        <v>0</v>
      </c>
      <c r="DP47" s="95" t="n">
        <v>1</v>
      </c>
      <c r="DQ47" s="95" t="n">
        <v>1</v>
      </c>
      <c r="DR47" s="95" t="n"/>
      <c r="DS47" s="95" t="n"/>
      <c r="DT47" s="95" t="n"/>
      <c r="DU47" s="95" t="n">
        <v>1000</v>
      </c>
      <c r="DV47" s="95" t="inlineStr">
        <is>
          <t>1  М2.</t>
        </is>
      </c>
      <c r="DW47" s="95" t="inlineStr">
        <is>
          <t>1  М2.</t>
        </is>
      </c>
      <c r="DX47" s="95" t="n">
        <v>1</v>
      </c>
      <c r="DY47" s="95" t="n"/>
      <c r="DZ47" s="95" t="n"/>
      <c r="EA47" s="95" t="n"/>
      <c r="EB47" s="95" t="n"/>
      <c r="EC47" s="95" t="n"/>
      <c r="ED47" s="95" t="n"/>
      <c r="EE47" s="95" t="n">
        <v>1147649035</v>
      </c>
      <c r="EF47" s="95" t="n">
        <v>40</v>
      </c>
      <c r="EG47" s="95" t="inlineStr">
        <is>
          <t>Строительные работы</t>
        </is>
      </c>
      <c r="EH47" s="95" t="n">
        <v>0</v>
      </c>
      <c r="EI47" s="95" t="n"/>
      <c r="EJ47" s="95" t="n">
        <v>123.59</v>
      </c>
      <c r="EK47" s="95" t="n">
        <v>311</v>
      </c>
      <c r="EL47" s="95" t="inlineStr">
        <is>
          <t>ТСН-2001 3.11-10-1</t>
        </is>
      </c>
      <c r="EM47" s="95" t="inlineStr">
        <is>
          <t>ТСН-2001.3-11</t>
        </is>
      </c>
      <c r="EN47" s="95" t="n"/>
      <c r="EO47" s="95" t="n"/>
      <c r="EP47" s="95" t="n"/>
      <c r="EQ47" s="95" t="n">
        <v>131072</v>
      </c>
      <c r="ER47" s="95" t="n">
        <v>1761.03</v>
      </c>
      <c r="ES47" s="95" t="n">
        <v>0</v>
      </c>
      <c r="ET47" s="95" t="n">
        <v>2034.97</v>
      </c>
      <c r="EU47" s="95" t="n">
        <v>195.67</v>
      </c>
      <c r="EV47" s="95" t="n">
        <v>1369.69</v>
      </c>
      <c r="EW47" s="95" t="n">
        <v>123.59</v>
      </c>
      <c r="EX47" s="95" t="n">
        <v>0</v>
      </c>
      <c r="EY47" s="95" t="n">
        <v>0</v>
      </c>
      <c r="EZ47" s="95" t="n"/>
      <c r="FA47" s="95" t="n"/>
      <c r="FB47" s="95" t="n"/>
      <c r="FC47" s="95" t="n"/>
      <c r="FD47" s="95" t="n"/>
      <c r="FE47" s="95" t="n"/>
      <c r="FF47" s="95" t="n"/>
      <c r="FG47" s="95" t="n"/>
      <c r="FH47" s="95" t="n"/>
      <c r="FI47" s="95" t="n"/>
      <c r="FJ47" s="95" t="n"/>
      <c r="FK47" s="95" t="n"/>
      <c r="FL47" s="95" t="n"/>
      <c r="FM47" s="95" t="n"/>
      <c r="FN47" s="95" t="n"/>
      <c r="FO47" s="95" t="n"/>
      <c r="FP47" s="95" t="n"/>
      <c r="FQ47" s="95" t="n">
        <v>0</v>
      </c>
      <c r="FR47" s="95">
        <f>ROUND(IF(BI47=3,GM47,0),2)</f>
        <v/>
      </c>
      <c r="FS47" s="95" t="n">
        <v>0</v>
      </c>
      <c r="FT47" s="95" t="n"/>
      <c r="FU47" s="95" t="n"/>
      <c r="FV47" s="95" t="n"/>
      <c r="FW47" s="95" t="n"/>
      <c r="FX47" s="95" t="n">
        <v>97</v>
      </c>
      <c r="FY47" s="95" t="n">
        <v>51</v>
      </c>
      <c r="FZ47" s="95" t="n"/>
      <c r="GA47" s="95" t="n"/>
      <c r="GB47" s="95" t="n"/>
      <c r="GC47" s="95" t="n"/>
      <c r="GD47" s="95" t="n">
        <v>1</v>
      </c>
      <c r="GE47" s="95" t="n"/>
      <c r="GF47" s="95" t="n">
        <v>1147649035</v>
      </c>
      <c r="GG47" s="95" t="n">
        <v>2</v>
      </c>
      <c r="GH47" s="95" t="n">
        <v>1</v>
      </c>
      <c r="GI47" s="95" t="n">
        <v>2</v>
      </c>
      <c r="GJ47" s="95" t="n">
        <v>0</v>
      </c>
      <c r="GK47" s="95" t="n">
        <v>0</v>
      </c>
      <c r="GL47" s="95">
        <f>ROUND(IF(AND(BH47=3,BI47=3,FS47&lt;&gt;0),P47,0),2)</f>
        <v/>
      </c>
      <c r="GM47" s="95">
        <f>ROUND(O47+X47+Y47,2)+GX47</f>
        <v/>
      </c>
      <c r="GN47" s="95">
        <f>IF(OR(BI47=0,BI47=1),GM47-GX47,0)</f>
        <v/>
      </c>
      <c r="GO47" s="95">
        <f>IF(BI47=2,GM47-GX47,0)</f>
        <v/>
      </c>
      <c r="GP47" s="95">
        <f>IF(BI47=4,GM47-GX47,0)</f>
        <v/>
      </c>
      <c r="GQ47" s="95" t="n"/>
      <c r="GR47" s="95" t="n">
        <v>0</v>
      </c>
      <c r="GS47" s="95" t="n">
        <v>0</v>
      </c>
      <c r="GT47" s="95" t="n">
        <v>0</v>
      </c>
      <c r="GU47" s="95" t="n"/>
      <c r="GV47" s="95">
        <f>ROUND((GT47),6)</f>
        <v/>
      </c>
      <c r="GW47" s="95" t="n">
        <v>1</v>
      </c>
      <c r="GX47" s="95">
        <f>ROUND(HC47*I47,2)</f>
        <v/>
      </c>
      <c r="GY47" s="95" t="n">
        <v>0</v>
      </c>
      <c r="GZ47" s="95" t="n">
        <v>0</v>
      </c>
      <c r="HA47" s="95" t="n">
        <v>0</v>
      </c>
      <c r="HB47" s="95" t="n">
        <v>0</v>
      </c>
      <c r="HC47" s="95">
        <f>GV47*GW47</f>
        <v/>
      </c>
      <c r="HD47" s="95" t="n">
        <v>0</v>
      </c>
      <c r="HE47" s="95" t="n"/>
      <c r="HF47" s="95" t="n"/>
      <c r="HG47" s="95" t="n"/>
      <c r="HH47" s="95" t="n"/>
      <c r="HI47" s="95" t="n"/>
      <c r="HJ47" s="95" t="n"/>
      <c r="HK47" s="95" t="n"/>
      <c r="HL47" s="95" t="n"/>
      <c r="HM47" s="95" t="n"/>
      <c r="HN47" s="95" t="n"/>
      <c r="HO47" s="95" t="n"/>
      <c r="HP47" s="95" t="n"/>
      <c r="HQ47" s="95" t="n"/>
      <c r="HR47" s="95" t="n"/>
      <c r="HS47" s="95" t="n"/>
      <c r="HT47" s="95" t="n"/>
      <c r="HU47" s="95" t="n"/>
      <c r="HV47" s="95" t="n"/>
      <c r="HW47" s="95" t="n"/>
      <c r="HX47" s="95" t="n"/>
      <c r="HY47" s="95" t="n"/>
      <c r="HZ47" s="95" t="n"/>
      <c r="IA47" s="95" t="n"/>
      <c r="IB47" s="95" t="n"/>
      <c r="IC47" s="95" t="n"/>
      <c r="ID47" s="95" t="n"/>
      <c r="IE47" s="95" t="n"/>
      <c r="IF47" s="95" t="n"/>
      <c r="IG47" s="95" t="n"/>
      <c r="IH47" s="95" t="n"/>
      <c r="II47" s="95" t="n"/>
      <c r="IJ47" s="95" t="n"/>
      <c r="IK47" s="95" t="n"/>
      <c r="IL47" s="95" t="n"/>
      <c r="IM47" s="95" t="n"/>
      <c r="IN47" s="95" t="n"/>
      <c r="IO47" s="95" t="n"/>
      <c r="IP47" s="95" t="n"/>
      <c r="IQ47" s="95" t="n"/>
      <c r="IR47" s="95" t="n"/>
      <c r="IS47" s="95" t="n"/>
      <c r="IT47" s="95" t="n"/>
      <c r="IU47" s="95" t="n"/>
    </row>
    <row r="48" ht="13.8" customHeight="1" s="54">
      <c r="A48" s="96" t="n">
        <v>50</v>
      </c>
      <c r="B48" s="96" t="n">
        <v>1</v>
      </c>
      <c r="C48" s="96" t="n">
        <v>0</v>
      </c>
      <c r="D48" s="96" t="n">
        <v>1</v>
      </c>
      <c r="E48" s="96" t="n">
        <v>214</v>
      </c>
      <c r="F48" s="96">
        <f>ROUND(Source!AS31,O48)</f>
        <v/>
      </c>
      <c r="G48" s="96" t="inlineStr">
        <is>
          <t>Строит</t>
        </is>
      </c>
      <c r="H48" s="96" t="inlineStr">
        <is>
          <t>Строительные работы с НР и СП</t>
        </is>
      </c>
      <c r="I48" s="96" t="n">
        <v>3317.24</v>
      </c>
      <c r="J48" s="96" t="n">
        <v>7.66</v>
      </c>
      <c r="K48" s="96" t="n">
        <v>214</v>
      </c>
      <c r="L48" s="96" t="n">
        <v>11</v>
      </c>
      <c r="M48" s="96" t="n">
        <v>1</v>
      </c>
      <c r="N48" s="96" t="n"/>
      <c r="O48" s="96" t="n">
        <v>2</v>
      </c>
      <c r="P48" s="96">
        <f>ROUND(Source!EK31,O48)</f>
        <v/>
      </c>
      <c r="Q48" s="96">
        <f>ROUND(10.18,2)</f>
        <v/>
      </c>
      <c r="R48" s="96">
        <f>ROUND(AH48,2)</f>
        <v/>
      </c>
      <c r="S48" s="96" t="inlineStr">
        <is>
          <t>ТСН-2001 3.15-165-1</t>
        </is>
      </c>
      <c r="T48" s="96" t="inlineStr">
        <is>
          <t>work</t>
        </is>
      </c>
      <c r="U48" s="96" t="n">
        <v>258589.34</v>
      </c>
      <c r="V48" s="96" t="n">
        <v>69265</v>
      </c>
      <c r="W48" s="96" t="n">
        <v>87820960</v>
      </c>
      <c r="X48" s="96" t="n">
        <v>1</v>
      </c>
      <c r="Y48" s="96" t="n">
        <v>87820960</v>
      </c>
      <c r="Z48" s="96" t="n">
        <v>103394820</v>
      </c>
      <c r="AA48" s="96" t="n">
        <v>6804.03</v>
      </c>
      <c r="AB48" s="96" t="n">
        <v>756</v>
      </c>
      <c r="AC48" s="53" t="n">
        <v>7560.03</v>
      </c>
      <c r="AD48" s="53" t="n">
        <v>4838.42</v>
      </c>
      <c r="AE48" s="53" t="inlineStr">
        <is>
          <t>work</t>
        </is>
      </c>
      <c r="AF48" s="53" t="n">
        <v>851.97</v>
      </c>
      <c r="AG48" s="53" t="n">
        <v>83.69</v>
      </c>
      <c r="AH48" s="53" t="n">
        <v>3317.24</v>
      </c>
      <c r="AI48" s="53">
        <f>(((EX48*0.3)*1.1))</f>
        <v/>
      </c>
      <c r="AJ48" s="53">
        <f>(AS48)</f>
        <v/>
      </c>
      <c r="AK48" s="53" t="n">
        <v>6804.03</v>
      </c>
      <c r="AL48" s="53" t="n">
        <v>0</v>
      </c>
      <c r="AM48" s="53" t="n">
        <v>7560.03</v>
      </c>
      <c r="AN48" s="53" t="n">
        <v>756</v>
      </c>
      <c r="AO48" s="53">
        <f>ROUND(O48,2)</f>
        <v/>
      </c>
      <c r="AP48" s="53" t="n">
        <v>0</v>
      </c>
      <c r="AQ48" s="53">
        <f>ROUND(R48,2)</f>
        <v/>
      </c>
      <c r="AR48" s="53" t="n">
        <v>0</v>
      </c>
      <c r="AS48" s="53" t="n">
        <v>0</v>
      </c>
      <c r="AT48" s="53" t="n">
        <v>97</v>
      </c>
      <c r="AU48" s="53" t="n">
        <v>51</v>
      </c>
      <c r="AV48" s="53" t="n">
        <v>1</v>
      </c>
      <c r="AW48" s="53" t="n">
        <v>1</v>
      </c>
      <c r="AZ48" s="53" t="n">
        <v>1</v>
      </c>
      <c r="BA48" s="53" t="n">
        <v>1</v>
      </c>
      <c r="BB48" s="53" t="n">
        <v>1</v>
      </c>
      <c r="BC48" s="53" t="n">
        <v>1</v>
      </c>
      <c r="BH48" s="53" t="n">
        <v>0</v>
      </c>
      <c r="BI48" s="53" t="n">
        <v>3317.24</v>
      </c>
      <c r="BJ48" s="53" t="inlineStr">
        <is>
          <t>ТСН-2001 3.15-165-1, 3.15-165-1</t>
        </is>
      </c>
      <c r="BM48" s="53" t="n">
        <v>315</v>
      </c>
      <c r="BN48" s="53" t="n">
        <v>0</v>
      </c>
      <c r="BO48" s="53" t="inlineStr">
        <is>
          <t>3.15-165-1</t>
        </is>
      </c>
      <c r="BP48" s="53" t="n">
        <v>1</v>
      </c>
      <c r="BQ48" s="53" t="n">
        <v>40</v>
      </c>
      <c r="BR48" s="53" t="n">
        <v>0</v>
      </c>
      <c r="BS48" s="53" t="n">
        <v>1</v>
      </c>
      <c r="BT48" s="53" t="n">
        <v>1</v>
      </c>
      <c r="BU48" s="53" t="n">
        <v>1</v>
      </c>
      <c r="BV48" s="53" t="n">
        <v>1</v>
      </c>
      <c r="BW48" s="53" t="n">
        <v>1</v>
      </c>
      <c r="BX48" s="53" t="n">
        <v>1</v>
      </c>
      <c r="BZ48" s="53" t="n">
        <v>97</v>
      </c>
      <c r="CA48" s="53" t="n">
        <v>51</v>
      </c>
      <c r="CE48" s="53" t="n">
        <v>30</v>
      </c>
      <c r="CF48" s="53" t="n">
        <v>0</v>
      </c>
      <c r="CG48" s="53" t="n">
        <v>0</v>
      </c>
      <c r="CM48" s="53" t="n">
        <v>0</v>
      </c>
      <c r="CO48" s="53" t="n">
        <v>0</v>
      </c>
      <c r="CP48" s="53">
        <f>ROUND(P48,2)</f>
        <v/>
      </c>
      <c r="CQ48" s="53">
        <f>ROUND(V48,2)</f>
        <v/>
      </c>
      <c r="CR48" s="53">
        <f>ROUND(W48,2)</f>
        <v/>
      </c>
      <c r="CS48" s="53">
        <f>ROUND(X48,2)</f>
        <v/>
      </c>
      <c r="CT48" s="53">
        <f>ROUND(Y48,2)</f>
        <v/>
      </c>
      <c r="CU48" s="53">
        <f>ROUND(AF48,2)</f>
        <v/>
      </c>
      <c r="CV48" s="53">
        <f>ROUND((AH48*AV48),2)</f>
        <v/>
      </c>
      <c r="CW48" s="53">
        <f>ROUND(AI48,2)</f>
        <v/>
      </c>
      <c r="CX48" s="53">
        <f>ROUND(AJ48,2)</f>
        <v/>
      </c>
      <c r="CY48" s="53">
        <f>ROUND(((P48*AT48)/100),2)</f>
        <v/>
      </c>
      <c r="CZ48" s="53">
        <f>ROUND(((P48*AU48)/100),2)</f>
        <v/>
      </c>
      <c r="DB48" s="53" t="n">
        <v>49</v>
      </c>
      <c r="DD48" s="53" t="inlineStr">
        <is>
          <t>*0)*1</t>
        </is>
      </c>
      <c r="DE48" s="53" t="inlineStr">
        <is>
          <t>*0,3)*1,1</t>
        </is>
      </c>
      <c r="DF48" s="53" t="inlineStr">
        <is>
          <t>*0,3)*1,1</t>
        </is>
      </c>
      <c r="DG48" s="53" t="inlineStr">
        <is>
          <t>*0,3)*1,1</t>
        </is>
      </c>
      <c r="DI48" s="53" t="inlineStr">
        <is>
          <t>*0,3)*1,1</t>
        </is>
      </c>
      <c r="DJ48" s="53" t="inlineStr">
        <is>
          <t>*0,3)*1,1</t>
        </is>
      </c>
      <c r="DN48" s="53" t="n">
        <v>0</v>
      </c>
      <c r="DO48" s="53" t="n">
        <v>0</v>
      </c>
      <c r="DP48" s="53" t="n">
        <v>1</v>
      </c>
      <c r="DQ48" s="53" t="n">
        <v>1</v>
      </c>
      <c r="DU48" s="53" t="n">
        <v>1000</v>
      </c>
      <c r="DV48" s="53" t="inlineStr">
        <is>
          <t>1  М2.</t>
        </is>
      </c>
      <c r="DW48" s="53" t="inlineStr">
        <is>
          <t>1  М2.</t>
        </is>
      </c>
      <c r="DX48" s="53" t="n">
        <v>1</v>
      </c>
      <c r="EE48" s="53" t="n">
        <v>1321753751</v>
      </c>
      <c r="EF48" s="53" t="n">
        <v>40</v>
      </c>
      <c r="EG48" s="53" t="inlineStr">
        <is>
          <t>Строительные работы</t>
        </is>
      </c>
      <c r="EH48" s="53" t="n">
        <v>0</v>
      </c>
      <c r="EJ48" s="53" t="n">
        <v>3317.24</v>
      </c>
      <c r="EK48" s="53" t="n">
        <v>315</v>
      </c>
      <c r="EL48" s="53" t="inlineStr">
        <is>
          <t>ТСН-2001 3.15-165-1</t>
        </is>
      </c>
      <c r="EM48" s="53" t="inlineStr">
        <is>
          <t>ТСН-2001.3-15</t>
        </is>
      </c>
      <c r="EQ48" s="53" t="n">
        <v>131072</v>
      </c>
      <c r="ER48" s="53" t="n">
        <v>6804.03</v>
      </c>
      <c r="ES48" s="53" t="n">
        <v>0</v>
      </c>
      <c r="ET48" s="53" t="n">
        <v>7560.03</v>
      </c>
      <c r="EU48" s="53" t="n">
        <v>756</v>
      </c>
      <c r="EV48" s="53" t="n">
        <v>4838.42</v>
      </c>
      <c r="EW48" s="53" t="n">
        <v>3317.24</v>
      </c>
      <c r="EX48" s="53" t="n">
        <v>0</v>
      </c>
      <c r="EY48" s="53" t="n">
        <v>0</v>
      </c>
      <c r="FQ48" s="53" t="n">
        <v>0</v>
      </c>
      <c r="FR48" s="53">
        <f>ROUND(IF(BI48=3,GM48,0),2)</f>
        <v/>
      </c>
      <c r="FS48" s="53" t="n">
        <v>0</v>
      </c>
      <c r="FX48" s="53" t="n">
        <v>97</v>
      </c>
      <c r="FY48" s="53" t="n">
        <v>51</v>
      </c>
      <c r="GD48" s="53" t="n">
        <v>1</v>
      </c>
      <c r="GF48" s="53" t="n">
        <v>1321753751</v>
      </c>
      <c r="GG48" s="53" t="n">
        <v>2</v>
      </c>
      <c r="GH48" s="53" t="n">
        <v>1</v>
      </c>
      <c r="GI48" s="53" t="n">
        <v>2</v>
      </c>
      <c r="GJ48" s="53" t="n">
        <v>0</v>
      </c>
      <c r="GK48" s="53" t="n">
        <v>0</v>
      </c>
      <c r="GL48" s="53">
        <f>ROUND(IF(AND(BH48=3,BI48=3,FS48&lt;&gt;0),P48,0),2)</f>
        <v/>
      </c>
      <c r="GM48" s="53">
        <f>ROUND(O48+X48+Y48,2)+GX48</f>
        <v/>
      </c>
      <c r="GN48" s="53">
        <f>IF(OR(BI48=0,BI48=1),GM48-GX48,0)</f>
        <v/>
      </c>
      <c r="GO48" s="53">
        <f>IF(BI48=2,GM48-GX48,0)</f>
        <v/>
      </c>
      <c r="GP48" s="53">
        <f>IF(BI48=4,GM48-GX48,0)</f>
        <v/>
      </c>
      <c r="GR48" s="53" t="n">
        <v>0</v>
      </c>
      <c r="GS48" s="53" t="n">
        <v>0</v>
      </c>
      <c r="GT48" s="53" t="n">
        <v>0</v>
      </c>
      <c r="GV48" s="53">
        <f>ROUND((GT48),6)</f>
        <v/>
      </c>
      <c r="GW48" s="53" t="n">
        <v>1</v>
      </c>
      <c r="GX48" s="53">
        <f>ROUND(HC48*I48,2)</f>
        <v/>
      </c>
      <c r="GY48" s="53" t="n">
        <v>0</v>
      </c>
      <c r="GZ48" s="53" t="n">
        <v>0</v>
      </c>
      <c r="HA48" s="53" t="n">
        <v>0</v>
      </c>
      <c r="HB48" s="53" t="n">
        <v>0</v>
      </c>
      <c r="HC48" s="53">
        <f>GV48*GW48</f>
        <v/>
      </c>
      <c r="HD48" s="53" t="n">
        <v>0</v>
      </c>
    </row>
    <row r="49" ht="13.8" customHeight="1" s="54">
      <c r="A49" s="96" t="n">
        <v>50</v>
      </c>
      <c r="B49" s="96" t="n">
        <v>1</v>
      </c>
      <c r="C49" s="96" t="n">
        <v>0</v>
      </c>
      <c r="D49" s="96" t="n">
        <v>1</v>
      </c>
      <c r="E49" s="96" t="n">
        <v>215</v>
      </c>
      <c r="F49" s="96">
        <f>ROUND(Source!AT31,O49)</f>
        <v/>
      </c>
      <c r="G49" s="96" t="inlineStr">
        <is>
          <t>Монтаж</t>
        </is>
      </c>
      <c r="H49" s="96" t="inlineStr">
        <is>
          <t>Монтажные работы с НР и СП</t>
        </is>
      </c>
      <c r="I49" s="96" t="n">
        <v>1160.97</v>
      </c>
      <c r="J49" s="96" t="n">
        <v>67.95</v>
      </c>
      <c r="K49" s="96" t="n">
        <v>215</v>
      </c>
      <c r="L49" s="96" t="n">
        <v>12</v>
      </c>
      <c r="M49" s="96" t="n">
        <v>1</v>
      </c>
      <c r="N49" s="96" t="n"/>
      <c r="O49" s="96" t="n">
        <v>2</v>
      </c>
      <c r="P49" s="96">
        <f>ROUND(Source!EL31,O49)</f>
        <v/>
      </c>
      <c r="Q49" s="96">
        <f>ROUND(10.18,2)</f>
        <v/>
      </c>
      <c r="R49" s="96">
        <f>ROUND(AH49,2)</f>
        <v/>
      </c>
      <c r="S49" s="96" t="inlineStr">
        <is>
          <t>ТСН-2001 6.61-1-3</t>
        </is>
      </c>
      <c r="T49" s="96" t="inlineStr">
        <is>
          <t>work</t>
        </is>
      </c>
      <c r="U49" s="96" t="n">
        <v>803093.29</v>
      </c>
      <c r="V49" s="96" t="n">
        <v>215114.27</v>
      </c>
      <c r="W49" s="96" t="n">
        <v>1073930</v>
      </c>
      <c r="X49" s="96" t="n">
        <v>1</v>
      </c>
      <c r="Y49" s="96" t="n">
        <v>1073930</v>
      </c>
      <c r="Z49" s="96" t="n">
        <v>10932640</v>
      </c>
      <c r="AA49" s="96" t="n">
        <v>21131.07</v>
      </c>
      <c r="AB49" s="96" t="n">
        <v>2347.89</v>
      </c>
      <c r="AC49" s="53" t="n">
        <v>23478.97</v>
      </c>
      <c r="AD49" s="53" t="n">
        <v>15026.54</v>
      </c>
      <c r="AE49" s="53" t="inlineStr">
        <is>
          <t>work</t>
        </is>
      </c>
      <c r="AF49" s="53" t="n">
        <v>2645.89</v>
      </c>
      <c r="AG49" s="53" t="n">
        <v>259.91</v>
      </c>
      <c r="AH49" s="53" t="n">
        <v>1160.97</v>
      </c>
      <c r="AI49" s="53">
        <f>(((EX49*0.3)*1.1))</f>
        <v/>
      </c>
      <c r="AJ49" s="53">
        <f>(AS49)</f>
        <v/>
      </c>
      <c r="AK49" s="53" t="n">
        <v>21131.07</v>
      </c>
      <c r="AL49" s="53" t="n">
        <v>0</v>
      </c>
      <c r="AM49" s="53" t="n">
        <v>23478.97</v>
      </c>
      <c r="AN49" s="53" t="n">
        <v>2347.89</v>
      </c>
      <c r="AO49" s="53">
        <f>ROUND(O49,2)</f>
        <v/>
      </c>
      <c r="AP49" s="53" t="n">
        <v>0</v>
      </c>
      <c r="AQ49" s="53">
        <f>ROUND(R49,2)</f>
        <v/>
      </c>
      <c r="AR49" s="53" t="n">
        <v>0</v>
      </c>
      <c r="AS49" s="53" t="n">
        <v>0</v>
      </c>
      <c r="AT49" s="53" t="n">
        <v>97</v>
      </c>
      <c r="AU49" s="53" t="n">
        <v>51</v>
      </c>
      <c r="AV49" s="53" t="n">
        <v>1</v>
      </c>
      <c r="AW49" s="53" t="n">
        <v>1</v>
      </c>
      <c r="AZ49" s="53" t="n">
        <v>1</v>
      </c>
      <c r="BA49" s="53" t="n">
        <v>1</v>
      </c>
      <c r="BB49" s="53" t="n">
        <v>1</v>
      </c>
      <c r="BC49" s="53" t="n">
        <v>1</v>
      </c>
      <c r="BH49" s="53" t="n">
        <v>0</v>
      </c>
      <c r="BI49" s="53" t="n">
        <v>1160.97</v>
      </c>
      <c r="BJ49" s="53" t="inlineStr">
        <is>
          <t>ТСН-2001 6.61-1-3, 6.61-1-3</t>
        </is>
      </c>
      <c r="BM49" s="53" t="n">
        <v>661</v>
      </c>
      <c r="BN49" s="53" t="n">
        <v>0</v>
      </c>
      <c r="BO49" s="53" t="inlineStr">
        <is>
          <t>6.61-1-3</t>
        </is>
      </c>
      <c r="BP49" s="53" t="n">
        <v>1</v>
      </c>
      <c r="BQ49" s="53" t="n">
        <v>40</v>
      </c>
      <c r="BR49" s="53" t="n">
        <v>0</v>
      </c>
      <c r="BS49" s="53" t="n">
        <v>1</v>
      </c>
      <c r="BT49" s="53" t="n">
        <v>1</v>
      </c>
      <c r="BU49" s="53" t="n">
        <v>1</v>
      </c>
      <c r="BV49" s="53" t="n">
        <v>1</v>
      </c>
      <c r="BW49" s="53" t="n">
        <v>1</v>
      </c>
      <c r="BX49" s="53" t="n">
        <v>1</v>
      </c>
      <c r="BZ49" s="53" t="n">
        <v>97</v>
      </c>
      <c r="CA49" s="53" t="n">
        <v>51</v>
      </c>
      <c r="CE49" s="53" t="n">
        <v>30</v>
      </c>
      <c r="CF49" s="53" t="n">
        <v>0</v>
      </c>
      <c r="CG49" s="53" t="n">
        <v>0</v>
      </c>
      <c r="CM49" s="53" t="n">
        <v>0</v>
      </c>
      <c r="CO49" s="53" t="n">
        <v>0</v>
      </c>
      <c r="CP49" s="53">
        <f>ROUND(P49,2)</f>
        <v/>
      </c>
      <c r="CQ49" s="53">
        <f>ROUND(V49,2)</f>
        <v/>
      </c>
      <c r="CR49" s="53">
        <f>ROUND(W49,2)</f>
        <v/>
      </c>
      <c r="CS49" s="53">
        <f>ROUND(X49,2)</f>
        <v/>
      </c>
      <c r="CT49" s="53">
        <f>ROUND(Y49,2)</f>
        <v/>
      </c>
      <c r="CU49" s="53">
        <f>ROUND(AF49,2)</f>
        <v/>
      </c>
      <c r="CV49" s="53">
        <f>ROUND((AH49*AV49),2)</f>
        <v/>
      </c>
      <c r="CW49" s="53">
        <f>ROUND(AI49,2)</f>
        <v/>
      </c>
      <c r="CX49" s="53">
        <f>ROUND(AJ49,2)</f>
        <v/>
      </c>
      <c r="CY49" s="53">
        <f>ROUND(((P49*AT49)/100),2)</f>
        <v/>
      </c>
      <c r="CZ49" s="53">
        <f>ROUND(((P49*AU49)/100),2)</f>
        <v/>
      </c>
      <c r="DB49" s="53" t="n">
        <v>51</v>
      </c>
      <c r="DD49" s="53" t="inlineStr">
        <is>
          <t>*0)*1</t>
        </is>
      </c>
      <c r="DE49" s="53" t="inlineStr">
        <is>
          <t>*0,3)*1,1</t>
        </is>
      </c>
      <c r="DF49" s="53" t="inlineStr">
        <is>
          <t>*0,3)*1,1</t>
        </is>
      </c>
      <c r="DG49" s="53" t="inlineStr">
        <is>
          <t>*0,3)*1,1</t>
        </is>
      </c>
      <c r="DI49" s="53" t="inlineStr">
        <is>
          <t>*0,3)*1,1</t>
        </is>
      </c>
      <c r="DJ49" s="53" t="inlineStr">
        <is>
          <t>*0,3)*1,1</t>
        </is>
      </c>
      <c r="DN49" s="53" t="n">
        <v>0</v>
      </c>
      <c r="DO49" s="53" t="n">
        <v>0</v>
      </c>
      <c r="DP49" s="53" t="n">
        <v>1</v>
      </c>
      <c r="DQ49" s="53" t="n">
        <v>1</v>
      </c>
      <c r="DU49" s="53" t="n">
        <v>1000</v>
      </c>
      <c r="DV49" s="53" t="inlineStr">
        <is>
          <t>1  М2.</t>
        </is>
      </c>
      <c r="DW49" s="53" t="inlineStr">
        <is>
          <t>1  М2.</t>
        </is>
      </c>
      <c r="DX49" s="53" t="n">
        <v>1</v>
      </c>
      <c r="EE49" s="53" t="n">
        <v>1215536929</v>
      </c>
      <c r="EF49" s="53" t="n">
        <v>40</v>
      </c>
      <c r="EG49" s="53" t="inlineStr">
        <is>
          <t>Строительные работы</t>
        </is>
      </c>
      <c r="EH49" s="53" t="n">
        <v>0</v>
      </c>
      <c r="EJ49" s="53" t="n">
        <v>1160.97</v>
      </c>
      <c r="EK49" s="53" t="n">
        <v>661</v>
      </c>
      <c r="EL49" s="53" t="inlineStr">
        <is>
          <t>ТСН-2001 6.61-1-3</t>
        </is>
      </c>
      <c r="EM49" s="53" t="inlineStr">
        <is>
          <t>ТСН-2001.6-61</t>
        </is>
      </c>
      <c r="EQ49" s="53" t="n">
        <v>131072</v>
      </c>
      <c r="ER49" s="53" t="n">
        <v>21131.07</v>
      </c>
      <c r="ES49" s="53" t="n">
        <v>0</v>
      </c>
      <c r="ET49" s="53" t="n">
        <v>23478.97</v>
      </c>
      <c r="EU49" s="53" t="n">
        <v>2347.89</v>
      </c>
      <c r="EV49" s="53" t="n">
        <v>15026.54</v>
      </c>
      <c r="EW49" s="53" t="n">
        <v>1160.97</v>
      </c>
      <c r="EX49" s="53" t="n">
        <v>0</v>
      </c>
      <c r="EY49" s="53" t="n">
        <v>0</v>
      </c>
      <c r="FQ49" s="53" t="n">
        <v>0</v>
      </c>
      <c r="FR49" s="53">
        <f>ROUND(IF(BI49=3,GM49,0),2)</f>
        <v/>
      </c>
      <c r="FS49" s="53" t="n">
        <v>0</v>
      </c>
      <c r="FX49" s="53" t="n">
        <v>97</v>
      </c>
      <c r="FY49" s="53" t="n">
        <v>51</v>
      </c>
      <c r="GD49" s="53" t="n">
        <v>1</v>
      </c>
      <c r="GF49" s="53" t="n">
        <v>1215536929</v>
      </c>
      <c r="GG49" s="53" t="n">
        <v>2</v>
      </c>
      <c r="GH49" s="53" t="n">
        <v>1</v>
      </c>
      <c r="GI49" s="53" t="n">
        <v>2</v>
      </c>
      <c r="GJ49" s="53" t="n">
        <v>0</v>
      </c>
      <c r="GK49" s="53" t="n">
        <v>0</v>
      </c>
      <c r="GL49" s="53">
        <f>ROUND(IF(AND(BH49=3,BI49=3,FS49&lt;&gt;0),P49,0),2)</f>
        <v/>
      </c>
      <c r="GM49" s="53">
        <f>ROUND(O49+X49+Y49,2)+GX49</f>
        <v/>
      </c>
      <c r="GN49" s="53">
        <f>IF(OR(BI49=0,BI49=1),GM49-GX49,0)</f>
        <v/>
      </c>
      <c r="GO49" s="53">
        <f>IF(BI49=2,GM49-GX49,0)</f>
        <v/>
      </c>
      <c r="GP49" s="53">
        <f>IF(BI49=4,GM49-GX49,0)</f>
        <v/>
      </c>
      <c r="GR49" s="53" t="n">
        <v>0</v>
      </c>
      <c r="GS49" s="53" t="n">
        <v>0</v>
      </c>
      <c r="GT49" s="53" t="n">
        <v>0</v>
      </c>
      <c r="GV49" s="53">
        <f>ROUND((GT49),6)</f>
        <v/>
      </c>
      <c r="GW49" s="53" t="n">
        <v>1</v>
      </c>
      <c r="GX49" s="53">
        <f>ROUND(HC49*I49,2)</f>
        <v/>
      </c>
      <c r="GY49" s="53" t="n">
        <v>0</v>
      </c>
      <c r="GZ49" s="53" t="n">
        <v>0</v>
      </c>
      <c r="HA49" s="53" t="n">
        <v>0</v>
      </c>
      <c r="HB49" s="53" t="n">
        <v>0</v>
      </c>
      <c r="HC49" s="53">
        <f>GV49*GW49</f>
        <v/>
      </c>
      <c r="HD49" s="53" t="n">
        <v>0</v>
      </c>
    </row>
    <row r="50" ht="13.8" customHeight="1" s="54">
      <c r="A50" s="96" t="n">
        <v>50</v>
      </c>
      <c r="B50" s="96" t="n">
        <v>0</v>
      </c>
      <c r="C50" s="96" t="n">
        <v>0</v>
      </c>
      <c r="D50" s="96" t="n">
        <v>1</v>
      </c>
      <c r="E50" s="96" t="n">
        <v>217</v>
      </c>
      <c r="F50" s="96">
        <f>ROUND(Source!AU31,O50)</f>
        <v/>
      </c>
      <c r="G50" s="96" t="inlineStr">
        <is>
          <t>Прочие</t>
        </is>
      </c>
      <c r="H50" s="96" t="inlineStr">
        <is>
          <t>Прочие работы с НР и СП</t>
        </is>
      </c>
      <c r="I50" s="96" t="n">
        <v>3317.24</v>
      </c>
      <c r="J50" s="96" t="n">
        <v>38.84</v>
      </c>
      <c r="K50" s="96" t="n">
        <v>217</v>
      </c>
      <c r="L50" s="96" t="n">
        <v>13</v>
      </c>
      <c r="M50" s="96" t="n">
        <v>1</v>
      </c>
      <c r="N50" s="96" t="n"/>
      <c r="O50" s="96" t="n">
        <v>2</v>
      </c>
      <c r="P50" s="96">
        <f>ROUND(Source!EM31,O50)</f>
        <v/>
      </c>
      <c r="Q50" s="96">
        <f>ROUND(10.18,2)</f>
        <v/>
      </c>
      <c r="R50" s="96">
        <f>ROUND(AH50,2)</f>
        <v/>
      </c>
      <c r="S50" s="96" t="inlineStr">
        <is>
          <t>ТСН-2001 3.15-103-1</t>
        </is>
      </c>
      <c r="T50" s="96" t="inlineStr">
        <is>
          <t>work</t>
        </is>
      </c>
      <c r="U50" s="96" t="n">
        <v>1311572.77</v>
      </c>
      <c r="V50" s="96" t="n">
        <v>351314.13</v>
      </c>
      <c r="W50" s="96" t="n">
        <v>0</v>
      </c>
      <c r="X50" s="96" t="n">
        <v>1</v>
      </c>
      <c r="Y50" s="96" t="n">
        <v>0</v>
      </c>
      <c r="Z50" s="96" t="n">
        <v>0</v>
      </c>
      <c r="AA50" s="96" t="n">
        <v>34510.23</v>
      </c>
      <c r="AB50" s="96" t="n">
        <v>3834.47</v>
      </c>
      <c r="AC50" s="53" t="n">
        <v>38344.7</v>
      </c>
      <c r="AD50" s="53" t="n">
        <v>24540.61</v>
      </c>
      <c r="AE50" s="53" t="inlineStr">
        <is>
          <t>work</t>
        </is>
      </c>
      <c r="AF50" s="53" t="n">
        <v>4321.21</v>
      </c>
      <c r="AG50" s="53" t="n">
        <v>424.48</v>
      </c>
      <c r="AH50" s="53" t="n">
        <v>3317.24</v>
      </c>
      <c r="AI50" s="53">
        <f>(((EX50*0.3)*1.1))</f>
        <v/>
      </c>
      <c r="AJ50" s="53">
        <f>(AS50)</f>
        <v/>
      </c>
      <c r="AK50" s="53" t="n">
        <v>34510.23</v>
      </c>
      <c r="AL50" s="53" t="n">
        <v>0</v>
      </c>
      <c r="AM50" s="53" t="n">
        <v>38344.7</v>
      </c>
      <c r="AN50" s="53" t="n">
        <v>3834.47</v>
      </c>
      <c r="AO50" s="53">
        <f>ROUND(O50,2)</f>
        <v/>
      </c>
      <c r="AP50" s="53" t="n">
        <v>0</v>
      </c>
      <c r="AQ50" s="53">
        <f>ROUND(R50,2)</f>
        <v/>
      </c>
      <c r="AR50" s="53" t="n">
        <v>0</v>
      </c>
      <c r="AS50" s="53" t="n">
        <v>0</v>
      </c>
      <c r="AT50" s="53" t="n">
        <v>97</v>
      </c>
      <c r="AU50" s="53" t="n">
        <v>51</v>
      </c>
      <c r="AV50" s="53" t="n">
        <v>1</v>
      </c>
      <c r="AW50" s="53" t="n">
        <v>1</v>
      </c>
      <c r="AZ50" s="53" t="n">
        <v>1</v>
      </c>
      <c r="BA50" s="53" t="n">
        <v>1</v>
      </c>
      <c r="BB50" s="53" t="n">
        <v>1</v>
      </c>
      <c r="BC50" s="53" t="n">
        <v>1</v>
      </c>
      <c r="BH50" s="53" t="n">
        <v>0</v>
      </c>
      <c r="BI50" s="53" t="n">
        <v>3317.24</v>
      </c>
      <c r="BJ50" s="53" t="inlineStr">
        <is>
          <t>ТСН-2001 3.15-103-1, 3.15-103-1</t>
        </is>
      </c>
      <c r="BM50" s="53" t="n">
        <v>315</v>
      </c>
      <c r="BN50" s="53" t="n">
        <v>0</v>
      </c>
      <c r="BO50" s="53" t="inlineStr">
        <is>
          <t>3.15-103-1</t>
        </is>
      </c>
      <c r="BP50" s="53" t="n">
        <v>1</v>
      </c>
      <c r="BQ50" s="53" t="n">
        <v>40</v>
      </c>
      <c r="BR50" s="53" t="n">
        <v>0</v>
      </c>
      <c r="BS50" s="53" t="n">
        <v>1</v>
      </c>
      <c r="BT50" s="53" t="n">
        <v>1</v>
      </c>
      <c r="BU50" s="53" t="n">
        <v>1</v>
      </c>
      <c r="BV50" s="53" t="n">
        <v>1</v>
      </c>
      <c r="BW50" s="53" t="n">
        <v>1</v>
      </c>
      <c r="BX50" s="53" t="n">
        <v>1</v>
      </c>
      <c r="BZ50" s="53" t="n">
        <v>97</v>
      </c>
      <c r="CA50" s="53" t="n">
        <v>51</v>
      </c>
      <c r="CE50" s="53" t="n">
        <v>30</v>
      </c>
      <c r="CF50" s="53" t="n">
        <v>0</v>
      </c>
      <c r="CG50" s="53" t="n">
        <v>0</v>
      </c>
      <c r="CM50" s="53" t="n">
        <v>0</v>
      </c>
      <c r="CO50" s="53" t="n">
        <v>0</v>
      </c>
      <c r="CP50" s="53">
        <f>ROUND(P50,2)</f>
        <v/>
      </c>
      <c r="CQ50" s="53">
        <f>ROUND(V50,2)</f>
        <v/>
      </c>
      <c r="CR50" s="53">
        <f>ROUND(W50,2)</f>
        <v/>
      </c>
      <c r="CS50" s="53">
        <f>ROUND(X50,2)</f>
        <v/>
      </c>
      <c r="CT50" s="53">
        <f>ROUND(Y50,2)</f>
        <v/>
      </c>
      <c r="CU50" s="53">
        <f>ROUND(AF50,2)</f>
        <v/>
      </c>
      <c r="CV50" s="53">
        <f>ROUND((AH50*AV50),2)</f>
        <v/>
      </c>
      <c r="CW50" s="53">
        <f>ROUND(AI50,2)</f>
        <v/>
      </c>
      <c r="CX50" s="53">
        <f>ROUND(AJ50,2)</f>
        <v/>
      </c>
      <c r="CY50" s="53">
        <f>ROUND(((P50*AT50)/100),2)</f>
        <v/>
      </c>
      <c r="CZ50" s="53">
        <f>ROUND(((P50*AU50)/100),2)</f>
        <v/>
      </c>
      <c r="DB50" s="53" t="n">
        <v>53</v>
      </c>
      <c r="DD50" s="53" t="inlineStr">
        <is>
          <t>*0)*1</t>
        </is>
      </c>
      <c r="DE50" s="53" t="inlineStr">
        <is>
          <t>*0,3)*1,1</t>
        </is>
      </c>
      <c r="DF50" s="53" t="inlineStr">
        <is>
          <t>*0,3)*1,1</t>
        </is>
      </c>
      <c r="DG50" s="53" t="inlineStr">
        <is>
          <t>*0,3)*1,1</t>
        </is>
      </c>
      <c r="DI50" s="53" t="inlineStr">
        <is>
          <t>*0,3)*1,1</t>
        </is>
      </c>
      <c r="DJ50" s="53" t="inlineStr">
        <is>
          <t>*0,3)*1,1</t>
        </is>
      </c>
      <c r="DN50" s="53" t="n">
        <v>0</v>
      </c>
      <c r="DO50" s="53" t="n">
        <v>0</v>
      </c>
      <c r="DP50" s="53" t="n">
        <v>1</v>
      </c>
      <c r="DQ50" s="53" t="n">
        <v>1</v>
      </c>
      <c r="DU50" s="53" t="n">
        <v>1000</v>
      </c>
      <c r="DV50" s="53" t="inlineStr">
        <is>
          <t>1  М2.</t>
        </is>
      </c>
      <c r="DW50" s="53" t="inlineStr">
        <is>
          <t>1  М2.</t>
        </is>
      </c>
      <c r="DX50" s="53" t="n">
        <v>1</v>
      </c>
      <c r="EE50" s="53" t="n">
        <v>1458527247</v>
      </c>
      <c r="EF50" s="53" t="n">
        <v>40</v>
      </c>
      <c r="EG50" s="53" t="inlineStr">
        <is>
          <t>Строительные работы</t>
        </is>
      </c>
      <c r="EH50" s="53" t="n">
        <v>0</v>
      </c>
      <c r="EJ50" s="53" t="n">
        <v>3317.24</v>
      </c>
      <c r="EK50" s="53" t="n">
        <v>315</v>
      </c>
      <c r="EL50" s="53" t="inlineStr">
        <is>
          <t>ТСН-2001 3.15-103-1</t>
        </is>
      </c>
      <c r="EM50" s="53" t="inlineStr">
        <is>
          <t>ТСН-2001.3-15</t>
        </is>
      </c>
      <c r="EQ50" s="53" t="n">
        <v>131072</v>
      </c>
      <c r="ER50" s="53" t="n">
        <v>34510.23</v>
      </c>
      <c r="ES50" s="53" t="n">
        <v>0</v>
      </c>
      <c r="ET50" s="53" t="n">
        <v>38344.7</v>
      </c>
      <c r="EU50" s="53" t="n">
        <v>3834.47</v>
      </c>
      <c r="EV50" s="53" t="n">
        <v>24540.61</v>
      </c>
      <c r="EW50" s="53" t="n">
        <v>3317.24</v>
      </c>
      <c r="EX50" s="53" t="n">
        <v>0</v>
      </c>
      <c r="EY50" s="53" t="n">
        <v>0</v>
      </c>
      <c r="FQ50" s="53" t="n">
        <v>0</v>
      </c>
      <c r="FR50" s="53">
        <f>ROUND(IF(BI50=3,GM50,0),2)</f>
        <v/>
      </c>
      <c r="FS50" s="53" t="n">
        <v>0</v>
      </c>
      <c r="FX50" s="53" t="n">
        <v>97</v>
      </c>
      <c r="FY50" s="53" t="n">
        <v>51</v>
      </c>
      <c r="GD50" s="53" t="n">
        <v>1</v>
      </c>
      <c r="GF50" s="53" t="n">
        <v>1458527247</v>
      </c>
      <c r="GG50" s="53" t="n">
        <v>2</v>
      </c>
      <c r="GH50" s="53" t="n">
        <v>1</v>
      </c>
      <c r="GI50" s="53" t="n">
        <v>2</v>
      </c>
      <c r="GJ50" s="53" t="n">
        <v>0</v>
      </c>
      <c r="GK50" s="53" t="n">
        <v>0</v>
      </c>
      <c r="GL50" s="53">
        <f>ROUND(IF(AND(BH50=3,BI50=3,FS50&lt;&gt;0),P50,0),2)</f>
        <v/>
      </c>
      <c r="GM50" s="53">
        <f>ROUND(O50+X50+Y50,2)+GX50</f>
        <v/>
      </c>
      <c r="GN50" s="53">
        <f>IF(OR(BI50=0,BI50=1),GM50-GX50,0)</f>
        <v/>
      </c>
      <c r="GO50" s="53">
        <f>IF(BI50=2,GM50-GX50,0)</f>
        <v/>
      </c>
      <c r="GP50" s="53">
        <f>IF(BI50=4,GM50-GX50,0)</f>
        <v/>
      </c>
      <c r="GR50" s="53" t="n">
        <v>0</v>
      </c>
      <c r="GS50" s="53" t="n">
        <v>0</v>
      </c>
      <c r="GT50" s="53" t="n">
        <v>0</v>
      </c>
      <c r="GV50" s="53">
        <f>ROUND((GT50),6)</f>
        <v/>
      </c>
      <c r="GW50" s="53" t="n">
        <v>1</v>
      </c>
      <c r="GX50" s="53">
        <f>ROUND(HC50*I50,2)</f>
        <v/>
      </c>
      <c r="GY50" s="53" t="n">
        <v>0</v>
      </c>
      <c r="GZ50" s="53" t="n">
        <v>0</v>
      </c>
      <c r="HA50" s="53" t="n">
        <v>0</v>
      </c>
      <c r="HB50" s="53" t="n">
        <v>0</v>
      </c>
      <c r="HC50" s="53">
        <f>GV50*GW50</f>
        <v/>
      </c>
      <c r="HD50" s="53" t="n">
        <v>0</v>
      </c>
    </row>
    <row r="51" ht="13.8" customHeight="1" s="54">
      <c r="A51" s="96" t="n">
        <v>50</v>
      </c>
      <c r="B51" s="96" t="n">
        <v>0</v>
      </c>
      <c r="C51" s="96" t="n">
        <v>0</v>
      </c>
      <c r="D51" s="96" t="n">
        <v>1</v>
      </c>
      <c r="E51" s="96" t="n">
        <v>230</v>
      </c>
      <c r="F51" s="96">
        <f>ROUND(Source!BA31,O51)</f>
        <v/>
      </c>
      <c r="G51" s="96" t="inlineStr">
        <is>
          <t>ПрочиеЗатр</t>
        </is>
      </c>
      <c r="H51" s="96" t="inlineStr">
        <is>
          <t>Прочие затраты по ТСН-2001.16</t>
        </is>
      </c>
      <c r="I51" s="96" t="n">
        <v>164.1185</v>
      </c>
      <c r="J51" s="96" t="n">
        <v>84.34</v>
      </c>
      <c r="K51" s="96" t="n">
        <v>230</v>
      </c>
      <c r="L51" s="96" t="n">
        <v>14</v>
      </c>
      <c r="M51" s="96" t="n">
        <v>1</v>
      </c>
      <c r="N51" s="96" t="n"/>
      <c r="O51" s="96" t="n">
        <v>2</v>
      </c>
      <c r="P51" s="96">
        <f>ROUND(Source!ES31,O51)</f>
        <v/>
      </c>
      <c r="Q51" s="96">
        <f>ROUND(10.18,2)</f>
        <v/>
      </c>
      <c r="R51" s="96">
        <f>ROUND(AH51,2)</f>
        <v/>
      </c>
      <c r="S51" s="96" t="inlineStr">
        <is>
          <t>ТСН-2001 3.15-115-1</t>
        </is>
      </c>
      <c r="T51" s="96" t="inlineStr">
        <is>
          <t>work</t>
        </is>
      </c>
      <c r="U51" s="96" t="n">
        <v>140916.12</v>
      </c>
      <c r="V51" s="96" t="n">
        <v>37745.38</v>
      </c>
      <c r="W51" s="96" t="n">
        <v>0</v>
      </c>
      <c r="X51" s="96" t="n">
        <v>1</v>
      </c>
      <c r="Y51" s="96" t="n">
        <v>0</v>
      </c>
      <c r="Z51" s="96" t="n">
        <v>0</v>
      </c>
      <c r="AA51" s="96" t="n">
        <v>3707.79</v>
      </c>
      <c r="AB51" s="96" t="n">
        <v>411.97</v>
      </c>
      <c r="AC51" s="53" t="n">
        <v>4119.77</v>
      </c>
      <c r="AD51" s="53" t="n">
        <v>2636.65</v>
      </c>
      <c r="AE51" s="53" t="inlineStr">
        <is>
          <t>work</t>
        </is>
      </c>
      <c r="AF51" s="53" t="n">
        <v>464.32</v>
      </c>
      <c r="AG51" s="53" t="n">
        <v>45.61</v>
      </c>
      <c r="AH51" s="53" t="n">
        <v>164.12</v>
      </c>
      <c r="AI51" s="53">
        <f>(((EX51*0.3)*1.1))</f>
        <v/>
      </c>
      <c r="AJ51" s="53">
        <f>(AS51)</f>
        <v/>
      </c>
      <c r="AK51" s="53" t="n">
        <v>3707.79</v>
      </c>
      <c r="AL51" s="53" t="n">
        <v>0</v>
      </c>
      <c r="AM51" s="53" t="n">
        <v>4119.77</v>
      </c>
      <c r="AN51" s="53" t="n">
        <v>411.97</v>
      </c>
      <c r="AO51" s="53">
        <f>ROUND(O51,2)</f>
        <v/>
      </c>
      <c r="AP51" s="53" t="n">
        <v>0</v>
      </c>
      <c r="AQ51" s="53">
        <f>ROUND(R51,2)</f>
        <v/>
      </c>
      <c r="AR51" s="53" t="n">
        <v>0</v>
      </c>
      <c r="AS51" s="53" t="n">
        <v>0</v>
      </c>
      <c r="AT51" s="53" t="n">
        <v>97</v>
      </c>
      <c r="AU51" s="53" t="n">
        <v>51</v>
      </c>
      <c r="AV51" s="53" t="n">
        <v>1</v>
      </c>
      <c r="AW51" s="53" t="n">
        <v>1</v>
      </c>
      <c r="AZ51" s="53" t="n">
        <v>1</v>
      </c>
      <c r="BA51" s="53" t="n">
        <v>1</v>
      </c>
      <c r="BB51" s="53" t="n">
        <v>1</v>
      </c>
      <c r="BC51" s="53" t="n">
        <v>1</v>
      </c>
      <c r="BH51" s="53" t="n">
        <v>0</v>
      </c>
      <c r="BI51" s="53" t="n">
        <v>164.12</v>
      </c>
      <c r="BJ51" s="53" t="inlineStr">
        <is>
          <t>ТСН-2001 3.15-115-1, 3.15-115-1</t>
        </is>
      </c>
      <c r="BM51" s="53" t="n">
        <v>315</v>
      </c>
      <c r="BN51" s="53" t="n">
        <v>0</v>
      </c>
      <c r="BO51" s="53" t="inlineStr">
        <is>
          <t>3.15-115-1</t>
        </is>
      </c>
      <c r="BP51" s="53" t="n">
        <v>1</v>
      </c>
      <c r="BQ51" s="53" t="n">
        <v>40</v>
      </c>
      <c r="BR51" s="53" t="n">
        <v>0</v>
      </c>
      <c r="BS51" s="53" t="n">
        <v>1</v>
      </c>
      <c r="BT51" s="53" t="n">
        <v>1</v>
      </c>
      <c r="BU51" s="53" t="n">
        <v>1</v>
      </c>
      <c r="BV51" s="53" t="n">
        <v>1</v>
      </c>
      <c r="BW51" s="53" t="n">
        <v>1</v>
      </c>
      <c r="BX51" s="53" t="n">
        <v>1</v>
      </c>
      <c r="BZ51" s="53" t="n">
        <v>97</v>
      </c>
      <c r="CA51" s="53" t="n">
        <v>51</v>
      </c>
      <c r="CE51" s="53" t="n">
        <v>30</v>
      </c>
      <c r="CF51" s="53" t="n">
        <v>0</v>
      </c>
      <c r="CG51" s="53" t="n">
        <v>0</v>
      </c>
      <c r="CM51" s="53" t="n">
        <v>0</v>
      </c>
      <c r="CO51" s="53" t="n">
        <v>0</v>
      </c>
      <c r="CP51" s="53">
        <f>ROUND(P51,2)</f>
        <v/>
      </c>
      <c r="CQ51" s="53">
        <f>ROUND(V51,2)</f>
        <v/>
      </c>
      <c r="CR51" s="53">
        <f>ROUND(W51,2)</f>
        <v/>
      </c>
      <c r="CS51" s="53">
        <f>ROUND(X51,2)</f>
        <v/>
      </c>
      <c r="CT51" s="53">
        <f>ROUND(Y51,2)</f>
        <v/>
      </c>
      <c r="CU51" s="53">
        <f>ROUND(AF51,2)</f>
        <v/>
      </c>
      <c r="CV51" s="53">
        <f>ROUND((AH51*AV51),2)</f>
        <v/>
      </c>
      <c r="CW51" s="53">
        <f>ROUND(AI51,2)</f>
        <v/>
      </c>
      <c r="CX51" s="53">
        <f>ROUND(AJ51,2)</f>
        <v/>
      </c>
      <c r="CY51" s="53">
        <f>ROUND(((P51*AT51)/100),2)</f>
        <v/>
      </c>
      <c r="CZ51" s="53">
        <f>ROUND(((P51*AU51)/100),2)</f>
        <v/>
      </c>
      <c r="DB51" s="53" t="n">
        <v>55</v>
      </c>
      <c r="DD51" s="53" t="inlineStr">
        <is>
          <t>*0)*1</t>
        </is>
      </c>
      <c r="DE51" s="53" t="inlineStr">
        <is>
          <t>*0,3)*1,1</t>
        </is>
      </c>
      <c r="DF51" s="53" t="inlineStr">
        <is>
          <t>*0,3)*1,1</t>
        </is>
      </c>
      <c r="DG51" s="53" t="inlineStr">
        <is>
          <t>*0,3)*1,1</t>
        </is>
      </c>
      <c r="DI51" s="53" t="inlineStr">
        <is>
          <t>*0,3)*1,1</t>
        </is>
      </c>
      <c r="DJ51" s="53" t="inlineStr">
        <is>
          <t>*0,3)*1,1</t>
        </is>
      </c>
      <c r="DN51" s="53" t="n">
        <v>0</v>
      </c>
      <c r="DO51" s="53" t="n">
        <v>0</v>
      </c>
      <c r="DP51" s="53" t="n">
        <v>1</v>
      </c>
      <c r="DQ51" s="53" t="n">
        <v>1</v>
      </c>
      <c r="DU51" s="53" t="n">
        <v>1000</v>
      </c>
      <c r="DV51" s="53" t="inlineStr">
        <is>
          <t>1  М2.</t>
        </is>
      </c>
      <c r="DW51" s="53" t="inlineStr">
        <is>
          <t>1  М2.</t>
        </is>
      </c>
      <c r="DX51" s="53" t="n">
        <v>1</v>
      </c>
      <c r="EE51" s="53" t="n">
        <v>1191713937</v>
      </c>
      <c r="EF51" s="53" t="n">
        <v>40</v>
      </c>
      <c r="EG51" s="53" t="inlineStr">
        <is>
          <t>Строительные работы</t>
        </is>
      </c>
      <c r="EH51" s="53" t="n">
        <v>0</v>
      </c>
      <c r="EJ51" s="53" t="n">
        <v>164.1185</v>
      </c>
      <c r="EK51" s="53" t="n">
        <v>315</v>
      </c>
      <c r="EL51" s="53" t="inlineStr">
        <is>
          <t>ТСН-2001 3.15-115-1</t>
        </is>
      </c>
      <c r="EM51" s="53" t="inlineStr">
        <is>
          <t>ТСН-2001.3-15</t>
        </is>
      </c>
      <c r="EQ51" s="53" t="n">
        <v>131072</v>
      </c>
      <c r="ER51" s="53" t="n">
        <v>3707.79</v>
      </c>
      <c r="ES51" s="53" t="n">
        <v>0</v>
      </c>
      <c r="ET51" s="53" t="n">
        <v>4119.77</v>
      </c>
      <c r="EU51" s="53" t="n">
        <v>411.97</v>
      </c>
      <c r="EV51" s="53" t="n">
        <v>2636.65</v>
      </c>
      <c r="EW51" s="53" t="n">
        <v>164.12</v>
      </c>
      <c r="EX51" s="53" t="n">
        <v>0</v>
      </c>
      <c r="EY51" s="53" t="n">
        <v>0</v>
      </c>
      <c r="FQ51" s="53" t="n">
        <v>0</v>
      </c>
      <c r="FR51" s="53">
        <f>ROUND(IF(BI51=3,GM51,0),2)</f>
        <v/>
      </c>
      <c r="FS51" s="53" t="n">
        <v>0</v>
      </c>
      <c r="FX51" s="53" t="n">
        <v>97</v>
      </c>
      <c r="FY51" s="53" t="n">
        <v>51</v>
      </c>
      <c r="GD51" s="53" t="n">
        <v>1</v>
      </c>
      <c r="GF51" s="53" t="n">
        <v>1191713937</v>
      </c>
      <c r="GG51" s="53" t="n">
        <v>2</v>
      </c>
      <c r="GH51" s="53" t="n">
        <v>1</v>
      </c>
      <c r="GI51" s="53" t="n">
        <v>2</v>
      </c>
      <c r="GJ51" s="53" t="n">
        <v>0</v>
      </c>
      <c r="GK51" s="53" t="n">
        <v>0</v>
      </c>
      <c r="GL51" s="53">
        <f>ROUND(IF(AND(BH51=3,BI51=3,FS51&lt;&gt;0),P51,0),2)</f>
        <v/>
      </c>
      <c r="GM51" s="53">
        <f>ROUND(O51+X51+Y51,2)+GX51</f>
        <v/>
      </c>
      <c r="GN51" s="53">
        <f>IF(OR(BI51=0,BI51=1),GM51-GX51,0)</f>
        <v/>
      </c>
      <c r="GO51" s="53">
        <f>IF(BI51=2,GM51-GX51,0)</f>
        <v/>
      </c>
      <c r="GP51" s="53">
        <f>IF(BI51=4,GM51-GX51,0)</f>
        <v/>
      </c>
      <c r="GR51" s="53" t="n">
        <v>0</v>
      </c>
      <c r="GS51" s="53" t="n">
        <v>0</v>
      </c>
      <c r="GT51" s="53" t="n">
        <v>0</v>
      </c>
      <c r="GV51" s="53">
        <f>ROUND((GT51),6)</f>
        <v/>
      </c>
      <c r="GW51" s="53" t="n">
        <v>1</v>
      </c>
      <c r="GX51" s="53">
        <f>ROUND(HC51*I51,2)</f>
        <v/>
      </c>
      <c r="GY51" s="53" t="n">
        <v>0</v>
      </c>
      <c r="GZ51" s="53" t="n">
        <v>0</v>
      </c>
      <c r="HA51" s="53" t="n">
        <v>0</v>
      </c>
      <c r="HB51" s="53" t="n">
        <v>0</v>
      </c>
      <c r="HC51" s="53">
        <f>GV51*GW51</f>
        <v/>
      </c>
      <c r="HD51" s="53" t="n">
        <v>0</v>
      </c>
    </row>
    <row r="52" ht="12.75" customHeight="1" s="54">
      <c r="A52" s="95" t="n">
        <v>17</v>
      </c>
      <c r="B52" s="95" t="n">
        <v>1</v>
      </c>
      <c r="C52" s="95">
        <f>ROW(SmtRes!A29)</f>
        <v/>
      </c>
      <c r="D52" s="95">
        <f>ROW(EtalonRes!A29)</f>
        <v/>
      </c>
      <c r="E52" s="95" t="n">
        <v>1</v>
      </c>
      <c r="F52" s="95" t="inlineStr">
        <is>
          <t>3.15-140-1</t>
        </is>
      </c>
      <c r="G52" s="95" t="inlineStr">
        <is>
          <t>Оклейка стеклообоями/армирующим декоративным покрытием</t>
        </is>
      </c>
      <c r="H52" s="95" t="inlineStr">
        <is>
          <t>1 М2</t>
        </is>
      </c>
      <c r="I52" s="95" t="n">
        <v>117.2275</v>
      </c>
      <c r="J52" s="95" t="n">
        <v>84.34</v>
      </c>
      <c r="K52" s="95" t="n">
        <v>149783.29</v>
      </c>
      <c r="L52" s="95" t="n"/>
      <c r="M52" s="95" t="n"/>
      <c r="N52" s="95" t="n"/>
      <c r="O52" s="95">
        <f>ROUND((Z52+AC52+AD52),2)</f>
        <v/>
      </c>
      <c r="P52" s="95">
        <f>ROUND((U52+X52+Y52),2)</f>
        <v/>
      </c>
      <c r="Q52" s="95">
        <f>ROUND(10.18,2)</f>
        <v/>
      </c>
      <c r="R52" s="95">
        <f>ROUND(AH52,2)</f>
        <v/>
      </c>
      <c r="S52" s="95" t="inlineStr">
        <is>
          <t>ТСН-2001 3.15-140-1</t>
        </is>
      </c>
      <c r="T52" s="95" t="inlineStr">
        <is>
          <t>work</t>
        </is>
      </c>
      <c r="U52" s="95" t="n">
        <v>100654.37</v>
      </c>
      <c r="V52" s="95" t="n">
        <v>26960.99</v>
      </c>
      <c r="W52" s="95" t="n">
        <v>2995.67</v>
      </c>
      <c r="X52" s="95" t="n">
        <v>29956.66</v>
      </c>
      <c r="Y52" s="95" t="n">
        <v>19172.26</v>
      </c>
      <c r="Z52" s="95" t="n">
        <v>9887.459999999999</v>
      </c>
      <c r="AA52" s="95" t="n">
        <v>2648.43</v>
      </c>
      <c r="AB52" s="95" t="n">
        <v>294.27</v>
      </c>
      <c r="AC52" s="95" t="n">
        <v>2942.7</v>
      </c>
      <c r="AD52" s="95" t="n">
        <v>1883.33</v>
      </c>
      <c r="AE52" s="95" t="inlineStr">
        <is>
          <t>work</t>
        </is>
      </c>
      <c r="AF52" s="95" t="n">
        <v>331.66</v>
      </c>
      <c r="AG52" s="95" t="n">
        <v>32.58</v>
      </c>
      <c r="AH52" s="95" t="n">
        <v>117.23</v>
      </c>
      <c r="AI52" s="95">
        <f>(((EX52*0.3)*1.1))</f>
        <v/>
      </c>
      <c r="AJ52" s="95">
        <f>(AS52)</f>
        <v/>
      </c>
      <c r="AK52" s="95" t="n">
        <v>2648.43</v>
      </c>
      <c r="AL52" s="95" t="n">
        <v>0</v>
      </c>
      <c r="AM52" s="95" t="n">
        <v>2942.7</v>
      </c>
      <c r="AN52" s="95" t="n">
        <v>294.27</v>
      </c>
      <c r="AO52" s="95">
        <f>ROUND(O52,2)</f>
        <v/>
      </c>
      <c r="AP52" s="95" t="n">
        <v>0</v>
      </c>
      <c r="AQ52" s="95">
        <f>ROUND(R52,2)</f>
        <v/>
      </c>
      <c r="AR52" s="95" t="n">
        <v>0</v>
      </c>
      <c r="AS52" s="95" t="n">
        <v>0</v>
      </c>
      <c r="AT52" s="95" t="n">
        <v>97</v>
      </c>
      <c r="AU52" s="95" t="n">
        <v>51</v>
      </c>
      <c r="AV52" s="95" t="n">
        <v>1</v>
      </c>
      <c r="AW52" s="95" t="n">
        <v>1</v>
      </c>
      <c r="AX52" s="95" t="n"/>
      <c r="AY52" s="95" t="n"/>
      <c r="AZ52" s="95" t="n">
        <v>1</v>
      </c>
      <c r="BA52" s="95" t="n">
        <v>1</v>
      </c>
      <c r="BB52" s="95" t="n">
        <v>1</v>
      </c>
      <c r="BC52" s="95" t="n">
        <v>1</v>
      </c>
      <c r="BD52" s="95" t="n"/>
      <c r="BE52" s="95" t="n"/>
      <c r="BF52" s="95" t="n"/>
      <c r="BG52" s="95" t="n"/>
      <c r="BH52" s="95" t="n">
        <v>0</v>
      </c>
      <c r="BI52" s="95" t="n">
        <v>117.23</v>
      </c>
      <c r="BJ52" s="95" t="inlineStr">
        <is>
          <t>ТСН-2001 3.15-140-1, 3.15-140-1</t>
        </is>
      </c>
      <c r="BK52" s="95" t="n"/>
      <c r="BL52" s="95" t="n"/>
      <c r="BM52" s="95" t="n">
        <v>315</v>
      </c>
      <c r="BN52" s="95" t="n">
        <v>0</v>
      </c>
      <c r="BO52" s="95" t="inlineStr">
        <is>
          <t>3.15-140-1</t>
        </is>
      </c>
      <c r="BP52" s="95" t="n">
        <v>1</v>
      </c>
      <c r="BQ52" s="95" t="n">
        <v>40</v>
      </c>
      <c r="BR52" s="95" t="n">
        <v>0</v>
      </c>
      <c r="BS52" s="95" t="n">
        <v>1</v>
      </c>
      <c r="BT52" s="95" t="n">
        <v>1</v>
      </c>
      <c r="BU52" s="95" t="n">
        <v>1</v>
      </c>
      <c r="BV52" s="95" t="n">
        <v>1</v>
      </c>
      <c r="BW52" s="95" t="n">
        <v>1</v>
      </c>
      <c r="BX52" s="95" t="n">
        <v>1</v>
      </c>
      <c r="BY52" s="95" t="n"/>
      <c r="BZ52" s="95" t="n">
        <v>97</v>
      </c>
      <c r="CA52" s="95" t="n">
        <v>51</v>
      </c>
      <c r="CB52" s="95" t="n"/>
      <c r="CC52" s="95" t="n"/>
      <c r="CD52" s="95" t="n"/>
      <c r="CE52" s="95" t="n">
        <v>30</v>
      </c>
      <c r="CF52" s="95" t="n">
        <v>0</v>
      </c>
      <c r="CG52" s="95" t="n">
        <v>0</v>
      </c>
      <c r="CH52" s="95" t="n"/>
      <c r="CI52" s="95" t="n"/>
      <c r="CJ52" s="95" t="n"/>
      <c r="CK52" s="95" t="n"/>
      <c r="CL52" s="95" t="n"/>
      <c r="CM52" s="95" t="n">
        <v>0</v>
      </c>
      <c r="CN52" s="95" t="n"/>
      <c r="CO52" s="95" t="n">
        <v>0</v>
      </c>
      <c r="CP52" s="95">
        <f>ROUND(P52,2)</f>
        <v/>
      </c>
      <c r="CQ52" s="95">
        <f>ROUND(V52,2)</f>
        <v/>
      </c>
      <c r="CR52" s="95">
        <f>ROUND(W52,2)</f>
        <v/>
      </c>
      <c r="CS52" s="95">
        <f>ROUND(X52,2)</f>
        <v/>
      </c>
      <c r="CT52" s="95">
        <f>ROUND(Y52,2)</f>
        <v/>
      </c>
      <c r="CU52" s="95">
        <f>ROUND(AF52,2)</f>
        <v/>
      </c>
      <c r="CV52" s="95">
        <f>ROUND((AH52*AV52),2)</f>
        <v/>
      </c>
      <c r="CW52" s="95">
        <f>ROUND(AI52,2)</f>
        <v/>
      </c>
      <c r="CX52" s="95">
        <f>ROUND(AJ52,2)</f>
        <v/>
      </c>
      <c r="CY52" s="95">
        <f>ROUND(((P52*AT52)/100),2)</f>
        <v/>
      </c>
      <c r="CZ52" s="95">
        <f>ROUND(((P52*AU52)/100),2)</f>
        <v/>
      </c>
      <c r="DA52" s="95" t="n"/>
      <c r="DB52" s="95" t="n">
        <v>57</v>
      </c>
      <c r="DC52" s="95" t="n"/>
      <c r="DD52" s="95" t="inlineStr">
        <is>
          <t>*0)*1</t>
        </is>
      </c>
      <c r="DE52" s="95" t="inlineStr">
        <is>
          <t>*0,3)*1,1</t>
        </is>
      </c>
      <c r="DF52" s="95" t="inlineStr">
        <is>
          <t>*0,3)*1,1</t>
        </is>
      </c>
      <c r="DG52" s="95" t="inlineStr">
        <is>
          <t>*0,3)*1,1</t>
        </is>
      </c>
      <c r="DH52" s="95" t="n"/>
      <c r="DI52" s="95" t="inlineStr">
        <is>
          <t>*0,3)*1,1</t>
        </is>
      </c>
      <c r="DJ52" s="95" t="inlineStr">
        <is>
          <t>*0,3)*1,1</t>
        </is>
      </c>
      <c r="DK52" s="95" t="n"/>
      <c r="DL52" s="95" t="n"/>
      <c r="DM52" s="95" t="n"/>
      <c r="DN52" s="95" t="n">
        <v>0</v>
      </c>
      <c r="DO52" s="95" t="n">
        <v>0</v>
      </c>
      <c r="DP52" s="95" t="n">
        <v>1</v>
      </c>
      <c r="DQ52" s="95" t="n">
        <v>1</v>
      </c>
      <c r="DR52" s="95" t="n"/>
      <c r="DS52" s="95" t="n"/>
      <c r="DT52" s="95" t="n"/>
      <c r="DU52" s="95" t="n">
        <v>1000</v>
      </c>
      <c r="DV52" s="95" t="inlineStr">
        <is>
          <t>1  М2.</t>
        </is>
      </c>
      <c r="DW52" s="95" t="inlineStr">
        <is>
          <t>1  М2.</t>
        </is>
      </c>
      <c r="DX52" s="95" t="n">
        <v>1</v>
      </c>
      <c r="DY52" s="95" t="n"/>
      <c r="DZ52" s="95" t="n"/>
      <c r="EA52" s="95" t="n"/>
      <c r="EB52" s="95" t="n"/>
      <c r="EC52" s="95" t="n"/>
      <c r="ED52" s="95" t="n"/>
      <c r="EE52" s="95" t="n">
        <v>1201131272</v>
      </c>
      <c r="EF52" s="95" t="n">
        <v>40</v>
      </c>
      <c r="EG52" s="95" t="inlineStr">
        <is>
          <t>Строительные работы</t>
        </is>
      </c>
      <c r="EH52" s="95" t="n">
        <v>0</v>
      </c>
      <c r="EI52" s="95" t="n"/>
      <c r="EJ52" s="95" t="n">
        <v>117.2275</v>
      </c>
      <c r="EK52" s="95" t="n">
        <v>315</v>
      </c>
      <c r="EL52" s="95" t="inlineStr">
        <is>
          <t>ТСН-2001 3.15-140-1</t>
        </is>
      </c>
      <c r="EM52" s="95" t="inlineStr">
        <is>
          <t>ТСН-2001.3-15</t>
        </is>
      </c>
      <c r="EN52" s="95" t="n"/>
      <c r="EO52" s="95" t="n"/>
      <c r="EP52" s="95" t="n"/>
      <c r="EQ52" s="95" t="n">
        <v>131072</v>
      </c>
      <c r="ER52" s="95" t="n">
        <v>2648.43</v>
      </c>
      <c r="ES52" s="95" t="n">
        <v>0</v>
      </c>
      <c r="ET52" s="95" t="n">
        <v>2942.7</v>
      </c>
      <c r="EU52" s="95" t="n">
        <v>294.27</v>
      </c>
      <c r="EV52" s="95" t="n">
        <v>1883.33</v>
      </c>
      <c r="EW52" s="95" t="n">
        <v>117.23</v>
      </c>
      <c r="EX52" s="95" t="n">
        <v>0</v>
      </c>
      <c r="EY52" s="95" t="n">
        <v>0</v>
      </c>
      <c r="EZ52" s="95" t="n"/>
      <c r="FA52" s="95" t="n"/>
      <c r="FB52" s="95" t="n"/>
      <c r="FC52" s="95" t="n"/>
      <c r="FD52" s="95" t="n"/>
      <c r="FE52" s="95" t="n"/>
      <c r="FF52" s="95" t="n"/>
      <c r="FG52" s="95" t="n"/>
      <c r="FH52" s="95" t="n"/>
      <c r="FI52" s="95" t="n"/>
      <c r="FJ52" s="95" t="n"/>
      <c r="FK52" s="95" t="n"/>
      <c r="FL52" s="95" t="n"/>
      <c r="FM52" s="95" t="n"/>
      <c r="FN52" s="95" t="n"/>
      <c r="FO52" s="95" t="n"/>
      <c r="FP52" s="95" t="n"/>
      <c r="FQ52" s="95" t="n">
        <v>0</v>
      </c>
      <c r="FR52" s="95">
        <f>ROUND(IF(BI52=3,GM52,0),2)</f>
        <v/>
      </c>
      <c r="FS52" s="95" t="n">
        <v>0</v>
      </c>
      <c r="FT52" s="95" t="n"/>
      <c r="FU52" s="95" t="n"/>
      <c r="FV52" s="95" t="n"/>
      <c r="FW52" s="95" t="n"/>
      <c r="FX52" s="95" t="n">
        <v>97</v>
      </c>
      <c r="FY52" s="95" t="n">
        <v>51</v>
      </c>
      <c r="FZ52" s="95" t="n"/>
      <c r="GA52" s="95" t="n"/>
      <c r="GB52" s="95" t="n"/>
      <c r="GC52" s="95" t="n"/>
      <c r="GD52" s="95" t="n">
        <v>1</v>
      </c>
      <c r="GE52" s="95" t="n"/>
      <c r="GF52" s="95" t="n">
        <v>1201131272</v>
      </c>
      <c r="GG52" s="95" t="n">
        <v>2</v>
      </c>
      <c r="GH52" s="95" t="n">
        <v>1</v>
      </c>
      <c r="GI52" s="95" t="n">
        <v>2</v>
      </c>
      <c r="GJ52" s="95" t="n">
        <v>0</v>
      </c>
      <c r="GK52" s="95" t="n">
        <v>0</v>
      </c>
      <c r="GL52" s="95">
        <f>ROUND(IF(AND(BH52=3,BI52=3,FS52&lt;&gt;0),P52,0),2)</f>
        <v/>
      </c>
      <c r="GM52" s="95">
        <f>ROUND(O52+X52+Y52,2)+GX52</f>
        <v/>
      </c>
      <c r="GN52" s="95">
        <f>IF(OR(BI52=0,BI52=1),GM52-GX52,0)</f>
        <v/>
      </c>
      <c r="GO52" s="95">
        <f>IF(BI52=2,GM52-GX52,0)</f>
        <v/>
      </c>
      <c r="GP52" s="95">
        <f>IF(BI52=4,GM52-GX52,0)</f>
        <v/>
      </c>
      <c r="GQ52" s="95" t="n"/>
      <c r="GR52" s="95" t="n">
        <v>0</v>
      </c>
      <c r="GS52" s="95" t="n">
        <v>0</v>
      </c>
      <c r="GT52" s="95" t="n">
        <v>0</v>
      </c>
      <c r="GU52" s="95" t="n"/>
      <c r="GV52" s="95">
        <f>ROUND((GT52),6)</f>
        <v/>
      </c>
      <c r="GW52" s="95" t="n">
        <v>1</v>
      </c>
      <c r="GX52" s="95">
        <f>ROUND(HC52*I52,2)</f>
        <v/>
      </c>
      <c r="GY52" s="95" t="n">
        <v>0</v>
      </c>
      <c r="GZ52" s="95" t="n">
        <v>0</v>
      </c>
      <c r="HA52" s="95" t="n">
        <v>0</v>
      </c>
      <c r="HB52" s="95" t="n">
        <v>0</v>
      </c>
      <c r="HC52" s="95">
        <f>GV52*GW52</f>
        <v/>
      </c>
      <c r="HD52" s="95" t="n">
        <v>0</v>
      </c>
      <c r="HE52" s="95" t="n"/>
      <c r="HF52" s="95" t="n"/>
      <c r="HG52" s="95" t="n"/>
      <c r="HH52" s="95" t="n"/>
      <c r="HI52" s="95" t="n"/>
      <c r="HJ52" s="95" t="n"/>
      <c r="HK52" s="95" t="n"/>
      <c r="HL52" s="95" t="n"/>
      <c r="HM52" s="95" t="n"/>
      <c r="HN52" s="95" t="n"/>
      <c r="HO52" s="95" t="n"/>
      <c r="HP52" s="95" t="n"/>
      <c r="HQ52" s="95" t="n"/>
      <c r="HR52" s="95" t="n"/>
      <c r="HS52" s="95" t="n"/>
      <c r="HT52" s="95" t="n"/>
      <c r="HU52" s="95" t="n"/>
      <c r="HV52" s="95" t="n"/>
      <c r="HW52" s="95" t="n"/>
      <c r="HX52" s="95" t="n"/>
      <c r="HY52" s="95" t="n"/>
      <c r="HZ52" s="95" t="n"/>
      <c r="IA52" s="95" t="n"/>
      <c r="IB52" s="95" t="n"/>
      <c r="IC52" s="95" t="n"/>
      <c r="ID52" s="95" t="n"/>
      <c r="IE52" s="95" t="n"/>
      <c r="IF52" s="95" t="n"/>
      <c r="IG52" s="95" t="n"/>
      <c r="IH52" s="95" t="n"/>
      <c r="II52" s="95" t="n"/>
      <c r="IJ52" s="95" t="n"/>
      <c r="IK52" s="95" t="n"/>
      <c r="IL52" s="95" t="n"/>
      <c r="IM52" s="95" t="n"/>
      <c r="IN52" s="95" t="n"/>
      <c r="IO52" s="95" t="n"/>
      <c r="IP52" s="95" t="n"/>
      <c r="IQ52" s="95" t="n"/>
      <c r="IR52" s="95" t="n"/>
      <c r="IS52" s="95" t="n"/>
      <c r="IT52" s="95" t="n"/>
      <c r="IU52" s="95" t="n"/>
    </row>
    <row r="53" ht="12.75" customHeight="1" s="54">
      <c r="A53" s="95" t="n">
        <v>17</v>
      </c>
      <c r="B53" s="95" t="n">
        <v>1</v>
      </c>
      <c r="C53" s="95">
        <f>ROW(SmtRes!A30)</f>
        <v/>
      </c>
      <c r="D53" s="95">
        <f>ROW(EtalonRes!A30)</f>
        <v/>
      </c>
      <c r="E53" s="95" t="n">
        <v>1</v>
      </c>
      <c r="F53" s="95" t="inlineStr">
        <is>
          <t>3.15-149-1</t>
        </is>
      </c>
      <c r="G53" s="95" t="inlineStr">
        <is>
          <t>Облицовка защитных участков стен плиткой на клее</t>
        </is>
      </c>
      <c r="H53" s="95" t="inlineStr">
        <is>
          <t>1 М2</t>
        </is>
      </c>
      <c r="I53" s="95" t="n">
        <v>93.782</v>
      </c>
      <c r="J53" s="95" t="n">
        <v>84.34</v>
      </c>
      <c r="K53" s="95" t="n">
        <v>119826.63</v>
      </c>
      <c r="L53" s="95" t="n"/>
      <c r="M53" s="95" t="n"/>
      <c r="N53" s="95" t="n"/>
      <c r="O53" s="95">
        <f>ROUND((Z53+AC53+AD53),2)</f>
        <v/>
      </c>
      <c r="P53" s="95">
        <f>ROUND((U53+X53+Y53),2)</f>
        <v/>
      </c>
      <c r="Q53" s="95">
        <f>ROUND(10.18,2)</f>
        <v/>
      </c>
      <c r="R53" s="95">
        <f>ROUND(AH53,2)</f>
        <v/>
      </c>
      <c r="S53" s="95" t="inlineStr">
        <is>
          <t>ТСН-2001 3.15-149-1</t>
        </is>
      </c>
      <c r="T53" s="95" t="inlineStr">
        <is>
          <t>work</t>
        </is>
      </c>
      <c r="U53" s="95" t="n">
        <v>80523.5</v>
      </c>
      <c r="V53" s="95" t="n">
        <v>21568.79</v>
      </c>
      <c r="W53" s="95" t="n">
        <v>2396.54</v>
      </c>
      <c r="X53" s="95" t="n">
        <v>23965.33</v>
      </c>
      <c r="Y53" s="95" t="n">
        <v>15337.81</v>
      </c>
      <c r="Z53" s="95" t="n">
        <v>7909.97</v>
      </c>
      <c r="AA53" s="95" t="n">
        <v>2118.75</v>
      </c>
      <c r="AB53" s="95" t="n">
        <v>235.41</v>
      </c>
      <c r="AC53" s="95" t="n">
        <v>2354.17</v>
      </c>
      <c r="AD53" s="95" t="n">
        <v>1506.67</v>
      </c>
      <c r="AE53" s="95" t="inlineStr">
        <is>
          <t>work</t>
        </is>
      </c>
      <c r="AF53" s="95" t="n">
        <v>265.3</v>
      </c>
      <c r="AG53" s="95" t="n">
        <v>26.06</v>
      </c>
      <c r="AH53" s="95" t="n">
        <v>93.78</v>
      </c>
      <c r="AI53" s="95">
        <f>(((EX53*0.3)*1.1))</f>
        <v/>
      </c>
      <c r="AJ53" s="95">
        <f>(AS53)</f>
        <v/>
      </c>
      <c r="AK53" s="95" t="n">
        <v>2118.75</v>
      </c>
      <c r="AL53" s="95" t="n">
        <v>0</v>
      </c>
      <c r="AM53" s="95" t="n">
        <v>2354.17</v>
      </c>
      <c r="AN53" s="95" t="n">
        <v>235.41</v>
      </c>
      <c r="AO53" s="95">
        <f>ROUND(O53,2)</f>
        <v/>
      </c>
      <c r="AP53" s="95" t="n">
        <v>0</v>
      </c>
      <c r="AQ53" s="95">
        <f>ROUND(R53,2)</f>
        <v/>
      </c>
      <c r="AR53" s="95" t="n">
        <v>0</v>
      </c>
      <c r="AS53" s="95" t="n">
        <v>0</v>
      </c>
      <c r="AT53" s="95" t="n">
        <v>97</v>
      </c>
      <c r="AU53" s="95" t="n">
        <v>51</v>
      </c>
      <c r="AV53" s="95" t="n">
        <v>1</v>
      </c>
      <c r="AW53" s="95" t="n">
        <v>1</v>
      </c>
      <c r="AX53" s="95" t="n"/>
      <c r="AY53" s="95" t="n"/>
      <c r="AZ53" s="95" t="n">
        <v>1</v>
      </c>
      <c r="BA53" s="95" t="n">
        <v>1</v>
      </c>
      <c r="BB53" s="95" t="n">
        <v>1</v>
      </c>
      <c r="BC53" s="95" t="n">
        <v>1</v>
      </c>
      <c r="BD53" s="95" t="n"/>
      <c r="BE53" s="95" t="n"/>
      <c r="BF53" s="95" t="n"/>
      <c r="BG53" s="95" t="n"/>
      <c r="BH53" s="95" t="n">
        <v>0</v>
      </c>
      <c r="BI53" s="95" t="n">
        <v>93.78</v>
      </c>
      <c r="BJ53" s="95" t="inlineStr">
        <is>
          <t>ТСН-2001 3.15-149-1, 3.15-149-1</t>
        </is>
      </c>
      <c r="BK53" s="95" t="n"/>
      <c r="BL53" s="95" t="n"/>
      <c r="BM53" s="95" t="n">
        <v>315</v>
      </c>
      <c r="BN53" s="95" t="n">
        <v>0</v>
      </c>
      <c r="BO53" s="95" t="inlineStr">
        <is>
          <t>3.15-149-1</t>
        </is>
      </c>
      <c r="BP53" s="95" t="n">
        <v>1</v>
      </c>
      <c r="BQ53" s="95" t="n">
        <v>40</v>
      </c>
      <c r="BR53" s="95" t="n">
        <v>0</v>
      </c>
      <c r="BS53" s="95" t="n">
        <v>1</v>
      </c>
      <c r="BT53" s="95" t="n">
        <v>1</v>
      </c>
      <c r="BU53" s="95" t="n">
        <v>1</v>
      </c>
      <c r="BV53" s="95" t="n">
        <v>1</v>
      </c>
      <c r="BW53" s="95" t="n">
        <v>1</v>
      </c>
      <c r="BX53" s="95" t="n">
        <v>1</v>
      </c>
      <c r="BY53" s="95" t="n"/>
      <c r="BZ53" s="95" t="n">
        <v>97</v>
      </c>
      <c r="CA53" s="95" t="n">
        <v>51</v>
      </c>
      <c r="CB53" s="95" t="n"/>
      <c r="CC53" s="95" t="n"/>
      <c r="CD53" s="95" t="n"/>
      <c r="CE53" s="95" t="n">
        <v>30</v>
      </c>
      <c r="CF53" s="95" t="n">
        <v>0</v>
      </c>
      <c r="CG53" s="95" t="n">
        <v>0</v>
      </c>
      <c r="CH53" s="95" t="n"/>
      <c r="CI53" s="95" t="n"/>
      <c r="CJ53" s="95" t="n"/>
      <c r="CK53" s="95" t="n"/>
      <c r="CL53" s="95" t="n"/>
      <c r="CM53" s="95" t="n">
        <v>0</v>
      </c>
      <c r="CN53" s="95" t="n"/>
      <c r="CO53" s="95" t="n">
        <v>0</v>
      </c>
      <c r="CP53" s="95">
        <f>ROUND(P53,2)</f>
        <v/>
      </c>
      <c r="CQ53" s="95">
        <f>ROUND(V53,2)</f>
        <v/>
      </c>
      <c r="CR53" s="95">
        <f>ROUND(W53,2)</f>
        <v/>
      </c>
      <c r="CS53" s="95">
        <f>ROUND(X53,2)</f>
        <v/>
      </c>
      <c r="CT53" s="95">
        <f>ROUND(Y53,2)</f>
        <v/>
      </c>
      <c r="CU53" s="95">
        <f>ROUND(AF53,2)</f>
        <v/>
      </c>
      <c r="CV53" s="95">
        <f>ROUND((AH53*AV53),2)</f>
        <v/>
      </c>
      <c r="CW53" s="95">
        <f>ROUND(AI53,2)</f>
        <v/>
      </c>
      <c r="CX53" s="95">
        <f>ROUND(AJ53,2)</f>
        <v/>
      </c>
      <c r="CY53" s="95">
        <f>ROUND(((P53*AT53)/100),2)</f>
        <v/>
      </c>
      <c r="CZ53" s="95">
        <f>ROUND(((P53*AU53)/100),2)</f>
        <v/>
      </c>
      <c r="DA53" s="95" t="n"/>
      <c r="DB53" s="95" t="n">
        <v>59</v>
      </c>
      <c r="DC53" s="95" t="n"/>
      <c r="DD53" s="95" t="inlineStr">
        <is>
          <t>*0)*1</t>
        </is>
      </c>
      <c r="DE53" s="95" t="inlineStr">
        <is>
          <t>*0,3)*1,1</t>
        </is>
      </c>
      <c r="DF53" s="95" t="inlineStr">
        <is>
          <t>*0,3)*1,1</t>
        </is>
      </c>
      <c r="DG53" s="95" t="inlineStr">
        <is>
          <t>*0,3)*1,1</t>
        </is>
      </c>
      <c r="DH53" s="95" t="n"/>
      <c r="DI53" s="95" t="inlineStr">
        <is>
          <t>*0,3)*1,1</t>
        </is>
      </c>
      <c r="DJ53" s="95" t="inlineStr">
        <is>
          <t>*0,3)*1,1</t>
        </is>
      </c>
      <c r="DK53" s="95" t="n"/>
      <c r="DL53" s="95" t="n"/>
      <c r="DM53" s="95" t="n"/>
      <c r="DN53" s="95" t="n">
        <v>0</v>
      </c>
      <c r="DO53" s="95" t="n">
        <v>0</v>
      </c>
      <c r="DP53" s="95" t="n">
        <v>1</v>
      </c>
      <c r="DQ53" s="95" t="n">
        <v>1</v>
      </c>
      <c r="DR53" s="95" t="n"/>
      <c r="DS53" s="95" t="n"/>
      <c r="DT53" s="95" t="n"/>
      <c r="DU53" s="95" t="n">
        <v>1000</v>
      </c>
      <c r="DV53" s="95" t="inlineStr">
        <is>
          <t>1  М2.</t>
        </is>
      </c>
      <c r="DW53" s="95" t="inlineStr">
        <is>
          <t>1  М2.</t>
        </is>
      </c>
      <c r="DX53" s="95" t="n">
        <v>1</v>
      </c>
      <c r="DY53" s="95" t="n"/>
      <c r="DZ53" s="95" t="n"/>
      <c r="EA53" s="95" t="n"/>
      <c r="EB53" s="95" t="n"/>
      <c r="EC53" s="95" t="n"/>
      <c r="ED53" s="95" t="n"/>
      <c r="EE53" s="95" t="n">
        <v>1641355090</v>
      </c>
      <c r="EF53" s="95" t="n">
        <v>40</v>
      </c>
      <c r="EG53" s="95" t="inlineStr">
        <is>
          <t>Строительные работы</t>
        </is>
      </c>
      <c r="EH53" s="95" t="n">
        <v>0</v>
      </c>
      <c r="EI53" s="95" t="n"/>
      <c r="EJ53" s="95" t="n">
        <v>93.782</v>
      </c>
      <c r="EK53" s="95" t="n">
        <v>315</v>
      </c>
      <c r="EL53" s="95" t="inlineStr">
        <is>
          <t>ТСН-2001 3.15-149-1</t>
        </is>
      </c>
      <c r="EM53" s="95" t="inlineStr">
        <is>
          <t>ТСН-2001.3-15</t>
        </is>
      </c>
      <c r="EN53" s="95" t="n"/>
      <c r="EO53" s="95" t="n"/>
      <c r="EP53" s="95" t="n"/>
      <c r="EQ53" s="95" t="n">
        <v>131072</v>
      </c>
      <c r="ER53" s="95" t="n">
        <v>2118.75</v>
      </c>
      <c r="ES53" s="95" t="n">
        <v>0</v>
      </c>
      <c r="ET53" s="95" t="n">
        <v>2354.17</v>
      </c>
      <c r="EU53" s="95" t="n">
        <v>235.41</v>
      </c>
      <c r="EV53" s="95" t="n">
        <v>1506.67</v>
      </c>
      <c r="EW53" s="95" t="n">
        <v>93.78</v>
      </c>
      <c r="EX53" s="95" t="n">
        <v>0</v>
      </c>
      <c r="EY53" s="95" t="n">
        <v>0</v>
      </c>
      <c r="EZ53" s="95" t="n"/>
      <c r="FA53" s="95" t="n"/>
      <c r="FB53" s="95" t="n"/>
      <c r="FC53" s="95" t="n"/>
      <c r="FD53" s="95" t="n"/>
      <c r="FE53" s="95" t="n"/>
      <c r="FF53" s="95" t="n"/>
      <c r="FG53" s="95" t="n"/>
      <c r="FH53" s="95" t="n"/>
      <c r="FI53" s="95" t="n"/>
      <c r="FJ53" s="95" t="n"/>
      <c r="FK53" s="95" t="n"/>
      <c r="FL53" s="95" t="n"/>
      <c r="FM53" s="95" t="n"/>
      <c r="FN53" s="95" t="n"/>
      <c r="FO53" s="95" t="n"/>
      <c r="FP53" s="95" t="n"/>
      <c r="FQ53" s="95" t="n">
        <v>0</v>
      </c>
      <c r="FR53" s="95">
        <f>ROUND(IF(BI53=3,GM53,0),2)</f>
        <v/>
      </c>
      <c r="FS53" s="95" t="n">
        <v>0</v>
      </c>
      <c r="FT53" s="95" t="n"/>
      <c r="FU53" s="95" t="n"/>
      <c r="FV53" s="95" t="n"/>
      <c r="FW53" s="95" t="n"/>
      <c r="FX53" s="95" t="n">
        <v>97</v>
      </c>
      <c r="FY53" s="95" t="n">
        <v>51</v>
      </c>
      <c r="FZ53" s="95" t="n"/>
      <c r="GA53" s="95" t="n"/>
      <c r="GB53" s="95" t="n"/>
      <c r="GC53" s="95" t="n"/>
      <c r="GD53" s="95" t="n">
        <v>1</v>
      </c>
      <c r="GE53" s="95" t="n"/>
      <c r="GF53" s="95" t="n">
        <v>1641355090</v>
      </c>
      <c r="GG53" s="95" t="n">
        <v>2</v>
      </c>
      <c r="GH53" s="95" t="n">
        <v>1</v>
      </c>
      <c r="GI53" s="95" t="n">
        <v>2</v>
      </c>
      <c r="GJ53" s="95" t="n">
        <v>0</v>
      </c>
      <c r="GK53" s="95" t="n">
        <v>0</v>
      </c>
      <c r="GL53" s="95">
        <f>ROUND(IF(AND(BH53=3,BI53=3,FS53&lt;&gt;0),P53,0),2)</f>
        <v/>
      </c>
      <c r="GM53" s="95">
        <f>ROUND(O53+X53+Y53,2)+GX53</f>
        <v/>
      </c>
      <c r="GN53" s="95">
        <f>IF(OR(BI53=0,BI53=1),GM53-GX53,0)</f>
        <v/>
      </c>
      <c r="GO53" s="95">
        <f>IF(BI53=2,GM53-GX53,0)</f>
        <v/>
      </c>
      <c r="GP53" s="95">
        <f>IF(BI53=4,GM53-GX53,0)</f>
        <v/>
      </c>
      <c r="GQ53" s="95" t="n"/>
      <c r="GR53" s="95" t="n">
        <v>0</v>
      </c>
      <c r="GS53" s="95" t="n">
        <v>0</v>
      </c>
      <c r="GT53" s="95" t="n">
        <v>0</v>
      </c>
      <c r="GU53" s="95" t="n"/>
      <c r="GV53" s="95">
        <f>ROUND((GT53),6)</f>
        <v/>
      </c>
      <c r="GW53" s="95" t="n">
        <v>1</v>
      </c>
      <c r="GX53" s="95">
        <f>ROUND(HC53*I53,2)</f>
        <v/>
      </c>
      <c r="GY53" s="95" t="n">
        <v>0</v>
      </c>
      <c r="GZ53" s="95" t="n">
        <v>0</v>
      </c>
      <c r="HA53" s="95" t="n">
        <v>0</v>
      </c>
      <c r="HB53" s="95" t="n">
        <v>0</v>
      </c>
      <c r="HC53" s="95">
        <f>GV53*GW53</f>
        <v/>
      </c>
      <c r="HD53" s="95" t="n">
        <v>0</v>
      </c>
      <c r="HE53" s="95" t="n"/>
      <c r="HF53" s="95" t="n"/>
      <c r="HG53" s="95" t="n"/>
      <c r="HH53" s="95" t="n"/>
      <c r="HI53" s="95" t="n"/>
      <c r="HJ53" s="95" t="n"/>
      <c r="HK53" s="95" t="n"/>
      <c r="HL53" s="95" t="n"/>
      <c r="HM53" s="95" t="n"/>
      <c r="HN53" s="95" t="n"/>
      <c r="HO53" s="95" t="n"/>
      <c r="HP53" s="95" t="n"/>
      <c r="HQ53" s="95" t="n"/>
      <c r="HR53" s="95" t="n"/>
      <c r="HS53" s="95" t="n"/>
      <c r="HT53" s="95" t="n"/>
      <c r="HU53" s="95" t="n"/>
      <c r="HV53" s="95" t="n"/>
      <c r="HW53" s="95" t="n"/>
      <c r="HX53" s="95" t="n"/>
      <c r="HY53" s="95" t="n"/>
      <c r="HZ53" s="95" t="n"/>
      <c r="IA53" s="95" t="n"/>
      <c r="IB53" s="95" t="n"/>
      <c r="IC53" s="95" t="n"/>
      <c r="ID53" s="95" t="n"/>
      <c r="IE53" s="95" t="n"/>
      <c r="IF53" s="95" t="n"/>
      <c r="IG53" s="95" t="n"/>
      <c r="IH53" s="95" t="n"/>
      <c r="II53" s="95" t="n"/>
      <c r="IJ53" s="95" t="n"/>
      <c r="IK53" s="95" t="n"/>
      <c r="IL53" s="95" t="n"/>
      <c r="IM53" s="95" t="n"/>
      <c r="IN53" s="95" t="n"/>
      <c r="IO53" s="95" t="n"/>
      <c r="IP53" s="95" t="n"/>
      <c r="IQ53" s="95" t="n"/>
      <c r="IR53" s="95" t="n"/>
      <c r="IS53" s="95" t="n"/>
      <c r="IT53" s="95" t="n"/>
      <c r="IU53" s="95" t="n"/>
    </row>
    <row r="54" ht="12.75" customHeight="1" s="54">
      <c r="A54" s="95" t="n">
        <v>17</v>
      </c>
      <c r="B54" s="95" t="n">
        <v>1</v>
      </c>
      <c r="C54" s="95">
        <f>ROW(SmtRes!A31)</f>
        <v/>
      </c>
      <c r="D54" s="95">
        <f>ROW(EtalonRes!A31)</f>
        <v/>
      </c>
      <c r="E54" s="95" t="n">
        <v>1</v>
      </c>
      <c r="F54" s="95" t="inlineStr">
        <is>
          <t>3.15-71-1</t>
        </is>
      </c>
      <c r="G54" s="95" t="inlineStr">
        <is>
          <t>Листовые панели/подоснова под декоративную отделку</t>
        </is>
      </c>
      <c r="H54" s="95" t="inlineStr">
        <is>
          <t>1 М2</t>
        </is>
      </c>
      <c r="I54" s="95" t="n">
        <v>93.782</v>
      </c>
      <c r="J54" s="95" t="n">
        <v>84.34</v>
      </c>
      <c r="K54" s="95" t="n">
        <v>119826.62</v>
      </c>
      <c r="L54" s="95" t="n"/>
      <c r="M54" s="95" t="n"/>
      <c r="N54" s="95" t="n"/>
      <c r="O54" s="95">
        <f>ROUND((Z54+AC54+AD54),2)</f>
        <v/>
      </c>
      <c r="P54" s="95">
        <f>ROUND((U54+X54+Y54),2)</f>
        <v/>
      </c>
      <c r="Q54" s="95">
        <f>ROUND(10.18,2)</f>
        <v/>
      </c>
      <c r="R54" s="95">
        <f>ROUND(AH54,2)</f>
        <v/>
      </c>
      <c r="S54" s="95" t="inlineStr">
        <is>
          <t>ТСН-2001 3.15-71-1</t>
        </is>
      </c>
      <c r="T54" s="95" t="inlineStr">
        <is>
          <t>work</t>
        </is>
      </c>
      <c r="U54" s="95" t="n">
        <v>80523.49000000001</v>
      </c>
      <c r="V54" s="95" t="n">
        <v>21568.79</v>
      </c>
      <c r="W54" s="95" t="n">
        <v>2396.52</v>
      </c>
      <c r="X54" s="95" t="n">
        <v>23965.32</v>
      </c>
      <c r="Y54" s="95" t="n">
        <v>15337.81</v>
      </c>
      <c r="Z54" s="95" t="n">
        <v>7909.98</v>
      </c>
      <c r="AA54" s="95" t="n">
        <v>2118.73</v>
      </c>
      <c r="AB54" s="95" t="n">
        <v>235.41</v>
      </c>
      <c r="AC54" s="95" t="n">
        <v>2354.14</v>
      </c>
      <c r="AD54" s="95" t="n">
        <v>1506.65</v>
      </c>
      <c r="AE54" s="95" t="inlineStr">
        <is>
          <t>work</t>
        </is>
      </c>
      <c r="AF54" s="95" t="n">
        <v>265.3</v>
      </c>
      <c r="AG54" s="95" t="n">
        <v>26.06</v>
      </c>
      <c r="AH54" s="95" t="n">
        <v>93.78</v>
      </c>
      <c r="AI54" s="95">
        <f>(((EX54*0.3)*1.1))</f>
        <v/>
      </c>
      <c r="AJ54" s="95">
        <f>(AS54)</f>
        <v/>
      </c>
      <c r="AK54" s="95" t="n">
        <v>2118.73</v>
      </c>
      <c r="AL54" s="95" t="n">
        <v>0</v>
      </c>
      <c r="AM54" s="95" t="n">
        <v>2354.14</v>
      </c>
      <c r="AN54" s="95" t="n">
        <v>235.41</v>
      </c>
      <c r="AO54" s="95">
        <f>ROUND(O54,2)</f>
        <v/>
      </c>
      <c r="AP54" s="95" t="n">
        <v>0</v>
      </c>
      <c r="AQ54" s="95">
        <f>ROUND(R54,2)</f>
        <v/>
      </c>
      <c r="AR54" s="95" t="n">
        <v>0</v>
      </c>
      <c r="AS54" s="95" t="n">
        <v>0</v>
      </c>
      <c r="AT54" s="95" t="n">
        <v>97</v>
      </c>
      <c r="AU54" s="95" t="n">
        <v>51</v>
      </c>
      <c r="AV54" s="95" t="n">
        <v>1</v>
      </c>
      <c r="AW54" s="95" t="n">
        <v>1</v>
      </c>
      <c r="AX54" s="95" t="n"/>
      <c r="AY54" s="95" t="n"/>
      <c r="AZ54" s="95" t="n">
        <v>1</v>
      </c>
      <c r="BA54" s="95" t="n">
        <v>1</v>
      </c>
      <c r="BB54" s="95" t="n">
        <v>1</v>
      </c>
      <c r="BC54" s="95" t="n">
        <v>1</v>
      </c>
      <c r="BD54" s="95" t="n"/>
      <c r="BE54" s="95" t="n"/>
      <c r="BF54" s="95" t="n"/>
      <c r="BG54" s="95" t="n"/>
      <c r="BH54" s="95" t="n">
        <v>0</v>
      </c>
      <c r="BI54" s="95" t="n">
        <v>93.78</v>
      </c>
      <c r="BJ54" s="95" t="inlineStr">
        <is>
          <t>ТСН-2001 3.15-71-1, 3.15-71-1</t>
        </is>
      </c>
      <c r="BK54" s="95" t="n"/>
      <c r="BL54" s="95" t="n"/>
      <c r="BM54" s="95" t="n">
        <v>315</v>
      </c>
      <c r="BN54" s="95" t="n">
        <v>0</v>
      </c>
      <c r="BO54" s="95" t="inlineStr">
        <is>
          <t>3.15-71-1</t>
        </is>
      </c>
      <c r="BP54" s="95" t="n">
        <v>1</v>
      </c>
      <c r="BQ54" s="95" t="n">
        <v>40</v>
      </c>
      <c r="BR54" s="95" t="n">
        <v>0</v>
      </c>
      <c r="BS54" s="95" t="n">
        <v>1</v>
      </c>
      <c r="BT54" s="95" t="n">
        <v>1</v>
      </c>
      <c r="BU54" s="95" t="n">
        <v>1</v>
      </c>
      <c r="BV54" s="95" t="n">
        <v>1</v>
      </c>
      <c r="BW54" s="95" t="n">
        <v>1</v>
      </c>
      <c r="BX54" s="95" t="n">
        <v>1</v>
      </c>
      <c r="BY54" s="95" t="n"/>
      <c r="BZ54" s="95" t="n">
        <v>97</v>
      </c>
      <c r="CA54" s="95" t="n">
        <v>51</v>
      </c>
      <c r="CB54" s="95" t="n"/>
      <c r="CC54" s="95" t="n"/>
      <c r="CD54" s="95" t="n"/>
      <c r="CE54" s="95" t="n">
        <v>30</v>
      </c>
      <c r="CF54" s="95" t="n">
        <v>0</v>
      </c>
      <c r="CG54" s="95" t="n">
        <v>0</v>
      </c>
      <c r="CH54" s="95" t="n"/>
      <c r="CI54" s="95" t="n"/>
      <c r="CJ54" s="95" t="n"/>
      <c r="CK54" s="95" t="n"/>
      <c r="CL54" s="95" t="n"/>
      <c r="CM54" s="95" t="n">
        <v>0</v>
      </c>
      <c r="CN54" s="95" t="n"/>
      <c r="CO54" s="95" t="n">
        <v>0</v>
      </c>
      <c r="CP54" s="95">
        <f>ROUND(P54,2)</f>
        <v/>
      </c>
      <c r="CQ54" s="95">
        <f>ROUND(V54,2)</f>
        <v/>
      </c>
      <c r="CR54" s="95">
        <f>ROUND(W54,2)</f>
        <v/>
      </c>
      <c r="CS54" s="95">
        <f>ROUND(X54,2)</f>
        <v/>
      </c>
      <c r="CT54" s="95">
        <f>ROUND(Y54,2)</f>
        <v/>
      </c>
      <c r="CU54" s="95">
        <f>ROUND(AF54,2)</f>
        <v/>
      </c>
      <c r="CV54" s="95">
        <f>ROUND((AH54*AV54),2)</f>
        <v/>
      </c>
      <c r="CW54" s="95">
        <f>ROUND(AI54,2)</f>
        <v/>
      </c>
      <c r="CX54" s="95">
        <f>ROUND(AJ54,2)</f>
        <v/>
      </c>
      <c r="CY54" s="95">
        <f>ROUND(((P54*AT54)/100),2)</f>
        <v/>
      </c>
      <c r="CZ54" s="95">
        <f>ROUND(((P54*AU54)/100),2)</f>
        <v/>
      </c>
      <c r="DA54" s="95" t="n"/>
      <c r="DB54" s="95" t="n">
        <v>61</v>
      </c>
      <c r="DC54" s="95" t="n"/>
      <c r="DD54" s="95" t="inlineStr">
        <is>
          <t>*0)*1</t>
        </is>
      </c>
      <c r="DE54" s="95" t="inlineStr">
        <is>
          <t>*0,3)*1,1</t>
        </is>
      </c>
      <c r="DF54" s="95" t="inlineStr">
        <is>
          <t>*0,3)*1,1</t>
        </is>
      </c>
      <c r="DG54" s="95" t="inlineStr">
        <is>
          <t>*0,3)*1,1</t>
        </is>
      </c>
      <c r="DH54" s="95" t="n"/>
      <c r="DI54" s="95" t="inlineStr">
        <is>
          <t>*0,3)*1,1</t>
        </is>
      </c>
      <c r="DJ54" s="95" t="inlineStr">
        <is>
          <t>*0,3)*1,1</t>
        </is>
      </c>
      <c r="DK54" s="95" t="n"/>
      <c r="DL54" s="95" t="n"/>
      <c r="DM54" s="95" t="n"/>
      <c r="DN54" s="95" t="n">
        <v>0</v>
      </c>
      <c r="DO54" s="95" t="n">
        <v>0</v>
      </c>
      <c r="DP54" s="95" t="n">
        <v>1</v>
      </c>
      <c r="DQ54" s="95" t="n">
        <v>1</v>
      </c>
      <c r="DR54" s="95" t="n"/>
      <c r="DS54" s="95" t="n"/>
      <c r="DT54" s="95" t="n"/>
      <c r="DU54" s="95" t="n">
        <v>1000</v>
      </c>
      <c r="DV54" s="95" t="inlineStr">
        <is>
          <t>1  М2.</t>
        </is>
      </c>
      <c r="DW54" s="95" t="inlineStr">
        <is>
          <t>1  М2.</t>
        </is>
      </c>
      <c r="DX54" s="95" t="n">
        <v>1</v>
      </c>
      <c r="DY54" s="95" t="n"/>
      <c r="DZ54" s="95" t="n"/>
      <c r="EA54" s="95" t="n"/>
      <c r="EB54" s="95" t="n"/>
      <c r="EC54" s="95" t="n"/>
      <c r="ED54" s="95" t="n"/>
      <c r="EE54" s="95" t="n">
        <v>1434134734</v>
      </c>
      <c r="EF54" s="95" t="n">
        <v>40</v>
      </c>
      <c r="EG54" s="95" t="inlineStr">
        <is>
          <t>Строительные работы</t>
        </is>
      </c>
      <c r="EH54" s="95" t="n">
        <v>0</v>
      </c>
      <c r="EI54" s="95" t="n"/>
      <c r="EJ54" s="95" t="n">
        <v>93.782</v>
      </c>
      <c r="EK54" s="95" t="n">
        <v>315</v>
      </c>
      <c r="EL54" s="95" t="inlineStr">
        <is>
          <t>ТСН-2001 3.15-71-1</t>
        </is>
      </c>
      <c r="EM54" s="95" t="inlineStr">
        <is>
          <t>ТСН-2001.3-15</t>
        </is>
      </c>
      <c r="EN54" s="95" t="n"/>
      <c r="EO54" s="95" t="n"/>
      <c r="EP54" s="95" t="n"/>
      <c r="EQ54" s="95" t="n">
        <v>131072</v>
      </c>
      <c r="ER54" s="95" t="n">
        <v>2118.73</v>
      </c>
      <c r="ES54" s="95" t="n">
        <v>0</v>
      </c>
      <c r="ET54" s="95" t="n">
        <v>2354.14</v>
      </c>
      <c r="EU54" s="95" t="n">
        <v>235.41</v>
      </c>
      <c r="EV54" s="95" t="n">
        <v>1506.65</v>
      </c>
      <c r="EW54" s="95" t="n">
        <v>93.78</v>
      </c>
      <c r="EX54" s="95" t="n">
        <v>0</v>
      </c>
      <c r="EY54" s="95" t="n">
        <v>0</v>
      </c>
      <c r="EZ54" s="95" t="n"/>
      <c r="FA54" s="95" t="n"/>
      <c r="FB54" s="95" t="n"/>
      <c r="FC54" s="95" t="n"/>
      <c r="FD54" s="95" t="n"/>
      <c r="FE54" s="95" t="n"/>
      <c r="FF54" s="95" t="n"/>
      <c r="FG54" s="95" t="n"/>
      <c r="FH54" s="95" t="n"/>
      <c r="FI54" s="95" t="n"/>
      <c r="FJ54" s="95" t="n"/>
      <c r="FK54" s="95" t="n"/>
      <c r="FL54" s="95" t="n"/>
      <c r="FM54" s="95" t="n"/>
      <c r="FN54" s="95" t="n"/>
      <c r="FO54" s="95" t="n"/>
      <c r="FP54" s="95" t="n"/>
      <c r="FQ54" s="95" t="n">
        <v>0</v>
      </c>
      <c r="FR54" s="95">
        <f>ROUND(IF(BI54=3,GM54,0),2)</f>
        <v/>
      </c>
      <c r="FS54" s="95" t="n">
        <v>0</v>
      </c>
      <c r="FT54" s="95" t="n"/>
      <c r="FU54" s="95" t="n"/>
      <c r="FV54" s="95" t="n"/>
      <c r="FW54" s="95" t="n"/>
      <c r="FX54" s="95" t="n">
        <v>97</v>
      </c>
      <c r="FY54" s="95" t="n">
        <v>51</v>
      </c>
      <c r="FZ54" s="95" t="n"/>
      <c r="GA54" s="95" t="n"/>
      <c r="GB54" s="95" t="n"/>
      <c r="GC54" s="95" t="n"/>
      <c r="GD54" s="95" t="n">
        <v>1</v>
      </c>
      <c r="GE54" s="95" t="n"/>
      <c r="GF54" s="95" t="n">
        <v>1434134734</v>
      </c>
      <c r="GG54" s="95" t="n">
        <v>2</v>
      </c>
      <c r="GH54" s="95" t="n">
        <v>1</v>
      </c>
      <c r="GI54" s="95" t="n">
        <v>2</v>
      </c>
      <c r="GJ54" s="95" t="n">
        <v>0</v>
      </c>
      <c r="GK54" s="95" t="n">
        <v>0</v>
      </c>
      <c r="GL54" s="95">
        <f>ROUND(IF(AND(BH54=3,BI54=3,FS54&lt;&gt;0),P54,0),2)</f>
        <v/>
      </c>
      <c r="GM54" s="95">
        <f>ROUND(O54+X54+Y54,2)+GX54</f>
        <v/>
      </c>
      <c r="GN54" s="95">
        <f>IF(OR(BI54=0,BI54=1),GM54-GX54,0)</f>
        <v/>
      </c>
      <c r="GO54" s="95">
        <f>IF(BI54=2,GM54-GX54,0)</f>
        <v/>
      </c>
      <c r="GP54" s="95">
        <f>IF(BI54=4,GM54-GX54,0)</f>
        <v/>
      </c>
      <c r="GQ54" s="95" t="n"/>
      <c r="GR54" s="95" t="n">
        <v>0</v>
      </c>
      <c r="GS54" s="95" t="n">
        <v>0</v>
      </c>
      <c r="GT54" s="95" t="n">
        <v>0</v>
      </c>
      <c r="GU54" s="95" t="n"/>
      <c r="GV54" s="95">
        <f>ROUND((GT54),6)</f>
        <v/>
      </c>
      <c r="GW54" s="95" t="n">
        <v>1</v>
      </c>
      <c r="GX54" s="95">
        <f>ROUND(HC54*I54,2)</f>
        <v/>
      </c>
      <c r="GY54" s="95" t="n">
        <v>0</v>
      </c>
      <c r="GZ54" s="95" t="n">
        <v>0</v>
      </c>
      <c r="HA54" s="95" t="n">
        <v>0</v>
      </c>
      <c r="HB54" s="95" t="n">
        <v>0</v>
      </c>
      <c r="HC54" s="95">
        <f>GV54*GW54</f>
        <v/>
      </c>
      <c r="HD54" s="95" t="n">
        <v>0</v>
      </c>
      <c r="HE54" s="95" t="n"/>
      <c r="HF54" s="95" t="n"/>
      <c r="HG54" s="95" t="n"/>
      <c r="HH54" s="95" t="n"/>
      <c r="HI54" s="95" t="n"/>
      <c r="HJ54" s="95" t="n"/>
      <c r="HK54" s="95" t="n"/>
      <c r="HL54" s="95" t="n"/>
      <c r="HM54" s="95" t="n"/>
      <c r="HN54" s="95" t="n"/>
      <c r="HO54" s="95" t="n"/>
      <c r="HP54" s="95" t="n"/>
      <c r="HQ54" s="95" t="n"/>
      <c r="HR54" s="95" t="n"/>
      <c r="HS54" s="95" t="n"/>
      <c r="HT54" s="95" t="n"/>
      <c r="HU54" s="95" t="n"/>
      <c r="HV54" s="95" t="n"/>
      <c r="HW54" s="95" t="n"/>
      <c r="HX54" s="95" t="n"/>
      <c r="HY54" s="95" t="n"/>
      <c r="HZ54" s="95" t="n"/>
      <c r="IA54" s="95" t="n"/>
      <c r="IB54" s="95" t="n"/>
      <c r="IC54" s="95" t="n"/>
      <c r="ID54" s="95" t="n"/>
      <c r="IE54" s="95" t="n"/>
      <c r="IF54" s="95" t="n"/>
      <c r="IG54" s="95" t="n"/>
      <c r="IH54" s="95" t="n"/>
      <c r="II54" s="95" t="n"/>
      <c r="IJ54" s="95" t="n"/>
      <c r="IK54" s="95" t="n"/>
      <c r="IL54" s="95" t="n"/>
      <c r="IM54" s="95" t="n"/>
      <c r="IN54" s="95" t="n"/>
      <c r="IO54" s="95" t="n"/>
      <c r="IP54" s="95" t="n"/>
      <c r="IQ54" s="95" t="n"/>
      <c r="IR54" s="95" t="n"/>
      <c r="IS54" s="95" t="n"/>
      <c r="IT54" s="95" t="n"/>
      <c r="IU54" s="95" t="n"/>
    </row>
    <row r="55" ht="12.75" customHeight="1" s="54">
      <c r="A55" s="95" t="n">
        <v>18</v>
      </c>
      <c r="B55" s="95" t="n">
        <v>1</v>
      </c>
      <c r="C55" s="95">
        <f>ROW(SmtRes!A32)</f>
        <v/>
      </c>
      <c r="D55" s="95">
        <f>ROW(EtalonRes!A32)</f>
        <v/>
      </c>
      <c r="E55" s="95" t="n">
        <v>2.1</v>
      </c>
      <c r="F55" s="95" t="inlineStr">
        <is>
          <t>PETR-159606</t>
        </is>
      </c>
      <c r="G55" s="95" t="inlineStr">
        <is>
          <t>Декоративная отделка стен: панели/молдинги/обои и клеи</t>
        </is>
      </c>
      <c r="H55" s="95" t="inlineStr">
        <is>
          <t>м2</t>
        </is>
      </c>
      <c r="I55" s="95" t="n">
        <v>154.11</v>
      </c>
      <c r="J55" s="95" t="n">
        <v>3122.36</v>
      </c>
      <c r="K55" s="95" t="n">
        <v>481187.16</v>
      </c>
      <c r="L55" s="95" t="n"/>
      <c r="M55" s="95" t="n"/>
      <c r="N55" s="95" t="n"/>
      <c r="O55" s="95">
        <f>ROUND(Z55,2)</f>
        <v/>
      </c>
      <c r="P55" s="95">
        <f>ROUND(U55,2)</f>
        <v/>
      </c>
      <c r="Q55" s="95">
        <f>ROUND(1,2)</f>
        <v/>
      </c>
      <c r="R55" s="95">
        <f>ROUND(AH55,2)</f>
        <v/>
      </c>
      <c r="S55" s="95" t="inlineStr">
        <is>
          <t>PETR-159606</t>
        </is>
      </c>
      <c r="T55" s="95" t="inlineStr">
        <is>
          <t>material</t>
        </is>
      </c>
      <c r="U55" s="95" t="n">
        <v>481187.16</v>
      </c>
      <c r="V55" s="95" t="n">
        <v>0</v>
      </c>
      <c r="W55" s="95" t="n">
        <v>0</v>
      </c>
      <c r="X55" s="95" t="n">
        <v>0</v>
      </c>
      <c r="Y55" s="95" t="n">
        <v>0</v>
      </c>
      <c r="Z55" s="95" t="n">
        <v>481186.9</v>
      </c>
      <c r="AA55" s="95" t="n">
        <v>0</v>
      </c>
      <c r="AB55" s="95" t="n">
        <v>0</v>
      </c>
      <c r="AC55" s="95" t="n">
        <v>0</v>
      </c>
      <c r="AD55" s="95" t="n">
        <v>0</v>
      </c>
      <c r="AE55" s="95" t="inlineStr">
        <is>
          <t>material</t>
        </is>
      </c>
      <c r="AF55" s="95" t="n">
        <v>0</v>
      </c>
      <c r="AG55" s="95" t="n">
        <v>0</v>
      </c>
      <c r="AH55" s="95" t="n">
        <v>0</v>
      </c>
      <c r="AI55" s="95">
        <f>(EX55)</f>
        <v/>
      </c>
      <c r="AJ55" s="95">
        <f>(AS55)</f>
        <v/>
      </c>
      <c r="AK55" s="95" t="n">
        <v>0</v>
      </c>
      <c r="AL55" s="95" t="n">
        <v>0</v>
      </c>
      <c r="AM55" s="95" t="n">
        <v>0</v>
      </c>
      <c r="AN55" s="95" t="n">
        <v>0</v>
      </c>
      <c r="AO55" s="95">
        <f>ROUND(O55,2)</f>
        <v/>
      </c>
      <c r="AP55" s="95" t="n">
        <v>0</v>
      </c>
      <c r="AQ55" s="95">
        <f>ROUND(R55,2)</f>
        <v/>
      </c>
      <c r="AR55" s="95" t="n">
        <v>0</v>
      </c>
      <c r="AS55" s="95" t="n">
        <v>0</v>
      </c>
      <c r="AT55" s="95" t="n">
        <v>0</v>
      </c>
      <c r="AU55" s="95" t="n">
        <v>0</v>
      </c>
      <c r="AV55" s="95" t="n">
        <v>1</v>
      </c>
      <c r="AW55" s="95" t="n">
        <v>1</v>
      </c>
      <c r="AX55" s="95" t="n"/>
      <c r="AY55" s="95" t="n"/>
      <c r="AZ55" s="95" t="n">
        <v>1</v>
      </c>
      <c r="BA55" s="95" t="n">
        <v>0</v>
      </c>
      <c r="BB55" s="95" t="n">
        <v>0</v>
      </c>
      <c r="BC55" s="95" t="n">
        <v>1</v>
      </c>
      <c r="BD55" s="95" t="n"/>
      <c r="BE55" s="95" t="n"/>
      <c r="BF55" s="95" t="n"/>
      <c r="BG55" s="95" t="n"/>
      <c r="BH55" s="95" t="n">
        <v>3</v>
      </c>
      <c r="BI55" s="95" t="n">
        <v>154.11</v>
      </c>
      <c r="BJ55" s="95" t="n"/>
      <c r="BK55" s="95" t="n"/>
      <c r="BL55" s="95" t="n"/>
      <c r="BM55" s="95" t="n">
        <v>400002</v>
      </c>
      <c r="BN55" s="95" t="n">
        <v>0</v>
      </c>
      <c r="BO55" s="95" t="n"/>
      <c r="BP55" s="95" t="n">
        <v>0</v>
      </c>
      <c r="BQ55" s="95" t="n">
        <v>202</v>
      </c>
      <c r="BR55" s="95" t="n">
        <v>0</v>
      </c>
      <c r="BS55" s="95" t="n">
        <v>1</v>
      </c>
      <c r="BT55" s="95" t="n">
        <v>1</v>
      </c>
      <c r="BU55" s="95" t="n">
        <v>1</v>
      </c>
      <c r="BV55" s="95" t="n">
        <v>1</v>
      </c>
      <c r="BW55" s="95" t="n">
        <v>1</v>
      </c>
      <c r="BX55" s="95" t="n">
        <v>1</v>
      </c>
      <c r="BY55" s="95" t="n"/>
      <c r="BZ55" s="95" t="n">
        <v>0</v>
      </c>
      <c r="CA55" s="95" t="n">
        <v>0</v>
      </c>
      <c r="CB55" s="95" t="n"/>
      <c r="CC55" s="95" t="n"/>
      <c r="CD55" s="95" t="n"/>
      <c r="CE55" s="95" t="n">
        <v>30</v>
      </c>
      <c r="CF55" s="95" t="n">
        <v>0</v>
      </c>
      <c r="CG55" s="95" t="n">
        <v>0</v>
      </c>
      <c r="CH55" s="95" t="n"/>
      <c r="CI55" s="95" t="n"/>
      <c r="CJ55" s="95" t="n"/>
      <c r="CK55" s="95" t="n"/>
      <c r="CL55" s="95" t="n"/>
      <c r="CM55" s="95" t="n">
        <v>0</v>
      </c>
      <c r="CN55" s="95" t="n"/>
      <c r="CO55" s="95" t="n">
        <v>0</v>
      </c>
      <c r="CP55" s="95">
        <f>ROUND(P55,2)</f>
        <v/>
      </c>
      <c r="CQ55" s="95">
        <f>ROUND(V55,2)</f>
        <v/>
      </c>
      <c r="CR55" s="95">
        <f>ROUND(W55,2)</f>
        <v/>
      </c>
      <c r="CS55" s="95">
        <f>ROUND(X55,2)</f>
        <v/>
      </c>
      <c r="CT55" s="95">
        <f>ROUND(Y55,2)</f>
        <v/>
      </c>
      <c r="CU55" s="95">
        <f>ROUND(AF55,2)</f>
        <v/>
      </c>
      <c r="CV55" s="95">
        <f>ROUND((AH55*AV55),2)</f>
        <v/>
      </c>
      <c r="CW55" s="95">
        <f>ROUND(AI55,2)</f>
        <v/>
      </c>
      <c r="CX55" s="95">
        <f>ROUND(AJ55,2)</f>
        <v/>
      </c>
      <c r="CY55" s="95">
        <f>ROUND(((P55*AT55)/100),2)</f>
        <v/>
      </c>
      <c r="CZ55" s="95">
        <f>ROUND(((P55*AU55)/100),2)</f>
        <v/>
      </c>
      <c r="DA55" s="95" t="n"/>
      <c r="DB55" s="95" t="n"/>
      <c r="DC55" s="95" t="n"/>
      <c r="DD55" s="95" t="n"/>
      <c r="DE55" s="95" t="n"/>
      <c r="DF55" s="95" t="n"/>
      <c r="DG55" s="95" t="n"/>
      <c r="DH55" s="95" t="n"/>
      <c r="DI55" s="95" t="n"/>
      <c r="DJ55" s="95" t="n"/>
      <c r="DK55" s="95" t="n"/>
      <c r="DL55" s="95" t="n"/>
      <c r="DM55" s="95" t="n"/>
      <c r="DN55" s="95" t="n">
        <v>0</v>
      </c>
      <c r="DO55" s="95" t="n">
        <v>0</v>
      </c>
      <c r="DP55" s="95" t="n">
        <v>1</v>
      </c>
      <c r="DQ55" s="95" t="n">
        <v>1</v>
      </c>
      <c r="DR55" s="95" t="n"/>
      <c r="DS55" s="95" t="n"/>
      <c r="DT55" s="95" t="n"/>
      <c r="DU55" s="95" t="n">
        <v>1000</v>
      </c>
      <c r="DV55" s="95" t="inlineStr">
        <is>
          <t>м2</t>
        </is>
      </c>
      <c r="DW55" s="95" t="inlineStr">
        <is>
          <t>м2</t>
        </is>
      </c>
      <c r="DX55" s="95" t="n">
        <v>1</v>
      </c>
      <c r="DY55" s="95" t="n"/>
      <c r="DZ55" s="95" t="n"/>
      <c r="EA55" s="95" t="n"/>
      <c r="EB55" s="95" t="n"/>
      <c r="EC55" s="95" t="n"/>
      <c r="ED55" s="95" t="n"/>
      <c r="EE55" s="95" t="n">
        <v>1068515415</v>
      </c>
      <c r="EF55" s="95" t="n">
        <v>202</v>
      </c>
      <c r="EG55" s="95" t="inlineStr">
        <is>
          <t>Материалы</t>
        </is>
      </c>
      <c r="EH55" s="95" t="n">
        <v>0</v>
      </c>
      <c r="EI55" s="95" t="n"/>
      <c r="EJ55" s="95" t="n">
        <v>154.11</v>
      </c>
      <c r="EK55" s="95" t="n">
        <v>0</v>
      </c>
      <c r="EL55" s="95" t="inlineStr">
        <is>
          <t>ТКП / коммерческое предложение</t>
        </is>
      </c>
      <c r="EM55" s="95" t="inlineStr">
        <is>
          <t>PETR-159606</t>
        </is>
      </c>
      <c r="EN55" s="95" t="n"/>
      <c r="EO55" s="95" t="n"/>
      <c r="EP55" s="95" t="n"/>
      <c r="EQ55" s="95" t="n">
        <v>0</v>
      </c>
      <c r="ER55" s="95" t="n">
        <v>3122.36</v>
      </c>
      <c r="ES55" s="95" t="n">
        <v>0</v>
      </c>
      <c r="ET55" s="95" t="n">
        <v>0</v>
      </c>
      <c r="EU55" s="95" t="n">
        <v>0</v>
      </c>
      <c r="EV55" s="95" t="n">
        <v>0</v>
      </c>
      <c r="EW55" s="95" t="n">
        <v>0</v>
      </c>
      <c r="EX55" s="95" t="n">
        <v>0</v>
      </c>
      <c r="EY55" s="95" t="n">
        <v>0</v>
      </c>
      <c r="EZ55" s="95" t="n"/>
      <c r="FA55" s="95" t="n"/>
      <c r="FB55" s="95" t="n"/>
      <c r="FC55" s="95" t="n"/>
      <c r="FD55" s="95" t="n"/>
      <c r="FE55" s="95" t="n"/>
      <c r="FF55" s="95" t="n"/>
      <c r="FG55" s="95" t="n"/>
      <c r="FH55" s="95" t="n"/>
      <c r="FI55" s="95" t="n"/>
      <c r="FJ55" s="95" t="n"/>
      <c r="FK55" s="95" t="n"/>
      <c r="FL55" s="95" t="n"/>
      <c r="FM55" s="95" t="n"/>
      <c r="FN55" s="95" t="n"/>
      <c r="FO55" s="95" t="n"/>
      <c r="FP55" s="95" t="n"/>
      <c r="FQ55" s="95" t="n">
        <v>0</v>
      </c>
      <c r="FR55" s="95">
        <f>ROUND(IF(BI55=3,GM55,0),2)</f>
        <v/>
      </c>
      <c r="FS55" s="95" t="n">
        <v>0</v>
      </c>
      <c r="FT55" s="95" t="n"/>
      <c r="FU55" s="95" t="n"/>
      <c r="FV55" s="95" t="n"/>
      <c r="FW55" s="95" t="n"/>
      <c r="FX55" s="95" t="n">
        <v>0</v>
      </c>
      <c r="FY55" s="95" t="n">
        <v>0</v>
      </c>
      <c r="FZ55" s="95" t="n"/>
      <c r="GA55" s="95" t="inlineStr">
        <is>
          <t>[82 / 1,20 /  1] +  2% Заг.скл</t>
        </is>
      </c>
      <c r="GB55" s="95" t="n"/>
      <c r="GC55" s="95" t="n"/>
      <c r="GD55" s="95" t="n">
        <v>1</v>
      </c>
      <c r="GE55" s="95" t="n"/>
      <c r="GF55" s="95" t="n">
        <v>1068515415</v>
      </c>
      <c r="GG55" s="95" t="n">
        <v>2</v>
      </c>
      <c r="GH55" s="95" t="n">
        <v>4</v>
      </c>
      <c r="GI55" s="95" t="n">
        <v>-2</v>
      </c>
      <c r="GJ55" s="95" t="n">
        <v>0</v>
      </c>
      <c r="GK55" s="95" t="n">
        <v>0</v>
      </c>
      <c r="GL55" s="95">
        <f>ROUND(IF(AND(BH55=3,BI55=3,FS55&lt;&gt;0),P55,0),2)</f>
        <v/>
      </c>
      <c r="GM55" s="95">
        <f>ROUND(O55+X55+Y55,2)+GX55</f>
        <v/>
      </c>
      <c r="GN55" s="95">
        <f>IF(OR(BI55=0,BI55=1),GM55-GX55,0)</f>
        <v/>
      </c>
      <c r="GO55" s="95">
        <f>IF(BI55=2,GM55-GX55,0)</f>
        <v/>
      </c>
      <c r="GP55" s="95">
        <f>IF(BI55=4,GM55-GX55,0)</f>
        <v/>
      </c>
      <c r="GQ55" s="95" t="n"/>
      <c r="GR55" s="95" t="n">
        <v>0</v>
      </c>
      <c r="GS55" s="95" t="n">
        <v>2</v>
      </c>
      <c r="GT55" s="95" t="n">
        <v>0</v>
      </c>
      <c r="GU55" s="95" t="n"/>
      <c r="GV55" s="95">
        <f>ROUND((GT55),6)</f>
        <v/>
      </c>
      <c r="GW55" s="95" t="n">
        <v>1</v>
      </c>
      <c r="GX55" s="95">
        <f>ROUND(HC55*I55,2)</f>
        <v/>
      </c>
      <c r="GY55" s="95" t="n">
        <v>0</v>
      </c>
      <c r="GZ55" s="95" t="n">
        <v>0</v>
      </c>
      <c r="HA55" s="95" t="n">
        <v>0</v>
      </c>
      <c r="HB55" s="95" t="n">
        <v>0</v>
      </c>
      <c r="HC55" s="95">
        <f>GV55*GW55</f>
        <v/>
      </c>
      <c r="HD55" s="95" t="n">
        <v>0</v>
      </c>
      <c r="HE55" s="95" t="n"/>
      <c r="HF55" s="95" t="n"/>
      <c r="HG55" s="95" t="n"/>
      <c r="HH55" s="95" t="n"/>
      <c r="HI55" s="95" t="n"/>
      <c r="HJ55" s="95" t="n"/>
      <c r="HK55" s="95" t="n"/>
      <c r="HL55" s="95" t="n"/>
      <c r="HM55" s="95" t="n"/>
      <c r="HN55" s="95" t="n"/>
      <c r="HO55" s="95" t="n"/>
      <c r="HP55" s="95" t="n"/>
      <c r="HQ55" s="95" t="n"/>
      <c r="HR55" s="95" t="n"/>
      <c r="HS55" s="95" t="n"/>
      <c r="HT55" s="95" t="n"/>
      <c r="HU55" s="95" t="n"/>
      <c r="HV55" s="95" t="n"/>
      <c r="HW55" s="95" t="n"/>
      <c r="HX55" s="95" t="n"/>
      <c r="HY55" s="95" t="n"/>
      <c r="HZ55" s="95" t="n"/>
      <c r="IA55" s="95" t="n"/>
      <c r="IB55" s="95" t="n"/>
      <c r="IC55" s="95" t="n"/>
      <c r="ID55" s="95" t="n"/>
      <c r="IE55" s="95" t="n"/>
      <c r="IF55" s="95" t="n"/>
      <c r="IG55" s="95" t="n"/>
      <c r="IH55" s="95" t="n"/>
      <c r="II55" s="95" t="n"/>
      <c r="IJ55" s="95" t="n"/>
      <c r="IK55" s="95" t="n"/>
      <c r="IL55" s="95" t="n"/>
      <c r="IM55" s="95" t="n"/>
      <c r="IN55" s="95" t="n"/>
      <c r="IO55" s="95" t="n"/>
      <c r="IP55" s="95" t="n"/>
      <c r="IQ55" s="95" t="n"/>
      <c r="IR55" s="95" t="n"/>
      <c r="IS55" s="95" t="n"/>
      <c r="IT55" s="95" t="n"/>
      <c r="IU55" s="95" t="n"/>
    </row>
    <row r="56" ht="12.75" customHeight="1" s="54">
      <c r="A56" s="95" t="n">
        <v>17</v>
      </c>
      <c r="B56" s="95" t="n">
        <v>1</v>
      </c>
      <c r="C56" s="95">
        <f>ROW(SmtRes!A33)</f>
        <v/>
      </c>
      <c r="D56" s="95">
        <f>ROW(EtalonRes!A33)</f>
        <v/>
      </c>
      <c r="E56" s="95" t="n">
        <v>1</v>
      </c>
      <c r="F56" s="95" t="inlineStr">
        <is>
          <t>3.15-96-3</t>
        </is>
      </c>
      <c r="G56" s="95" t="inlineStr">
        <is>
          <t>Окраска стен в два слоя</t>
        </is>
      </c>
      <c r="H56" s="95" t="inlineStr">
        <is>
          <t>1 М2</t>
        </is>
      </c>
      <c r="I56" s="95" t="n">
        <v>2854.52</v>
      </c>
      <c r="J56" s="95" t="n">
        <v>34.31</v>
      </c>
      <c r="K56" s="95" t="n">
        <v>1483827.32</v>
      </c>
      <c r="L56" s="95" t="n"/>
      <c r="M56" s="95" t="n"/>
      <c r="N56" s="95" t="n"/>
      <c r="O56" s="95">
        <f>ROUND((Z56+AC56+AD56),2)</f>
        <v/>
      </c>
      <c r="P56" s="95">
        <f>ROUND((U56+X56+Y56),2)</f>
        <v/>
      </c>
      <c r="Q56" s="95">
        <f>ROUND(10.18,2)</f>
        <v/>
      </c>
      <c r="R56" s="95">
        <f>ROUND(AH56,2)</f>
        <v/>
      </c>
      <c r="S56" s="95" t="inlineStr">
        <is>
          <t>ТСН-2001 3.15-96-3</t>
        </is>
      </c>
      <c r="T56" s="95" t="inlineStr">
        <is>
          <t>work</t>
        </is>
      </c>
      <c r="U56" s="95" t="n">
        <v>997131.97</v>
      </c>
      <c r="V56" s="95" t="n">
        <v>267088.91</v>
      </c>
      <c r="W56" s="95" t="n">
        <v>29676.54</v>
      </c>
      <c r="X56" s="95" t="n">
        <v>296765.46</v>
      </c>
      <c r="Y56" s="95" t="n">
        <v>189929.89</v>
      </c>
      <c r="Z56" s="95" t="n">
        <v>97950.09</v>
      </c>
      <c r="AA56" s="95" t="n">
        <v>26236.64</v>
      </c>
      <c r="AB56" s="95" t="n">
        <v>2915.18</v>
      </c>
      <c r="AC56" s="95" t="n">
        <v>29151.82</v>
      </c>
      <c r="AD56" s="95" t="n">
        <v>18657.17</v>
      </c>
      <c r="AE56" s="95" t="inlineStr">
        <is>
          <t>work</t>
        </is>
      </c>
      <c r="AF56" s="95" t="n">
        <v>3285.19</v>
      </c>
      <c r="AG56" s="95" t="n">
        <v>322.71</v>
      </c>
      <c r="AH56" s="95" t="n">
        <v>2854.52</v>
      </c>
      <c r="AI56" s="95">
        <f>(((EX56*0.3)*1.1))</f>
        <v/>
      </c>
      <c r="AJ56" s="95">
        <f>(AS56)</f>
        <v/>
      </c>
      <c r="AK56" s="95" t="n">
        <v>26236.64</v>
      </c>
      <c r="AL56" s="95" t="n">
        <v>0</v>
      </c>
      <c r="AM56" s="95" t="n">
        <v>29151.82</v>
      </c>
      <c r="AN56" s="95" t="n">
        <v>2915.18</v>
      </c>
      <c r="AO56" s="95">
        <f>ROUND(O56,2)</f>
        <v/>
      </c>
      <c r="AP56" s="95" t="n">
        <v>0</v>
      </c>
      <c r="AQ56" s="95">
        <f>ROUND(R56,2)</f>
        <v/>
      </c>
      <c r="AR56" s="95" t="n">
        <v>0</v>
      </c>
      <c r="AS56" s="95" t="n">
        <v>0</v>
      </c>
      <c r="AT56" s="95" t="n">
        <v>97</v>
      </c>
      <c r="AU56" s="95" t="n">
        <v>51</v>
      </c>
      <c r="AV56" s="95" t="n">
        <v>1</v>
      </c>
      <c r="AW56" s="95" t="n">
        <v>1</v>
      </c>
      <c r="AX56" s="95" t="n"/>
      <c r="AY56" s="95" t="n"/>
      <c r="AZ56" s="95" t="n">
        <v>1</v>
      </c>
      <c r="BA56" s="95" t="n">
        <v>1</v>
      </c>
      <c r="BB56" s="95" t="n">
        <v>1</v>
      </c>
      <c r="BC56" s="95" t="n">
        <v>1</v>
      </c>
      <c r="BD56" s="95" t="n"/>
      <c r="BE56" s="95" t="n"/>
      <c r="BF56" s="95" t="n"/>
      <c r="BG56" s="95" t="n"/>
      <c r="BH56" s="95" t="n">
        <v>0</v>
      </c>
      <c r="BI56" s="95" t="n">
        <v>2854.52</v>
      </c>
      <c r="BJ56" s="95" t="inlineStr">
        <is>
          <t>ТСН-2001 3.15-96-3, 3.15-96-3</t>
        </is>
      </c>
      <c r="BK56" s="95" t="n"/>
      <c r="BL56" s="95" t="n"/>
      <c r="BM56" s="95" t="n">
        <v>315</v>
      </c>
      <c r="BN56" s="95" t="n">
        <v>0</v>
      </c>
      <c r="BO56" s="95" t="inlineStr">
        <is>
          <t>3.15-96-3</t>
        </is>
      </c>
      <c r="BP56" s="95" t="n">
        <v>1</v>
      </c>
      <c r="BQ56" s="95" t="n">
        <v>40</v>
      </c>
      <c r="BR56" s="95" t="n">
        <v>0</v>
      </c>
      <c r="BS56" s="95" t="n">
        <v>1</v>
      </c>
      <c r="BT56" s="95" t="n">
        <v>1</v>
      </c>
      <c r="BU56" s="95" t="n">
        <v>1</v>
      </c>
      <c r="BV56" s="95" t="n">
        <v>1</v>
      </c>
      <c r="BW56" s="95" t="n">
        <v>1</v>
      </c>
      <c r="BX56" s="95" t="n">
        <v>1</v>
      </c>
      <c r="BY56" s="95" t="n"/>
      <c r="BZ56" s="95" t="n">
        <v>97</v>
      </c>
      <c r="CA56" s="95" t="n">
        <v>51</v>
      </c>
      <c r="CB56" s="95" t="n"/>
      <c r="CC56" s="95" t="n"/>
      <c r="CD56" s="95" t="n"/>
      <c r="CE56" s="95" t="n">
        <v>30</v>
      </c>
      <c r="CF56" s="95" t="n">
        <v>0</v>
      </c>
      <c r="CG56" s="95" t="n">
        <v>0</v>
      </c>
      <c r="CH56" s="95" t="n"/>
      <c r="CI56" s="95" t="n"/>
      <c r="CJ56" s="95" t="n"/>
      <c r="CK56" s="95" t="n"/>
      <c r="CL56" s="95" t="n"/>
      <c r="CM56" s="95" t="n">
        <v>0</v>
      </c>
      <c r="CN56" s="95" t="n"/>
      <c r="CO56" s="95" t="n">
        <v>0</v>
      </c>
      <c r="CP56" s="95">
        <f>ROUND(P56,2)</f>
        <v/>
      </c>
      <c r="CQ56" s="95">
        <f>ROUND(V56,2)</f>
        <v/>
      </c>
      <c r="CR56" s="95">
        <f>ROUND(W56,2)</f>
        <v/>
      </c>
      <c r="CS56" s="95">
        <f>ROUND(X56,2)</f>
        <v/>
      </c>
      <c r="CT56" s="95">
        <f>ROUND(Y56,2)</f>
        <v/>
      </c>
      <c r="CU56" s="95">
        <f>ROUND(AF56,2)</f>
        <v/>
      </c>
      <c r="CV56" s="95">
        <f>ROUND((AH56*AV56),2)</f>
        <v/>
      </c>
      <c r="CW56" s="95">
        <f>ROUND(AI56,2)</f>
        <v/>
      </c>
      <c r="CX56" s="95">
        <f>ROUND(AJ56,2)</f>
        <v/>
      </c>
      <c r="CY56" s="95">
        <f>ROUND(((P56*AT56)/100),2)</f>
        <v/>
      </c>
      <c r="CZ56" s="95">
        <f>ROUND(((P56*AU56)/100),2)</f>
        <v/>
      </c>
      <c r="DA56" s="95" t="n"/>
      <c r="DB56" s="95" t="n">
        <v>63</v>
      </c>
      <c r="DC56" s="95" t="n"/>
      <c r="DD56" s="95" t="inlineStr">
        <is>
          <t>*0)*1</t>
        </is>
      </c>
      <c r="DE56" s="95" t="inlineStr">
        <is>
          <t>*0,3)*1,1</t>
        </is>
      </c>
      <c r="DF56" s="95" t="inlineStr">
        <is>
          <t>*0,3)*1,1</t>
        </is>
      </c>
      <c r="DG56" s="95" t="inlineStr">
        <is>
          <t>*0,3)*1,1</t>
        </is>
      </c>
      <c r="DH56" s="95" t="n"/>
      <c r="DI56" s="95" t="inlineStr">
        <is>
          <t>*0,3)*1,1</t>
        </is>
      </c>
      <c r="DJ56" s="95" t="inlineStr">
        <is>
          <t>*0,3)*1,1</t>
        </is>
      </c>
      <c r="DK56" s="95" t="n"/>
      <c r="DL56" s="95" t="n"/>
      <c r="DM56" s="95" t="n"/>
      <c r="DN56" s="95" t="n">
        <v>0</v>
      </c>
      <c r="DO56" s="95" t="n">
        <v>0</v>
      </c>
      <c r="DP56" s="95" t="n">
        <v>1</v>
      </c>
      <c r="DQ56" s="95" t="n">
        <v>1</v>
      </c>
      <c r="DR56" s="95" t="n"/>
      <c r="DS56" s="95" t="n"/>
      <c r="DT56" s="95" t="n"/>
      <c r="DU56" s="95" t="n">
        <v>1000</v>
      </c>
      <c r="DV56" s="95" t="inlineStr">
        <is>
          <t>1  М2.</t>
        </is>
      </c>
      <c r="DW56" s="95" t="inlineStr">
        <is>
          <t>1  М2.</t>
        </is>
      </c>
      <c r="DX56" s="95" t="n">
        <v>1</v>
      </c>
      <c r="DY56" s="95" t="n"/>
      <c r="DZ56" s="95" t="n"/>
      <c r="EA56" s="95" t="n"/>
      <c r="EB56" s="95" t="n"/>
      <c r="EC56" s="95" t="n"/>
      <c r="ED56" s="95" t="n"/>
      <c r="EE56" s="95" t="n">
        <v>1562602515</v>
      </c>
      <c r="EF56" s="95" t="n">
        <v>40</v>
      </c>
      <c r="EG56" s="95" t="inlineStr">
        <is>
          <t>Строительные работы</t>
        </is>
      </c>
      <c r="EH56" s="95" t="n">
        <v>0</v>
      </c>
      <c r="EI56" s="95" t="n"/>
      <c r="EJ56" s="95" t="n">
        <v>2854.52</v>
      </c>
      <c r="EK56" s="95" t="n">
        <v>315</v>
      </c>
      <c r="EL56" s="95" t="inlineStr">
        <is>
          <t>ТСН-2001 3.15-96-3</t>
        </is>
      </c>
      <c r="EM56" s="95" t="inlineStr">
        <is>
          <t>ТСН-2001.3-15</t>
        </is>
      </c>
      <c r="EN56" s="95" t="n"/>
      <c r="EO56" s="95" t="n"/>
      <c r="EP56" s="95" t="n"/>
      <c r="EQ56" s="95" t="n">
        <v>131072</v>
      </c>
      <c r="ER56" s="95" t="n">
        <v>26236.64</v>
      </c>
      <c r="ES56" s="95" t="n">
        <v>0</v>
      </c>
      <c r="ET56" s="95" t="n">
        <v>29151.82</v>
      </c>
      <c r="EU56" s="95" t="n">
        <v>2915.18</v>
      </c>
      <c r="EV56" s="95" t="n">
        <v>18657.17</v>
      </c>
      <c r="EW56" s="95" t="n">
        <v>2854.52</v>
      </c>
      <c r="EX56" s="95" t="n">
        <v>0</v>
      </c>
      <c r="EY56" s="95" t="n">
        <v>0</v>
      </c>
      <c r="EZ56" s="95" t="n"/>
      <c r="FA56" s="95" t="n"/>
      <c r="FB56" s="95" t="n"/>
      <c r="FC56" s="95" t="n"/>
      <c r="FD56" s="95" t="n"/>
      <c r="FE56" s="95" t="n"/>
      <c r="FF56" s="95" t="n"/>
      <c r="FG56" s="95" t="n"/>
      <c r="FH56" s="95" t="n"/>
      <c r="FI56" s="95" t="n"/>
      <c r="FJ56" s="95" t="n"/>
      <c r="FK56" s="95" t="n"/>
      <c r="FL56" s="95" t="n"/>
      <c r="FM56" s="95" t="n"/>
      <c r="FN56" s="95" t="n"/>
      <c r="FO56" s="95" t="n"/>
      <c r="FP56" s="95" t="n"/>
      <c r="FQ56" s="95" t="n">
        <v>0</v>
      </c>
      <c r="FR56" s="95">
        <f>ROUND(IF(BI56=3,GM56,0),2)</f>
        <v/>
      </c>
      <c r="FS56" s="95" t="n">
        <v>0</v>
      </c>
      <c r="FT56" s="95" t="n"/>
      <c r="FU56" s="95" t="n"/>
      <c r="FV56" s="95" t="n"/>
      <c r="FW56" s="95" t="n"/>
      <c r="FX56" s="95" t="n">
        <v>97</v>
      </c>
      <c r="FY56" s="95" t="n">
        <v>51</v>
      </c>
      <c r="FZ56" s="95" t="n"/>
      <c r="GA56" s="95" t="n"/>
      <c r="GB56" s="95" t="n"/>
      <c r="GC56" s="95" t="n"/>
      <c r="GD56" s="95" t="n">
        <v>1</v>
      </c>
      <c r="GE56" s="95" t="n"/>
      <c r="GF56" s="95" t="n">
        <v>1562602515</v>
      </c>
      <c r="GG56" s="95" t="n">
        <v>2</v>
      </c>
      <c r="GH56" s="95" t="n">
        <v>1</v>
      </c>
      <c r="GI56" s="95" t="n">
        <v>2</v>
      </c>
      <c r="GJ56" s="95" t="n">
        <v>0</v>
      </c>
      <c r="GK56" s="95" t="n">
        <v>0</v>
      </c>
      <c r="GL56" s="95">
        <f>ROUND(IF(AND(BH56=3,BI56=3,FS56&lt;&gt;0),P56,0),2)</f>
        <v/>
      </c>
      <c r="GM56" s="95">
        <f>ROUND(O56+X56+Y56,2)+GX56</f>
        <v/>
      </c>
      <c r="GN56" s="95">
        <f>IF(OR(BI56=0,BI56=1),GM56-GX56,0)</f>
        <v/>
      </c>
      <c r="GO56" s="95">
        <f>IF(BI56=2,GM56-GX56,0)</f>
        <v/>
      </c>
      <c r="GP56" s="95">
        <f>IF(BI56=4,GM56-GX56,0)</f>
        <v/>
      </c>
      <c r="GQ56" s="95" t="n"/>
      <c r="GR56" s="95" t="n">
        <v>0</v>
      </c>
      <c r="GS56" s="95" t="n">
        <v>0</v>
      </c>
      <c r="GT56" s="95" t="n">
        <v>0</v>
      </c>
      <c r="GU56" s="95" t="n"/>
      <c r="GV56" s="95">
        <f>ROUND((GT56),6)</f>
        <v/>
      </c>
      <c r="GW56" s="95" t="n">
        <v>1</v>
      </c>
      <c r="GX56" s="95">
        <f>ROUND(HC56*I56,2)</f>
        <v/>
      </c>
      <c r="GY56" s="95" t="n">
        <v>0</v>
      </c>
      <c r="GZ56" s="95" t="n">
        <v>0</v>
      </c>
      <c r="HA56" s="95" t="n">
        <v>0</v>
      </c>
      <c r="HB56" s="95" t="n">
        <v>0</v>
      </c>
      <c r="HC56" s="95">
        <f>GV56*GW56</f>
        <v/>
      </c>
      <c r="HD56" s="95" t="n">
        <v>0</v>
      </c>
      <c r="HE56" s="95" t="n"/>
      <c r="HF56" s="95" t="n"/>
      <c r="HG56" s="95" t="n"/>
      <c r="HH56" s="95" t="n"/>
      <c r="HI56" s="95" t="n"/>
      <c r="HJ56" s="95" t="n"/>
      <c r="HK56" s="95" t="n"/>
      <c r="HL56" s="95" t="n"/>
      <c r="HM56" s="95" t="n"/>
      <c r="HN56" s="95" t="n"/>
      <c r="HO56" s="95" t="n"/>
      <c r="HP56" s="95" t="n"/>
      <c r="HQ56" s="95" t="n"/>
      <c r="HR56" s="95" t="n"/>
      <c r="HS56" s="95" t="n"/>
      <c r="HT56" s="95" t="n"/>
      <c r="HU56" s="95" t="n"/>
      <c r="HV56" s="95" t="n"/>
      <c r="HW56" s="95" t="n"/>
      <c r="HX56" s="95" t="n"/>
      <c r="HY56" s="95" t="n"/>
      <c r="HZ56" s="95" t="n"/>
      <c r="IA56" s="95" t="n"/>
      <c r="IB56" s="95" t="n"/>
      <c r="IC56" s="95" t="n"/>
      <c r="ID56" s="95" t="n"/>
      <c r="IE56" s="95" t="n"/>
      <c r="IF56" s="95" t="n"/>
      <c r="IG56" s="95" t="n"/>
      <c r="IH56" s="95" t="n"/>
      <c r="II56" s="95" t="n"/>
      <c r="IJ56" s="95" t="n"/>
      <c r="IK56" s="95" t="n"/>
      <c r="IL56" s="95" t="n"/>
      <c r="IM56" s="95" t="n"/>
      <c r="IN56" s="95" t="n"/>
      <c r="IO56" s="95" t="n"/>
      <c r="IP56" s="95" t="n"/>
      <c r="IQ56" s="95" t="n"/>
      <c r="IR56" s="95" t="n"/>
      <c r="IS56" s="95" t="n"/>
      <c r="IT56" s="95" t="n"/>
      <c r="IU56" s="95" t="n"/>
    </row>
    <row r="57" ht="12.75" customHeight="1" s="54">
      <c r="A57" s="95" t="n">
        <v>17</v>
      </c>
      <c r="B57" s="95" t="n">
        <v>1</v>
      </c>
      <c r="C57" s="95">
        <f>ROW(SmtRes!A34)</f>
        <v/>
      </c>
      <c r="D57" s="95">
        <f>ROW(EtalonRes!A34)</f>
        <v/>
      </c>
      <c r="E57" s="95" t="n">
        <v>1</v>
      </c>
      <c r="F57" s="95" t="inlineStr">
        <is>
          <t>3.15-165-1</t>
        </is>
      </c>
      <c r="G57" s="95" t="inlineStr">
        <is>
          <t>Грунтование и подготовка потолочного основания</t>
        </is>
      </c>
      <c r="H57" s="95" t="inlineStr">
        <is>
          <t>1 М2</t>
        </is>
      </c>
      <c r="I57" s="95" t="n">
        <v>1440.5</v>
      </c>
      <c r="J57" s="95" t="n">
        <v>7.61</v>
      </c>
      <c r="K57" s="95" t="n">
        <v>166086.89</v>
      </c>
      <c r="L57" s="95" t="n"/>
      <c r="M57" s="95" t="n"/>
      <c r="N57" s="95" t="n"/>
      <c r="O57" s="95">
        <f>ROUND((Z57+AC57+AD57),2)</f>
        <v/>
      </c>
      <c r="P57" s="95">
        <f>ROUND((U57+X57+Y57),2)</f>
        <v/>
      </c>
      <c r="Q57" s="95">
        <f>ROUND(10.18,2)</f>
        <v/>
      </c>
      <c r="R57" s="95">
        <f>ROUND(AH57,2)</f>
        <v/>
      </c>
      <c r="S57" s="95" t="inlineStr">
        <is>
          <t>ТСН-2001 3.15-165-1</t>
        </is>
      </c>
      <c r="T57" s="95" t="inlineStr">
        <is>
          <t>work</t>
        </is>
      </c>
      <c r="U57" s="95" t="n">
        <v>111610.39</v>
      </c>
      <c r="V57" s="95" t="n">
        <v>29895.64</v>
      </c>
      <c r="W57" s="95" t="n">
        <v>3321.74</v>
      </c>
      <c r="X57" s="95" t="n">
        <v>33217.38</v>
      </c>
      <c r="Y57" s="95" t="n">
        <v>21259.12</v>
      </c>
      <c r="Z57" s="95" t="n">
        <v>10963.69</v>
      </c>
      <c r="AA57" s="95" t="n">
        <v>2936.7</v>
      </c>
      <c r="AB57" s="95" t="n">
        <v>326.3</v>
      </c>
      <c r="AC57" s="95" t="n">
        <v>3263</v>
      </c>
      <c r="AD57" s="95" t="n">
        <v>2088.32</v>
      </c>
      <c r="AE57" s="95" t="inlineStr">
        <is>
          <t>work</t>
        </is>
      </c>
      <c r="AF57" s="95" t="n">
        <v>367.7</v>
      </c>
      <c r="AG57" s="95" t="n">
        <v>36.12</v>
      </c>
      <c r="AH57" s="95" t="n">
        <v>1440.5</v>
      </c>
      <c r="AI57" s="95">
        <f>(((EX57*0.3)*1.1))</f>
        <v/>
      </c>
      <c r="AJ57" s="95">
        <f>(AS57)</f>
        <v/>
      </c>
      <c r="AK57" s="95" t="n">
        <v>2936.7</v>
      </c>
      <c r="AL57" s="95" t="n">
        <v>0</v>
      </c>
      <c r="AM57" s="95" t="n">
        <v>3263</v>
      </c>
      <c r="AN57" s="95" t="n">
        <v>326.3</v>
      </c>
      <c r="AO57" s="95">
        <f>ROUND(O57,2)</f>
        <v/>
      </c>
      <c r="AP57" s="95" t="n">
        <v>0</v>
      </c>
      <c r="AQ57" s="95">
        <f>ROUND(R57,2)</f>
        <v/>
      </c>
      <c r="AR57" s="95" t="n">
        <v>0</v>
      </c>
      <c r="AS57" s="95" t="n">
        <v>0</v>
      </c>
      <c r="AT57" s="95" t="n">
        <v>97</v>
      </c>
      <c r="AU57" s="95" t="n">
        <v>51</v>
      </c>
      <c r="AV57" s="95" t="n">
        <v>1</v>
      </c>
      <c r="AW57" s="95" t="n">
        <v>1</v>
      </c>
      <c r="AX57" s="95" t="n"/>
      <c r="AY57" s="95" t="n"/>
      <c r="AZ57" s="95" t="n">
        <v>1</v>
      </c>
      <c r="BA57" s="95" t="n">
        <v>1</v>
      </c>
      <c r="BB57" s="95" t="n">
        <v>1</v>
      </c>
      <c r="BC57" s="95" t="n">
        <v>1</v>
      </c>
      <c r="BD57" s="95" t="n"/>
      <c r="BE57" s="95" t="n"/>
      <c r="BF57" s="95" t="n"/>
      <c r="BG57" s="95" t="n"/>
      <c r="BH57" s="95" t="n">
        <v>0</v>
      </c>
      <c r="BI57" s="95" t="n">
        <v>1440.5</v>
      </c>
      <c r="BJ57" s="95" t="inlineStr">
        <is>
          <t>ТСН-2001 3.15-165-1, 3.15-165-1</t>
        </is>
      </c>
      <c r="BK57" s="95" t="n"/>
      <c r="BL57" s="95" t="n"/>
      <c r="BM57" s="95" t="n">
        <v>315</v>
      </c>
      <c r="BN57" s="95" t="n">
        <v>0</v>
      </c>
      <c r="BO57" s="95" t="inlineStr">
        <is>
          <t>3.15-165-1</t>
        </is>
      </c>
      <c r="BP57" s="95" t="n">
        <v>1</v>
      </c>
      <c r="BQ57" s="95" t="n">
        <v>40</v>
      </c>
      <c r="BR57" s="95" t="n">
        <v>0</v>
      </c>
      <c r="BS57" s="95" t="n">
        <v>1</v>
      </c>
      <c r="BT57" s="95" t="n">
        <v>1</v>
      </c>
      <c r="BU57" s="95" t="n">
        <v>1</v>
      </c>
      <c r="BV57" s="95" t="n">
        <v>1</v>
      </c>
      <c r="BW57" s="95" t="n">
        <v>1</v>
      </c>
      <c r="BX57" s="95" t="n">
        <v>1</v>
      </c>
      <c r="BY57" s="95" t="n"/>
      <c r="BZ57" s="95" t="n">
        <v>97</v>
      </c>
      <c r="CA57" s="95" t="n">
        <v>51</v>
      </c>
      <c r="CB57" s="95" t="n"/>
      <c r="CC57" s="95" t="n"/>
      <c r="CD57" s="95" t="n"/>
      <c r="CE57" s="95" t="n">
        <v>30</v>
      </c>
      <c r="CF57" s="95" t="n">
        <v>0</v>
      </c>
      <c r="CG57" s="95" t="n">
        <v>0</v>
      </c>
      <c r="CH57" s="95" t="n"/>
      <c r="CI57" s="95" t="n"/>
      <c r="CJ57" s="95" t="n"/>
      <c r="CK57" s="95" t="n"/>
      <c r="CL57" s="95" t="n"/>
      <c r="CM57" s="95" t="n">
        <v>0</v>
      </c>
      <c r="CN57" s="95" t="n"/>
      <c r="CO57" s="95" t="n">
        <v>0</v>
      </c>
      <c r="CP57" s="95">
        <f>ROUND(P57,2)</f>
        <v/>
      </c>
      <c r="CQ57" s="95">
        <f>ROUND(V57,2)</f>
        <v/>
      </c>
      <c r="CR57" s="95">
        <f>ROUND(W57,2)</f>
        <v/>
      </c>
      <c r="CS57" s="95">
        <f>ROUND(X57,2)</f>
        <v/>
      </c>
      <c r="CT57" s="95">
        <f>ROUND(Y57,2)</f>
        <v/>
      </c>
      <c r="CU57" s="95">
        <f>ROUND(AF57,2)</f>
        <v/>
      </c>
      <c r="CV57" s="95">
        <f>ROUND((AH57*AV57),2)</f>
        <v/>
      </c>
      <c r="CW57" s="95">
        <f>ROUND(AI57,2)</f>
        <v/>
      </c>
      <c r="CX57" s="95">
        <f>ROUND(AJ57,2)</f>
        <v/>
      </c>
      <c r="CY57" s="95">
        <f>ROUND(((P57*AT57)/100),2)</f>
        <v/>
      </c>
      <c r="CZ57" s="95">
        <f>ROUND(((P57*AU57)/100),2)</f>
        <v/>
      </c>
      <c r="DA57" s="95" t="n"/>
      <c r="DB57" s="95" t="n">
        <v>65</v>
      </c>
      <c r="DC57" s="95" t="n"/>
      <c r="DD57" s="95" t="inlineStr">
        <is>
          <t>*0)*1</t>
        </is>
      </c>
      <c r="DE57" s="95" t="inlineStr">
        <is>
          <t>*0,3)*1,1</t>
        </is>
      </c>
      <c r="DF57" s="95" t="inlineStr">
        <is>
          <t>*0,3)*1,1</t>
        </is>
      </c>
      <c r="DG57" s="95" t="inlineStr">
        <is>
          <t>*0,3)*1,1</t>
        </is>
      </c>
      <c r="DH57" s="95" t="n"/>
      <c r="DI57" s="95" t="inlineStr">
        <is>
          <t>*0,3)*1,1</t>
        </is>
      </c>
      <c r="DJ57" s="95" t="inlineStr">
        <is>
          <t>*0,3)*1,1</t>
        </is>
      </c>
      <c r="DK57" s="95" t="n"/>
      <c r="DL57" s="95" t="n"/>
      <c r="DM57" s="95" t="n"/>
      <c r="DN57" s="95" t="n">
        <v>0</v>
      </c>
      <c r="DO57" s="95" t="n">
        <v>0</v>
      </c>
      <c r="DP57" s="95" t="n">
        <v>1</v>
      </c>
      <c r="DQ57" s="95" t="n">
        <v>1</v>
      </c>
      <c r="DR57" s="95" t="n"/>
      <c r="DS57" s="95" t="n"/>
      <c r="DT57" s="95" t="n"/>
      <c r="DU57" s="95" t="n">
        <v>1000</v>
      </c>
      <c r="DV57" s="95" t="inlineStr">
        <is>
          <t>1  М2.</t>
        </is>
      </c>
      <c r="DW57" s="95" t="inlineStr">
        <is>
          <t>1  М2.</t>
        </is>
      </c>
      <c r="DX57" s="95" t="n">
        <v>1</v>
      </c>
      <c r="DY57" s="95" t="n"/>
      <c r="DZ57" s="95" t="n"/>
      <c r="EA57" s="95" t="n"/>
      <c r="EB57" s="95" t="n"/>
      <c r="EC57" s="95" t="n"/>
      <c r="ED57" s="95" t="n"/>
      <c r="EE57" s="95" t="n">
        <v>1142688733</v>
      </c>
      <c r="EF57" s="95" t="n">
        <v>40</v>
      </c>
      <c r="EG57" s="95" t="inlineStr">
        <is>
          <t>Строительные работы</t>
        </is>
      </c>
      <c r="EH57" s="95" t="n">
        <v>0</v>
      </c>
      <c r="EI57" s="95" t="n"/>
      <c r="EJ57" s="95" t="n">
        <v>1440.5</v>
      </c>
      <c r="EK57" s="95" t="n">
        <v>315</v>
      </c>
      <c r="EL57" s="95" t="inlineStr">
        <is>
          <t>ТСН-2001 3.15-165-1</t>
        </is>
      </c>
      <c r="EM57" s="95" t="inlineStr">
        <is>
          <t>ТСН-2001.3-15</t>
        </is>
      </c>
      <c r="EN57" s="95" t="n"/>
      <c r="EO57" s="95" t="n"/>
      <c r="EP57" s="95" t="n"/>
      <c r="EQ57" s="95" t="n">
        <v>131072</v>
      </c>
      <c r="ER57" s="95" t="n">
        <v>2936.7</v>
      </c>
      <c r="ES57" s="95" t="n">
        <v>0</v>
      </c>
      <c r="ET57" s="95" t="n">
        <v>3263</v>
      </c>
      <c r="EU57" s="95" t="n">
        <v>326.3</v>
      </c>
      <c r="EV57" s="95" t="n">
        <v>2088.32</v>
      </c>
      <c r="EW57" s="95" t="n">
        <v>1440.5</v>
      </c>
      <c r="EX57" s="95" t="n">
        <v>0</v>
      </c>
      <c r="EY57" s="95" t="n">
        <v>0</v>
      </c>
      <c r="EZ57" s="95" t="n"/>
      <c r="FA57" s="95" t="n"/>
      <c r="FB57" s="95" t="n"/>
      <c r="FC57" s="95" t="n"/>
      <c r="FD57" s="95" t="n"/>
      <c r="FE57" s="95" t="n"/>
      <c r="FF57" s="95" t="n"/>
      <c r="FG57" s="95" t="n"/>
      <c r="FH57" s="95" t="n"/>
      <c r="FI57" s="95" t="n"/>
      <c r="FJ57" s="95" t="n"/>
      <c r="FK57" s="95" t="n"/>
      <c r="FL57" s="95" t="n"/>
      <c r="FM57" s="95" t="n"/>
      <c r="FN57" s="95" t="n"/>
      <c r="FO57" s="95" t="n"/>
      <c r="FP57" s="95" t="n"/>
      <c r="FQ57" s="95" t="n">
        <v>0</v>
      </c>
      <c r="FR57" s="95">
        <f>ROUND(IF(BI57=3,GM57,0),2)</f>
        <v/>
      </c>
      <c r="FS57" s="95" t="n">
        <v>0</v>
      </c>
      <c r="FT57" s="95" t="n"/>
      <c r="FU57" s="95" t="n"/>
      <c r="FV57" s="95" t="n"/>
      <c r="FW57" s="95" t="n"/>
      <c r="FX57" s="95" t="n">
        <v>97</v>
      </c>
      <c r="FY57" s="95" t="n">
        <v>51</v>
      </c>
      <c r="FZ57" s="95" t="n"/>
      <c r="GA57" s="95" t="n"/>
      <c r="GB57" s="95" t="n"/>
      <c r="GC57" s="95" t="n"/>
      <c r="GD57" s="95" t="n">
        <v>1</v>
      </c>
      <c r="GE57" s="95" t="n"/>
      <c r="GF57" s="95" t="n">
        <v>1142688733</v>
      </c>
      <c r="GG57" s="95" t="n">
        <v>2</v>
      </c>
      <c r="GH57" s="95" t="n">
        <v>1</v>
      </c>
      <c r="GI57" s="95" t="n">
        <v>2</v>
      </c>
      <c r="GJ57" s="95" t="n">
        <v>0</v>
      </c>
      <c r="GK57" s="95" t="n">
        <v>0</v>
      </c>
      <c r="GL57" s="95">
        <f>ROUND(IF(AND(BH57=3,BI57=3,FS57&lt;&gt;0),P57,0),2)</f>
        <v/>
      </c>
      <c r="GM57" s="95">
        <f>ROUND(O57+X57+Y57,2)+GX57</f>
        <v/>
      </c>
      <c r="GN57" s="95">
        <f>IF(OR(BI57=0,BI57=1),GM57-GX57,0)</f>
        <v/>
      </c>
      <c r="GO57" s="95">
        <f>IF(BI57=2,GM57-GX57,0)</f>
        <v/>
      </c>
      <c r="GP57" s="95">
        <f>IF(BI57=4,GM57-GX57,0)</f>
        <v/>
      </c>
      <c r="GQ57" s="95" t="n"/>
      <c r="GR57" s="95" t="n">
        <v>0</v>
      </c>
      <c r="GS57" s="95" t="n">
        <v>0</v>
      </c>
      <c r="GT57" s="95" t="n">
        <v>0</v>
      </c>
      <c r="GU57" s="95" t="n"/>
      <c r="GV57" s="95">
        <f>ROUND((GT57),6)</f>
        <v/>
      </c>
      <c r="GW57" s="95" t="n">
        <v>1</v>
      </c>
      <c r="GX57" s="95">
        <f>ROUND(HC57*I57,2)</f>
        <v/>
      </c>
      <c r="GY57" s="95" t="n">
        <v>0</v>
      </c>
      <c r="GZ57" s="95" t="n">
        <v>0</v>
      </c>
      <c r="HA57" s="95" t="n">
        <v>0</v>
      </c>
      <c r="HB57" s="95" t="n">
        <v>0</v>
      </c>
      <c r="HC57" s="95">
        <f>GV57*GW57</f>
        <v/>
      </c>
      <c r="HD57" s="95" t="n">
        <v>0</v>
      </c>
      <c r="HE57" s="95" t="n"/>
      <c r="HF57" s="95" t="n"/>
      <c r="HG57" s="95" t="n"/>
      <c r="HH57" s="95" t="n"/>
      <c r="HI57" s="95" t="n"/>
      <c r="HJ57" s="95" t="n"/>
      <c r="HK57" s="95" t="n"/>
      <c r="HL57" s="95" t="n"/>
      <c r="HM57" s="95" t="n"/>
      <c r="HN57" s="95" t="n"/>
      <c r="HO57" s="95" t="n"/>
      <c r="HP57" s="95" t="n"/>
      <c r="HQ57" s="95" t="n"/>
      <c r="HR57" s="95" t="n"/>
      <c r="HS57" s="95" t="n"/>
      <c r="HT57" s="95" t="n"/>
      <c r="HU57" s="95" t="n"/>
      <c r="HV57" s="95" t="n"/>
      <c r="HW57" s="95" t="n"/>
      <c r="HX57" s="95" t="n"/>
      <c r="HY57" s="95" t="n"/>
      <c r="HZ57" s="95" t="n"/>
      <c r="IA57" s="95" t="n"/>
      <c r="IB57" s="95" t="n"/>
      <c r="IC57" s="95" t="n"/>
      <c r="ID57" s="95" t="n"/>
      <c r="IE57" s="95" t="n"/>
      <c r="IF57" s="95" t="n"/>
      <c r="IG57" s="95" t="n"/>
      <c r="IH57" s="95" t="n"/>
      <c r="II57" s="95" t="n"/>
      <c r="IJ57" s="95" t="n"/>
      <c r="IK57" s="95" t="n"/>
      <c r="IL57" s="95" t="n"/>
      <c r="IM57" s="95" t="n"/>
      <c r="IN57" s="95" t="n"/>
      <c r="IO57" s="95" t="n"/>
      <c r="IP57" s="95" t="n"/>
      <c r="IQ57" s="95" t="n"/>
      <c r="IR57" s="95" t="n"/>
      <c r="IS57" s="95" t="n"/>
      <c r="IT57" s="95" t="n"/>
      <c r="IU57" s="95" t="n"/>
    </row>
    <row r="58" ht="12.75" customHeight="1" s="54">
      <c r="A58" s="95" t="n">
        <v>17</v>
      </c>
      <c r="B58" s="95" t="n">
        <v>1</v>
      </c>
      <c r="C58" s="95">
        <f>ROW(SmtRes!A35)</f>
        <v/>
      </c>
      <c r="D58" s="95">
        <f>ROW(EtalonRes!A35)</f>
        <v/>
      </c>
      <c r="E58" s="95" t="n">
        <v>1</v>
      </c>
      <c r="F58" s="95" t="inlineStr">
        <is>
          <t>3.15-29-1</t>
        </is>
      </c>
      <c r="G58" s="95" t="inlineStr">
        <is>
          <t>Монтаж акустической прокладки/акустических элементов</t>
        </is>
      </c>
      <c r="H58" s="95" t="inlineStr">
        <is>
          <t>1 М2</t>
        </is>
      </c>
      <c r="I58" s="95" t="n">
        <v>189.27</v>
      </c>
      <c r="J58" s="95" t="n">
        <v>56.55</v>
      </c>
      <c r="K58" s="95" t="n">
        <v>162136.05</v>
      </c>
      <c r="L58" s="95" t="n"/>
      <c r="M58" s="95" t="n"/>
      <c r="N58" s="95" t="n"/>
      <c r="O58" s="95">
        <f>ROUND((Z58+AC58+AD58),2)</f>
        <v/>
      </c>
      <c r="P58" s="95">
        <f>ROUND((U58+X58+Y58),2)</f>
        <v/>
      </c>
      <c r="Q58" s="95">
        <f>ROUND(10.18,2)</f>
        <v/>
      </c>
      <c r="R58" s="95">
        <f>ROUND(AH58,2)</f>
        <v/>
      </c>
      <c r="S58" s="95" t="inlineStr">
        <is>
          <t>ТСН-2001 3.15-29-1</t>
        </is>
      </c>
      <c r="T58" s="95" t="inlineStr">
        <is>
          <t>work</t>
        </is>
      </c>
      <c r="U58" s="95" t="n">
        <v>108955.42</v>
      </c>
      <c r="V58" s="95" t="n">
        <v>29184.49</v>
      </c>
      <c r="W58" s="95" t="n">
        <v>3242.72</v>
      </c>
      <c r="X58" s="95" t="n">
        <v>32427.21</v>
      </c>
      <c r="Y58" s="95" t="n">
        <v>20753.41</v>
      </c>
      <c r="Z58" s="95" t="n">
        <v>10702.89</v>
      </c>
      <c r="AA58" s="95" t="n">
        <v>2866.84</v>
      </c>
      <c r="AB58" s="95" t="n">
        <v>318.54</v>
      </c>
      <c r="AC58" s="95" t="n">
        <v>3185.38</v>
      </c>
      <c r="AD58" s="95" t="n">
        <v>2038.64</v>
      </c>
      <c r="AE58" s="95" t="inlineStr">
        <is>
          <t>work</t>
        </is>
      </c>
      <c r="AF58" s="95" t="n">
        <v>358.94</v>
      </c>
      <c r="AG58" s="95" t="n">
        <v>35.26</v>
      </c>
      <c r="AH58" s="95" t="n">
        <v>189.27</v>
      </c>
      <c r="AI58" s="95">
        <f>(((EX58*0.3)*1.1))</f>
        <v/>
      </c>
      <c r="AJ58" s="95">
        <f>(AS58)</f>
        <v/>
      </c>
      <c r="AK58" s="95" t="n">
        <v>2866.84</v>
      </c>
      <c r="AL58" s="95" t="n">
        <v>0</v>
      </c>
      <c r="AM58" s="95" t="n">
        <v>3185.38</v>
      </c>
      <c r="AN58" s="95" t="n">
        <v>318.54</v>
      </c>
      <c r="AO58" s="95">
        <f>ROUND(O58,2)</f>
        <v/>
      </c>
      <c r="AP58" s="95" t="n">
        <v>0</v>
      </c>
      <c r="AQ58" s="95">
        <f>ROUND(R58,2)</f>
        <v/>
      </c>
      <c r="AR58" s="95" t="n">
        <v>0</v>
      </c>
      <c r="AS58" s="95" t="n">
        <v>0</v>
      </c>
      <c r="AT58" s="95" t="n">
        <v>97</v>
      </c>
      <c r="AU58" s="95" t="n">
        <v>51</v>
      </c>
      <c r="AV58" s="95" t="n">
        <v>1</v>
      </c>
      <c r="AW58" s="95" t="n">
        <v>1</v>
      </c>
      <c r="AX58" s="95" t="n"/>
      <c r="AY58" s="95" t="n"/>
      <c r="AZ58" s="95" t="n">
        <v>1</v>
      </c>
      <c r="BA58" s="95" t="n">
        <v>1</v>
      </c>
      <c r="BB58" s="95" t="n">
        <v>1</v>
      </c>
      <c r="BC58" s="95" t="n">
        <v>1</v>
      </c>
      <c r="BD58" s="95" t="n"/>
      <c r="BE58" s="95" t="n"/>
      <c r="BF58" s="95" t="n"/>
      <c r="BG58" s="95" t="n"/>
      <c r="BH58" s="95" t="n">
        <v>0</v>
      </c>
      <c r="BI58" s="95" t="n">
        <v>189.27</v>
      </c>
      <c r="BJ58" s="95" t="inlineStr">
        <is>
          <t>ТСН-2001 3.15-29-1, 3.15-29-1</t>
        </is>
      </c>
      <c r="BK58" s="95" t="n"/>
      <c r="BL58" s="95" t="n"/>
      <c r="BM58" s="95" t="n">
        <v>315</v>
      </c>
      <c r="BN58" s="95" t="n">
        <v>0</v>
      </c>
      <c r="BO58" s="95" t="inlineStr">
        <is>
          <t>3.15-29-1</t>
        </is>
      </c>
      <c r="BP58" s="95" t="n">
        <v>1</v>
      </c>
      <c r="BQ58" s="95" t="n">
        <v>40</v>
      </c>
      <c r="BR58" s="95" t="n">
        <v>0</v>
      </c>
      <c r="BS58" s="95" t="n">
        <v>1</v>
      </c>
      <c r="BT58" s="95" t="n">
        <v>1</v>
      </c>
      <c r="BU58" s="95" t="n">
        <v>1</v>
      </c>
      <c r="BV58" s="95" t="n">
        <v>1</v>
      </c>
      <c r="BW58" s="95" t="n">
        <v>1</v>
      </c>
      <c r="BX58" s="95" t="n">
        <v>1</v>
      </c>
      <c r="BY58" s="95" t="n"/>
      <c r="BZ58" s="95" t="n">
        <v>97</v>
      </c>
      <c r="CA58" s="95" t="n">
        <v>51</v>
      </c>
      <c r="CB58" s="95" t="n"/>
      <c r="CC58" s="95" t="n"/>
      <c r="CD58" s="95" t="n"/>
      <c r="CE58" s="95" t="n">
        <v>30</v>
      </c>
      <c r="CF58" s="95" t="n">
        <v>0</v>
      </c>
      <c r="CG58" s="95" t="n">
        <v>0</v>
      </c>
      <c r="CH58" s="95" t="n"/>
      <c r="CI58" s="95" t="n"/>
      <c r="CJ58" s="95" t="n"/>
      <c r="CK58" s="95" t="n"/>
      <c r="CL58" s="95" t="n"/>
      <c r="CM58" s="95" t="n">
        <v>0</v>
      </c>
      <c r="CN58" s="95" t="n"/>
      <c r="CO58" s="95" t="n">
        <v>0</v>
      </c>
      <c r="CP58" s="95">
        <f>ROUND(P58,2)</f>
        <v/>
      </c>
      <c r="CQ58" s="95">
        <f>ROUND(V58,2)</f>
        <v/>
      </c>
      <c r="CR58" s="95">
        <f>ROUND(W58,2)</f>
        <v/>
      </c>
      <c r="CS58" s="95">
        <f>ROUND(X58,2)</f>
        <v/>
      </c>
      <c r="CT58" s="95">
        <f>ROUND(Y58,2)</f>
        <v/>
      </c>
      <c r="CU58" s="95">
        <f>ROUND(AF58,2)</f>
        <v/>
      </c>
      <c r="CV58" s="95">
        <f>ROUND((AH58*AV58),2)</f>
        <v/>
      </c>
      <c r="CW58" s="95">
        <f>ROUND(AI58,2)</f>
        <v/>
      </c>
      <c r="CX58" s="95">
        <f>ROUND(AJ58,2)</f>
        <v/>
      </c>
      <c r="CY58" s="95">
        <f>ROUND(((P58*AT58)/100),2)</f>
        <v/>
      </c>
      <c r="CZ58" s="95">
        <f>ROUND(((P58*AU58)/100),2)</f>
        <v/>
      </c>
      <c r="DA58" s="95" t="n"/>
      <c r="DB58" s="95" t="n">
        <v>67</v>
      </c>
      <c r="DC58" s="95" t="n"/>
      <c r="DD58" s="95" t="inlineStr">
        <is>
          <t>*0)*1</t>
        </is>
      </c>
      <c r="DE58" s="95" t="inlineStr">
        <is>
          <t>*0,3)*1,1</t>
        </is>
      </c>
      <c r="DF58" s="95" t="inlineStr">
        <is>
          <t>*0,3)*1,1</t>
        </is>
      </c>
      <c r="DG58" s="95" t="inlineStr">
        <is>
          <t>*0,3)*1,1</t>
        </is>
      </c>
      <c r="DH58" s="95" t="n"/>
      <c r="DI58" s="95" t="inlineStr">
        <is>
          <t>*0,3)*1,1</t>
        </is>
      </c>
      <c r="DJ58" s="95" t="inlineStr">
        <is>
          <t>*0,3)*1,1</t>
        </is>
      </c>
      <c r="DK58" s="95" t="n"/>
      <c r="DL58" s="95" t="n"/>
      <c r="DM58" s="95" t="n"/>
      <c r="DN58" s="95" t="n">
        <v>0</v>
      </c>
      <c r="DO58" s="95" t="n">
        <v>0</v>
      </c>
      <c r="DP58" s="95" t="n">
        <v>1</v>
      </c>
      <c r="DQ58" s="95" t="n">
        <v>1</v>
      </c>
      <c r="DR58" s="95" t="n"/>
      <c r="DS58" s="95" t="n"/>
      <c r="DT58" s="95" t="n"/>
      <c r="DU58" s="95" t="n">
        <v>1000</v>
      </c>
      <c r="DV58" s="95" t="inlineStr">
        <is>
          <t>1  М2.</t>
        </is>
      </c>
      <c r="DW58" s="95" t="inlineStr">
        <is>
          <t>1  М2.</t>
        </is>
      </c>
      <c r="DX58" s="95" t="n">
        <v>1</v>
      </c>
      <c r="DY58" s="95" t="n"/>
      <c r="DZ58" s="95" t="n"/>
      <c r="EA58" s="95" t="n"/>
      <c r="EB58" s="95" t="n"/>
      <c r="EC58" s="95" t="n"/>
      <c r="ED58" s="95" t="n"/>
      <c r="EE58" s="95" t="n">
        <v>1760659978</v>
      </c>
      <c r="EF58" s="95" t="n">
        <v>40</v>
      </c>
      <c r="EG58" s="95" t="inlineStr">
        <is>
          <t>Строительные работы</t>
        </is>
      </c>
      <c r="EH58" s="95" t="n">
        <v>0</v>
      </c>
      <c r="EI58" s="95" t="n"/>
      <c r="EJ58" s="95" t="n">
        <v>189.27</v>
      </c>
      <c r="EK58" s="95" t="n">
        <v>315</v>
      </c>
      <c r="EL58" s="95" t="inlineStr">
        <is>
          <t>ТСН-2001 3.15-29-1</t>
        </is>
      </c>
      <c r="EM58" s="95" t="inlineStr">
        <is>
          <t>ТСН-2001.3-15</t>
        </is>
      </c>
      <c r="EN58" s="95" t="n"/>
      <c r="EO58" s="95" t="n"/>
      <c r="EP58" s="95" t="n"/>
      <c r="EQ58" s="95" t="n">
        <v>131072</v>
      </c>
      <c r="ER58" s="95" t="n">
        <v>2866.84</v>
      </c>
      <c r="ES58" s="95" t="n">
        <v>0</v>
      </c>
      <c r="ET58" s="95" t="n">
        <v>3185.38</v>
      </c>
      <c r="EU58" s="95" t="n">
        <v>318.54</v>
      </c>
      <c r="EV58" s="95" t="n">
        <v>2038.64</v>
      </c>
      <c r="EW58" s="95" t="n">
        <v>189.27</v>
      </c>
      <c r="EX58" s="95" t="n">
        <v>0</v>
      </c>
      <c r="EY58" s="95" t="n">
        <v>0</v>
      </c>
      <c r="EZ58" s="95" t="n"/>
      <c r="FA58" s="95" t="n"/>
      <c r="FB58" s="95" t="n"/>
      <c r="FC58" s="95" t="n"/>
      <c r="FD58" s="95" t="n"/>
      <c r="FE58" s="95" t="n"/>
      <c r="FF58" s="95" t="n"/>
      <c r="FG58" s="95" t="n"/>
      <c r="FH58" s="95" t="n"/>
      <c r="FI58" s="95" t="n"/>
      <c r="FJ58" s="95" t="n"/>
      <c r="FK58" s="95" t="n"/>
      <c r="FL58" s="95" t="n"/>
      <c r="FM58" s="95" t="n"/>
      <c r="FN58" s="95" t="n"/>
      <c r="FO58" s="95" t="n"/>
      <c r="FP58" s="95" t="n"/>
      <c r="FQ58" s="95" t="n">
        <v>0</v>
      </c>
      <c r="FR58" s="95">
        <f>ROUND(IF(BI58=3,GM58,0),2)</f>
        <v/>
      </c>
      <c r="FS58" s="95" t="n">
        <v>0</v>
      </c>
      <c r="FT58" s="95" t="n"/>
      <c r="FU58" s="95" t="n"/>
      <c r="FV58" s="95" t="n"/>
      <c r="FW58" s="95" t="n"/>
      <c r="FX58" s="95" t="n">
        <v>97</v>
      </c>
      <c r="FY58" s="95" t="n">
        <v>51</v>
      </c>
      <c r="FZ58" s="95" t="n"/>
      <c r="GA58" s="95" t="n"/>
      <c r="GB58" s="95" t="n"/>
      <c r="GC58" s="95" t="n"/>
      <c r="GD58" s="95" t="n">
        <v>1</v>
      </c>
      <c r="GE58" s="95" t="n"/>
      <c r="GF58" s="95" t="n">
        <v>1760659978</v>
      </c>
      <c r="GG58" s="95" t="n">
        <v>2</v>
      </c>
      <c r="GH58" s="95" t="n">
        <v>1</v>
      </c>
      <c r="GI58" s="95" t="n">
        <v>2</v>
      </c>
      <c r="GJ58" s="95" t="n">
        <v>0</v>
      </c>
      <c r="GK58" s="95" t="n">
        <v>0</v>
      </c>
      <c r="GL58" s="95">
        <f>ROUND(IF(AND(BH58=3,BI58=3,FS58&lt;&gt;0),P58,0),2)</f>
        <v/>
      </c>
      <c r="GM58" s="95">
        <f>ROUND(O58+X58+Y58,2)+GX58</f>
        <v/>
      </c>
      <c r="GN58" s="95">
        <f>IF(OR(BI58=0,BI58=1),GM58-GX58,0)</f>
        <v/>
      </c>
      <c r="GO58" s="95">
        <f>IF(BI58=2,GM58-GX58,0)</f>
        <v/>
      </c>
      <c r="GP58" s="95">
        <f>IF(BI58=4,GM58-GX58,0)</f>
        <v/>
      </c>
      <c r="GQ58" s="95" t="n"/>
      <c r="GR58" s="95" t="n">
        <v>0</v>
      </c>
      <c r="GS58" s="95" t="n">
        <v>0</v>
      </c>
      <c r="GT58" s="95" t="n">
        <v>0</v>
      </c>
      <c r="GU58" s="95" t="n"/>
      <c r="GV58" s="95">
        <f>ROUND((GT58),6)</f>
        <v/>
      </c>
      <c r="GW58" s="95" t="n">
        <v>1</v>
      </c>
      <c r="GX58" s="95">
        <f>ROUND(HC58*I58,2)</f>
        <v/>
      </c>
      <c r="GY58" s="95" t="n">
        <v>0</v>
      </c>
      <c r="GZ58" s="95" t="n">
        <v>0</v>
      </c>
      <c r="HA58" s="95" t="n">
        <v>0</v>
      </c>
      <c r="HB58" s="95" t="n">
        <v>0</v>
      </c>
      <c r="HC58" s="95">
        <f>GV58*GW58</f>
        <v/>
      </c>
      <c r="HD58" s="95" t="n">
        <v>0</v>
      </c>
      <c r="HE58" s="95" t="n"/>
      <c r="HF58" s="95" t="n"/>
      <c r="HG58" s="95" t="n"/>
      <c r="HH58" s="95" t="n"/>
      <c r="HI58" s="95" t="n"/>
      <c r="HJ58" s="95" t="n"/>
      <c r="HK58" s="95" t="n"/>
      <c r="HL58" s="95" t="n"/>
      <c r="HM58" s="95" t="n"/>
      <c r="HN58" s="95" t="n"/>
      <c r="HO58" s="95" t="n"/>
      <c r="HP58" s="95" t="n"/>
      <c r="HQ58" s="95" t="n"/>
      <c r="HR58" s="95" t="n"/>
      <c r="HS58" s="95" t="n"/>
      <c r="HT58" s="95" t="n"/>
      <c r="HU58" s="95" t="n"/>
      <c r="HV58" s="95" t="n"/>
      <c r="HW58" s="95" t="n"/>
      <c r="HX58" s="95" t="n"/>
      <c r="HY58" s="95" t="n"/>
      <c r="HZ58" s="95" t="n"/>
      <c r="IA58" s="95" t="n"/>
      <c r="IB58" s="95" t="n"/>
      <c r="IC58" s="95" t="n"/>
      <c r="ID58" s="95" t="n"/>
      <c r="IE58" s="95" t="n"/>
      <c r="IF58" s="95" t="n"/>
      <c r="IG58" s="95" t="n"/>
      <c r="IH58" s="95" t="n"/>
      <c r="II58" s="95" t="n"/>
      <c r="IJ58" s="95" t="n"/>
      <c r="IK58" s="95" t="n"/>
      <c r="IL58" s="95" t="n"/>
      <c r="IM58" s="95" t="n"/>
      <c r="IN58" s="95" t="n"/>
      <c r="IO58" s="95" t="n"/>
      <c r="IP58" s="95" t="n"/>
      <c r="IQ58" s="95" t="n"/>
      <c r="IR58" s="95" t="n"/>
      <c r="IS58" s="95" t="n"/>
      <c r="IT58" s="95" t="n"/>
      <c r="IU58" s="95" t="n"/>
    </row>
    <row r="59" ht="12.75" customHeight="1" s="54">
      <c r="A59" s="95" t="n">
        <v>17</v>
      </c>
      <c r="B59" s="95" t="n">
        <v>1</v>
      </c>
      <c r="C59" s="95">
        <f>ROW(SmtRes!A36)</f>
        <v/>
      </c>
      <c r="D59" s="95">
        <f>ROW(EtalonRes!A36)</f>
        <v/>
      </c>
      <c r="E59" s="95" t="n">
        <v>1</v>
      </c>
      <c r="F59" s="95" t="inlineStr">
        <is>
          <t>3.15-29-1</t>
        </is>
      </c>
      <c r="G59" s="95" t="inlineStr">
        <is>
          <t>Устройство/ремонт модульного потолка Armstrong</t>
        </is>
      </c>
      <c r="H59" s="95" t="inlineStr">
        <is>
          <t>1 М2</t>
        </is>
      </c>
      <c r="I59" s="95" t="n">
        <v>731.3</v>
      </c>
      <c r="J59" s="95" t="n">
        <v>71.95999999999999</v>
      </c>
      <c r="K59" s="95" t="n">
        <v>797145.35</v>
      </c>
      <c r="L59" s="95" t="n"/>
      <c r="M59" s="95" t="n"/>
      <c r="N59" s="95" t="n"/>
      <c r="O59" s="95">
        <f>ROUND((Z59+AC59+AD59),2)</f>
        <v/>
      </c>
      <c r="P59" s="95">
        <f>ROUND((U59+X59+Y59),2)</f>
        <v/>
      </c>
      <c r="Q59" s="95">
        <f>ROUND(10.18,2)</f>
        <v/>
      </c>
      <c r="R59" s="95">
        <f>ROUND(AH59,2)</f>
        <v/>
      </c>
      <c r="S59" s="95" t="inlineStr">
        <is>
          <t>ТСН-2001 3.15-29-1</t>
        </is>
      </c>
      <c r="T59" s="95" t="inlineStr">
        <is>
          <t>work</t>
        </is>
      </c>
      <c r="U59" s="95" t="n">
        <v>535681.66</v>
      </c>
      <c r="V59" s="95" t="n">
        <v>143486.17</v>
      </c>
      <c r="W59" s="95" t="n">
        <v>15942.91</v>
      </c>
      <c r="X59" s="95" t="n">
        <v>159429.08</v>
      </c>
      <c r="Y59" s="95" t="n">
        <v>102034.61</v>
      </c>
      <c r="Z59" s="95" t="n">
        <v>52620.98</v>
      </c>
      <c r="AA59" s="95" t="n">
        <v>14094.91</v>
      </c>
      <c r="AB59" s="95" t="n">
        <v>1566.1</v>
      </c>
      <c r="AC59" s="95" t="n">
        <v>15661.01</v>
      </c>
      <c r="AD59" s="95" t="n">
        <v>10023.05</v>
      </c>
      <c r="AE59" s="95" t="inlineStr">
        <is>
          <t>work</t>
        </is>
      </c>
      <c r="AF59" s="95" t="n">
        <v>1764.91</v>
      </c>
      <c r="AG59" s="95" t="n">
        <v>173.37</v>
      </c>
      <c r="AH59" s="95" t="n">
        <v>731.3</v>
      </c>
      <c r="AI59" s="95">
        <f>(((EX59*0.3)*1.1))</f>
        <v/>
      </c>
      <c r="AJ59" s="95">
        <f>(AS59)</f>
        <v/>
      </c>
      <c r="AK59" s="95" t="n">
        <v>14094.91</v>
      </c>
      <c r="AL59" s="95" t="n">
        <v>0</v>
      </c>
      <c r="AM59" s="95" t="n">
        <v>15661.01</v>
      </c>
      <c r="AN59" s="95" t="n">
        <v>1566.1</v>
      </c>
      <c r="AO59" s="95">
        <f>ROUND(O59,2)</f>
        <v/>
      </c>
      <c r="AP59" s="95" t="n">
        <v>0</v>
      </c>
      <c r="AQ59" s="95">
        <f>ROUND(R59,2)</f>
        <v/>
      </c>
      <c r="AR59" s="95" t="n">
        <v>0</v>
      </c>
      <c r="AS59" s="95" t="n">
        <v>0</v>
      </c>
      <c r="AT59" s="95" t="n">
        <v>97</v>
      </c>
      <c r="AU59" s="95" t="n">
        <v>51</v>
      </c>
      <c r="AV59" s="95" t="n">
        <v>1</v>
      </c>
      <c r="AW59" s="95" t="n">
        <v>1</v>
      </c>
      <c r="AX59" s="95" t="n"/>
      <c r="AY59" s="95" t="n"/>
      <c r="AZ59" s="95" t="n">
        <v>1</v>
      </c>
      <c r="BA59" s="95" t="n">
        <v>1</v>
      </c>
      <c r="BB59" s="95" t="n">
        <v>1</v>
      </c>
      <c r="BC59" s="95" t="n">
        <v>1</v>
      </c>
      <c r="BD59" s="95" t="n"/>
      <c r="BE59" s="95" t="n"/>
      <c r="BF59" s="95" t="n"/>
      <c r="BG59" s="95" t="n"/>
      <c r="BH59" s="95" t="n">
        <v>0</v>
      </c>
      <c r="BI59" s="95" t="n">
        <v>731.3</v>
      </c>
      <c r="BJ59" s="95" t="inlineStr">
        <is>
          <t>ТСН-2001 3.15-29-1, 3.15-29-1</t>
        </is>
      </c>
      <c r="BK59" s="95" t="n"/>
      <c r="BL59" s="95" t="n"/>
      <c r="BM59" s="95" t="n">
        <v>315</v>
      </c>
      <c r="BN59" s="95" t="n">
        <v>0</v>
      </c>
      <c r="BO59" s="95" t="inlineStr">
        <is>
          <t>3.15-29-1</t>
        </is>
      </c>
      <c r="BP59" s="95" t="n">
        <v>1</v>
      </c>
      <c r="BQ59" s="95" t="n">
        <v>40</v>
      </c>
      <c r="BR59" s="95" t="n">
        <v>0</v>
      </c>
      <c r="BS59" s="95" t="n">
        <v>1</v>
      </c>
      <c r="BT59" s="95" t="n">
        <v>1</v>
      </c>
      <c r="BU59" s="95" t="n">
        <v>1</v>
      </c>
      <c r="BV59" s="95" t="n">
        <v>1</v>
      </c>
      <c r="BW59" s="95" t="n">
        <v>1</v>
      </c>
      <c r="BX59" s="95" t="n">
        <v>1</v>
      </c>
      <c r="BY59" s="95" t="n"/>
      <c r="BZ59" s="95" t="n">
        <v>97</v>
      </c>
      <c r="CA59" s="95" t="n">
        <v>51</v>
      </c>
      <c r="CB59" s="95" t="n"/>
      <c r="CC59" s="95" t="n"/>
      <c r="CD59" s="95" t="n"/>
      <c r="CE59" s="95" t="n">
        <v>30</v>
      </c>
      <c r="CF59" s="95" t="n">
        <v>0</v>
      </c>
      <c r="CG59" s="95" t="n">
        <v>0</v>
      </c>
      <c r="CH59" s="95" t="n"/>
      <c r="CI59" s="95" t="n"/>
      <c r="CJ59" s="95" t="n"/>
      <c r="CK59" s="95" t="n"/>
      <c r="CL59" s="95" t="n"/>
      <c r="CM59" s="95" t="n">
        <v>0</v>
      </c>
      <c r="CN59" s="95" t="n"/>
      <c r="CO59" s="95" t="n">
        <v>0</v>
      </c>
      <c r="CP59" s="95">
        <f>ROUND(P59,2)</f>
        <v/>
      </c>
      <c r="CQ59" s="95">
        <f>ROUND(V59,2)</f>
        <v/>
      </c>
      <c r="CR59" s="95">
        <f>ROUND(W59,2)</f>
        <v/>
      </c>
      <c r="CS59" s="95">
        <f>ROUND(X59,2)</f>
        <v/>
      </c>
      <c r="CT59" s="95">
        <f>ROUND(Y59,2)</f>
        <v/>
      </c>
      <c r="CU59" s="95">
        <f>ROUND(AF59,2)</f>
        <v/>
      </c>
      <c r="CV59" s="95">
        <f>ROUND((AH59*AV59),2)</f>
        <v/>
      </c>
      <c r="CW59" s="95">
        <f>ROUND(AI59,2)</f>
        <v/>
      </c>
      <c r="CX59" s="95">
        <f>ROUND(AJ59,2)</f>
        <v/>
      </c>
      <c r="CY59" s="95">
        <f>ROUND(((P59*AT59)/100),2)</f>
        <v/>
      </c>
      <c r="CZ59" s="95">
        <f>ROUND(((P59*AU59)/100),2)</f>
        <v/>
      </c>
      <c r="DA59" s="95" t="n"/>
      <c r="DB59" s="95" t="n">
        <v>69</v>
      </c>
      <c r="DC59" s="95" t="n"/>
      <c r="DD59" s="95" t="inlineStr">
        <is>
          <t>*0)*1</t>
        </is>
      </c>
      <c r="DE59" s="95" t="inlineStr">
        <is>
          <t>*0,3)*1,1</t>
        </is>
      </c>
      <c r="DF59" s="95" t="inlineStr">
        <is>
          <t>*0,3)*1,1</t>
        </is>
      </c>
      <c r="DG59" s="95" t="inlineStr">
        <is>
          <t>*0,3)*1,1</t>
        </is>
      </c>
      <c r="DH59" s="95" t="n"/>
      <c r="DI59" s="95" t="inlineStr">
        <is>
          <t>*0,3)*1,1</t>
        </is>
      </c>
      <c r="DJ59" s="95" t="inlineStr">
        <is>
          <t>*0,3)*1,1</t>
        </is>
      </c>
      <c r="DK59" s="95" t="n"/>
      <c r="DL59" s="95" t="n"/>
      <c r="DM59" s="95" t="n"/>
      <c r="DN59" s="95" t="n">
        <v>0</v>
      </c>
      <c r="DO59" s="95" t="n">
        <v>0</v>
      </c>
      <c r="DP59" s="95" t="n">
        <v>1</v>
      </c>
      <c r="DQ59" s="95" t="n">
        <v>1</v>
      </c>
      <c r="DR59" s="95" t="n"/>
      <c r="DS59" s="95" t="n"/>
      <c r="DT59" s="95" t="n"/>
      <c r="DU59" s="95" t="n">
        <v>1000</v>
      </c>
      <c r="DV59" s="95" t="inlineStr">
        <is>
          <t>1  М2.</t>
        </is>
      </c>
      <c r="DW59" s="95" t="inlineStr">
        <is>
          <t>1  М2.</t>
        </is>
      </c>
      <c r="DX59" s="95" t="n">
        <v>1</v>
      </c>
      <c r="DY59" s="95" t="n"/>
      <c r="DZ59" s="95" t="n"/>
      <c r="EA59" s="95" t="n"/>
      <c r="EB59" s="95" t="n"/>
      <c r="EC59" s="95" t="n"/>
      <c r="ED59" s="95" t="n"/>
      <c r="EE59" s="95" t="n">
        <v>1718868927</v>
      </c>
      <c r="EF59" s="95" t="n">
        <v>40</v>
      </c>
      <c r="EG59" s="95" t="inlineStr">
        <is>
          <t>Строительные работы</t>
        </is>
      </c>
      <c r="EH59" s="95" t="n">
        <v>0</v>
      </c>
      <c r="EI59" s="95" t="n"/>
      <c r="EJ59" s="95" t="n">
        <v>731.3</v>
      </c>
      <c r="EK59" s="95" t="n">
        <v>315</v>
      </c>
      <c r="EL59" s="95" t="inlineStr">
        <is>
          <t>ТСН-2001 3.15-29-1</t>
        </is>
      </c>
      <c r="EM59" s="95" t="inlineStr">
        <is>
          <t>ТСН-2001.3-15</t>
        </is>
      </c>
      <c r="EN59" s="95" t="n"/>
      <c r="EO59" s="95" t="n"/>
      <c r="EP59" s="95" t="n"/>
      <c r="EQ59" s="95" t="n">
        <v>131072</v>
      </c>
      <c r="ER59" s="95" t="n">
        <v>14094.91</v>
      </c>
      <c r="ES59" s="95" t="n">
        <v>0</v>
      </c>
      <c r="ET59" s="95" t="n">
        <v>15661.01</v>
      </c>
      <c r="EU59" s="95" t="n">
        <v>1566.1</v>
      </c>
      <c r="EV59" s="95" t="n">
        <v>10023.05</v>
      </c>
      <c r="EW59" s="95" t="n">
        <v>731.3</v>
      </c>
      <c r="EX59" s="95" t="n">
        <v>0</v>
      </c>
      <c r="EY59" s="95" t="n">
        <v>0</v>
      </c>
      <c r="EZ59" s="95" t="n"/>
      <c r="FA59" s="95" t="n"/>
      <c r="FB59" s="95" t="n"/>
      <c r="FC59" s="95" t="n"/>
      <c r="FD59" s="95" t="n"/>
      <c r="FE59" s="95" t="n"/>
      <c r="FF59" s="95" t="n"/>
      <c r="FG59" s="95" t="n"/>
      <c r="FH59" s="95" t="n"/>
      <c r="FI59" s="95" t="n"/>
      <c r="FJ59" s="95" t="n"/>
      <c r="FK59" s="95" t="n"/>
      <c r="FL59" s="95" t="n"/>
      <c r="FM59" s="95" t="n"/>
      <c r="FN59" s="95" t="n"/>
      <c r="FO59" s="95" t="n"/>
      <c r="FP59" s="95" t="n"/>
      <c r="FQ59" s="95" t="n">
        <v>0</v>
      </c>
      <c r="FR59" s="95">
        <f>ROUND(IF(BI59=3,GM59,0),2)</f>
        <v/>
      </c>
      <c r="FS59" s="95" t="n">
        <v>0</v>
      </c>
      <c r="FT59" s="95" t="n"/>
      <c r="FU59" s="95" t="n"/>
      <c r="FV59" s="95" t="n"/>
      <c r="FW59" s="95" t="n"/>
      <c r="FX59" s="95" t="n">
        <v>97</v>
      </c>
      <c r="FY59" s="95" t="n">
        <v>51</v>
      </c>
      <c r="FZ59" s="95" t="n"/>
      <c r="GA59" s="95" t="n"/>
      <c r="GB59" s="95" t="n"/>
      <c r="GC59" s="95" t="n"/>
      <c r="GD59" s="95" t="n">
        <v>1</v>
      </c>
      <c r="GE59" s="95" t="n"/>
      <c r="GF59" s="95" t="n">
        <v>1718868927</v>
      </c>
      <c r="GG59" s="95" t="n">
        <v>2</v>
      </c>
      <c r="GH59" s="95" t="n">
        <v>1</v>
      </c>
      <c r="GI59" s="95" t="n">
        <v>2</v>
      </c>
      <c r="GJ59" s="95" t="n">
        <v>0</v>
      </c>
      <c r="GK59" s="95" t="n">
        <v>0</v>
      </c>
      <c r="GL59" s="95">
        <f>ROUND(IF(AND(BH59=3,BI59=3,FS59&lt;&gt;0),P59,0),2)</f>
        <v/>
      </c>
      <c r="GM59" s="95">
        <f>ROUND(O59+X59+Y59,2)+GX59</f>
        <v/>
      </c>
      <c r="GN59" s="95">
        <f>IF(OR(BI59=0,BI59=1),GM59-GX59,0)</f>
        <v/>
      </c>
      <c r="GO59" s="95">
        <f>IF(BI59=2,GM59-GX59,0)</f>
        <v/>
      </c>
      <c r="GP59" s="95">
        <f>IF(BI59=4,GM59-GX59,0)</f>
        <v/>
      </c>
      <c r="GQ59" s="95" t="n"/>
      <c r="GR59" s="95" t="n">
        <v>0</v>
      </c>
      <c r="GS59" s="95" t="n">
        <v>0</v>
      </c>
      <c r="GT59" s="95" t="n">
        <v>0</v>
      </c>
      <c r="GU59" s="95" t="n"/>
      <c r="GV59" s="95">
        <f>ROUND((GT59),6)</f>
        <v/>
      </c>
      <c r="GW59" s="95" t="n">
        <v>1</v>
      </c>
      <c r="GX59" s="95">
        <f>ROUND(HC59*I59,2)</f>
        <v/>
      </c>
      <c r="GY59" s="95" t="n">
        <v>0</v>
      </c>
      <c r="GZ59" s="95" t="n">
        <v>0</v>
      </c>
      <c r="HA59" s="95" t="n">
        <v>0</v>
      </c>
      <c r="HB59" s="95" t="n">
        <v>0</v>
      </c>
      <c r="HC59" s="95">
        <f>GV59*GW59</f>
        <v/>
      </c>
      <c r="HD59" s="95" t="n">
        <v>0</v>
      </c>
      <c r="HE59" s="95" t="n"/>
      <c r="HF59" s="95" t="n"/>
      <c r="HG59" s="95" t="n"/>
      <c r="HH59" s="95" t="n"/>
      <c r="HI59" s="95" t="n"/>
      <c r="HJ59" s="95" t="n"/>
      <c r="HK59" s="95" t="n"/>
      <c r="HL59" s="95" t="n"/>
      <c r="HM59" s="95" t="n"/>
      <c r="HN59" s="95" t="n"/>
      <c r="HO59" s="95" t="n"/>
      <c r="HP59" s="95" t="n"/>
      <c r="HQ59" s="95" t="n"/>
      <c r="HR59" s="95" t="n"/>
      <c r="HS59" s="95" t="n"/>
      <c r="HT59" s="95" t="n"/>
      <c r="HU59" s="95" t="n"/>
      <c r="HV59" s="95" t="n"/>
      <c r="HW59" s="95" t="n"/>
      <c r="HX59" s="95" t="n"/>
      <c r="HY59" s="95" t="n"/>
      <c r="HZ59" s="95" t="n"/>
      <c r="IA59" s="95" t="n"/>
      <c r="IB59" s="95" t="n"/>
      <c r="IC59" s="95" t="n"/>
      <c r="ID59" s="95" t="n"/>
      <c r="IE59" s="95" t="n"/>
      <c r="IF59" s="95" t="n"/>
      <c r="IG59" s="95" t="n"/>
      <c r="IH59" s="95" t="n"/>
      <c r="II59" s="95" t="n"/>
      <c r="IJ59" s="95" t="n"/>
      <c r="IK59" s="95" t="n"/>
      <c r="IL59" s="95" t="n"/>
      <c r="IM59" s="95" t="n"/>
      <c r="IN59" s="95" t="n"/>
      <c r="IO59" s="95" t="n"/>
      <c r="IP59" s="95" t="n"/>
      <c r="IQ59" s="95" t="n"/>
      <c r="IR59" s="95" t="n"/>
      <c r="IS59" s="95" t="n"/>
      <c r="IT59" s="95" t="n"/>
      <c r="IU59" s="95" t="n"/>
    </row>
    <row r="60" ht="12.75" customHeight="1" s="54">
      <c r="A60" s="95" t="n">
        <v>17</v>
      </c>
      <c r="B60" s="95" t="n">
        <v>1</v>
      </c>
      <c r="C60" s="95">
        <f>ROW(SmtRes!A37)</f>
        <v/>
      </c>
      <c r="D60" s="95">
        <f>ROW(EtalonRes!A37)</f>
        <v/>
      </c>
      <c r="E60" s="95" t="n">
        <v>1</v>
      </c>
      <c r="F60" s="95" t="inlineStr">
        <is>
          <t>6.56-35-1</t>
        </is>
      </c>
      <c r="G60" s="95" t="inlineStr">
        <is>
          <t>Обрамление и усиление проходных проемов</t>
        </is>
      </c>
      <c r="H60" s="95" t="inlineStr">
        <is>
          <t>1 КОМПЛ.</t>
        </is>
      </c>
      <c r="I60" s="95" t="n">
        <v>33</v>
      </c>
      <c r="J60" s="95" t="n">
        <v>79.12</v>
      </c>
      <c r="K60" s="95" t="n">
        <v>39201.25</v>
      </c>
      <c r="L60" s="95" t="n"/>
      <c r="M60" s="95" t="n"/>
      <c r="N60" s="95" t="n"/>
      <c r="O60" s="95">
        <f>ROUND((Z60+AC60+AD60),2)</f>
        <v/>
      </c>
      <c r="P60" s="95">
        <f>ROUND((U60+X60+Y60),2)</f>
        <v/>
      </c>
      <c r="Q60" s="95">
        <f>ROUND(10.18,2)</f>
        <v/>
      </c>
      <c r="R60" s="95">
        <f>ROUND(AH60,2)</f>
        <v/>
      </c>
      <c r="S60" s="95" t="inlineStr">
        <is>
          <t>ТСН-2001 6.56-35-1</t>
        </is>
      </c>
      <c r="T60" s="95" t="inlineStr">
        <is>
          <t>work</t>
        </is>
      </c>
      <c r="U60" s="95" t="n">
        <v>26578.45</v>
      </c>
      <c r="V60" s="95" t="n">
        <v>7056.23</v>
      </c>
      <c r="W60" s="95" t="n">
        <v>784.03</v>
      </c>
      <c r="X60" s="95" t="n">
        <v>7134.63</v>
      </c>
      <c r="Y60" s="95" t="n">
        <v>5488.18</v>
      </c>
      <c r="Z60" s="95" t="n">
        <v>2610.85</v>
      </c>
      <c r="AA60" s="95" t="n">
        <v>693.14</v>
      </c>
      <c r="AB60" s="95" t="n">
        <v>77.02</v>
      </c>
      <c r="AC60" s="95" t="n">
        <v>700.84</v>
      </c>
      <c r="AD60" s="95" t="n">
        <v>539.11</v>
      </c>
      <c r="AE60" s="95" t="inlineStr">
        <is>
          <t>work</t>
        </is>
      </c>
      <c r="AF60" s="95" t="n">
        <v>86.83</v>
      </c>
      <c r="AG60" s="95" t="n">
        <v>8.529999999999999</v>
      </c>
      <c r="AH60" s="95" t="n">
        <v>33</v>
      </c>
      <c r="AI60" s="95">
        <f>(((EX60*0.3)*1.1))</f>
        <v/>
      </c>
      <c r="AJ60" s="95">
        <f>(AS60)</f>
        <v/>
      </c>
      <c r="AK60" s="95" t="n">
        <v>693.14</v>
      </c>
      <c r="AL60" s="95" t="n">
        <v>0</v>
      </c>
      <c r="AM60" s="95" t="n">
        <v>700.84</v>
      </c>
      <c r="AN60" s="95" t="n">
        <v>77.02</v>
      </c>
      <c r="AO60" s="95">
        <f>ROUND(O60,2)</f>
        <v/>
      </c>
      <c r="AP60" s="95" t="n">
        <v>0</v>
      </c>
      <c r="AQ60" s="95">
        <f>ROUND(R60,2)</f>
        <v/>
      </c>
      <c r="AR60" s="95" t="n">
        <v>0</v>
      </c>
      <c r="AS60" s="95" t="n">
        <v>0</v>
      </c>
      <c r="AT60" s="95" t="n">
        <v>97</v>
      </c>
      <c r="AU60" s="95" t="n">
        <v>51</v>
      </c>
      <c r="AV60" s="95" t="n">
        <v>1</v>
      </c>
      <c r="AW60" s="95" t="n">
        <v>1</v>
      </c>
      <c r="AX60" s="95" t="n"/>
      <c r="AY60" s="95" t="n"/>
      <c r="AZ60" s="95" t="n">
        <v>1</v>
      </c>
      <c r="BA60" s="95" t="n">
        <v>1</v>
      </c>
      <c r="BB60" s="95" t="n">
        <v>1</v>
      </c>
      <c r="BC60" s="95" t="n">
        <v>1</v>
      </c>
      <c r="BD60" s="95" t="n"/>
      <c r="BE60" s="95" t="n"/>
      <c r="BF60" s="95" t="n"/>
      <c r="BG60" s="95" t="n"/>
      <c r="BH60" s="95" t="n">
        <v>0</v>
      </c>
      <c r="BI60" s="95" t="n">
        <v>33</v>
      </c>
      <c r="BJ60" s="95" t="inlineStr">
        <is>
          <t>ТСН-2001 6.56-35-1, 6.56-35-1</t>
        </is>
      </c>
      <c r="BK60" s="95" t="n"/>
      <c r="BL60" s="95" t="n"/>
      <c r="BM60" s="95" t="n">
        <v>656</v>
      </c>
      <c r="BN60" s="95" t="n">
        <v>0</v>
      </c>
      <c r="BO60" s="95" t="inlineStr">
        <is>
          <t>6.56-35-1</t>
        </is>
      </c>
      <c r="BP60" s="95" t="n">
        <v>1</v>
      </c>
      <c r="BQ60" s="95" t="n">
        <v>40</v>
      </c>
      <c r="BR60" s="95" t="n">
        <v>0</v>
      </c>
      <c r="BS60" s="95" t="n">
        <v>1</v>
      </c>
      <c r="BT60" s="95" t="n">
        <v>1</v>
      </c>
      <c r="BU60" s="95" t="n">
        <v>1</v>
      </c>
      <c r="BV60" s="95" t="n">
        <v>1</v>
      </c>
      <c r="BW60" s="95" t="n">
        <v>1</v>
      </c>
      <c r="BX60" s="95" t="n">
        <v>1</v>
      </c>
      <c r="BY60" s="95" t="n"/>
      <c r="BZ60" s="95" t="n">
        <v>97</v>
      </c>
      <c r="CA60" s="95" t="n">
        <v>51</v>
      </c>
      <c r="CB60" s="95" t="n"/>
      <c r="CC60" s="95" t="n"/>
      <c r="CD60" s="95" t="n"/>
      <c r="CE60" s="95" t="n">
        <v>30</v>
      </c>
      <c r="CF60" s="95" t="n">
        <v>0</v>
      </c>
      <c r="CG60" s="95" t="n">
        <v>0</v>
      </c>
      <c r="CH60" s="95" t="n"/>
      <c r="CI60" s="95" t="n"/>
      <c r="CJ60" s="95" t="n"/>
      <c r="CK60" s="95" t="n"/>
      <c r="CL60" s="95" t="n"/>
      <c r="CM60" s="95" t="n">
        <v>0</v>
      </c>
      <c r="CN60" s="95" t="n"/>
      <c r="CO60" s="95" t="n">
        <v>0</v>
      </c>
      <c r="CP60" s="95">
        <f>ROUND(P60,2)</f>
        <v/>
      </c>
      <c r="CQ60" s="95">
        <f>ROUND(V60,2)</f>
        <v/>
      </c>
      <c r="CR60" s="95">
        <f>ROUND(W60,2)</f>
        <v/>
      </c>
      <c r="CS60" s="95">
        <f>ROUND(X60,2)</f>
        <v/>
      </c>
      <c r="CT60" s="95">
        <f>ROUND(Y60,2)</f>
        <v/>
      </c>
      <c r="CU60" s="95">
        <f>ROUND(AF60,2)</f>
        <v/>
      </c>
      <c r="CV60" s="95">
        <f>ROUND((AH60*AV60),2)</f>
        <v/>
      </c>
      <c r="CW60" s="95">
        <f>ROUND(AI60,2)</f>
        <v/>
      </c>
      <c r="CX60" s="95">
        <f>ROUND(AJ60,2)</f>
        <v/>
      </c>
      <c r="CY60" s="95">
        <f>ROUND(((P60*AT60)/100),2)</f>
        <v/>
      </c>
      <c r="CZ60" s="95">
        <f>ROUND(((P60*AU60)/100),2)</f>
        <v/>
      </c>
      <c r="DA60" s="95" t="n"/>
      <c r="DB60" s="95" t="n">
        <v>71</v>
      </c>
      <c r="DC60" s="95" t="n"/>
      <c r="DD60" s="95" t="inlineStr">
        <is>
          <t>*0)*1</t>
        </is>
      </c>
      <c r="DE60" s="95" t="inlineStr">
        <is>
          <t>*0,3)*1,1</t>
        </is>
      </c>
      <c r="DF60" s="95" t="inlineStr">
        <is>
          <t>*0,3)*1,1</t>
        </is>
      </c>
      <c r="DG60" s="95" t="inlineStr">
        <is>
          <t>*0,3)*1,1</t>
        </is>
      </c>
      <c r="DH60" s="95" t="n"/>
      <c r="DI60" s="95" t="inlineStr">
        <is>
          <t>*0,3)*1,1</t>
        </is>
      </c>
      <c r="DJ60" s="95" t="inlineStr">
        <is>
          <t>*0,3)*1,1</t>
        </is>
      </c>
      <c r="DK60" s="95" t="n"/>
      <c r="DL60" s="95" t="n"/>
      <c r="DM60" s="95" t="n"/>
      <c r="DN60" s="95" t="n">
        <v>0</v>
      </c>
      <c r="DO60" s="95" t="n">
        <v>0</v>
      </c>
      <c r="DP60" s="95" t="n">
        <v>1</v>
      </c>
      <c r="DQ60" s="95" t="n">
        <v>1</v>
      </c>
      <c r="DR60" s="95" t="n"/>
      <c r="DS60" s="95" t="n"/>
      <c r="DT60" s="95" t="n"/>
      <c r="DU60" s="95" t="n">
        <v>1000</v>
      </c>
      <c r="DV60" s="95" t="inlineStr">
        <is>
          <t>1  КОМПЛ..</t>
        </is>
      </c>
      <c r="DW60" s="95" t="inlineStr">
        <is>
          <t>1  КОМПЛ..</t>
        </is>
      </c>
      <c r="DX60" s="95" t="n">
        <v>1</v>
      </c>
      <c r="DY60" s="95" t="n"/>
      <c r="DZ60" s="95" t="n"/>
      <c r="EA60" s="95" t="n"/>
      <c r="EB60" s="95" t="n"/>
      <c r="EC60" s="95" t="n"/>
      <c r="ED60" s="95" t="n"/>
      <c r="EE60" s="95" t="n">
        <v>1377521487</v>
      </c>
      <c r="EF60" s="95" t="n">
        <v>40</v>
      </c>
      <c r="EG60" s="95" t="inlineStr">
        <is>
          <t>Строительные работы</t>
        </is>
      </c>
      <c r="EH60" s="95" t="n">
        <v>0</v>
      </c>
      <c r="EI60" s="95" t="n"/>
      <c r="EJ60" s="95" t="n">
        <v>33</v>
      </c>
      <c r="EK60" s="95" t="n">
        <v>656</v>
      </c>
      <c r="EL60" s="95" t="inlineStr">
        <is>
          <t>ТСН-2001 6.56-35-1</t>
        </is>
      </c>
      <c r="EM60" s="95" t="inlineStr">
        <is>
          <t>ТСН-2001.6-56</t>
        </is>
      </c>
      <c r="EN60" s="95" t="n"/>
      <c r="EO60" s="95" t="n"/>
      <c r="EP60" s="95" t="n"/>
      <c r="EQ60" s="95" t="n">
        <v>131072</v>
      </c>
      <c r="ER60" s="95" t="n">
        <v>693.14</v>
      </c>
      <c r="ES60" s="95" t="n">
        <v>0</v>
      </c>
      <c r="ET60" s="95" t="n">
        <v>700.84</v>
      </c>
      <c r="EU60" s="95" t="n">
        <v>77.02</v>
      </c>
      <c r="EV60" s="95" t="n">
        <v>539.11</v>
      </c>
      <c r="EW60" s="95" t="n">
        <v>33</v>
      </c>
      <c r="EX60" s="95" t="n">
        <v>0</v>
      </c>
      <c r="EY60" s="95" t="n">
        <v>0</v>
      </c>
      <c r="EZ60" s="95" t="n"/>
      <c r="FA60" s="95" t="n"/>
      <c r="FB60" s="95" t="n"/>
      <c r="FC60" s="95" t="n"/>
      <c r="FD60" s="95" t="n"/>
      <c r="FE60" s="95" t="n"/>
      <c r="FF60" s="95" t="n"/>
      <c r="FG60" s="95" t="n"/>
      <c r="FH60" s="95" t="n"/>
      <c r="FI60" s="95" t="n"/>
      <c r="FJ60" s="95" t="n"/>
      <c r="FK60" s="95" t="n"/>
      <c r="FL60" s="95" t="n"/>
      <c r="FM60" s="95" t="n"/>
      <c r="FN60" s="95" t="n"/>
      <c r="FO60" s="95" t="n"/>
      <c r="FP60" s="95" t="n"/>
      <c r="FQ60" s="95" t="n">
        <v>0</v>
      </c>
      <c r="FR60" s="95">
        <f>ROUND(IF(BI60=3,GM60,0),2)</f>
        <v/>
      </c>
      <c r="FS60" s="95" t="n">
        <v>0</v>
      </c>
      <c r="FT60" s="95" t="n"/>
      <c r="FU60" s="95" t="n"/>
      <c r="FV60" s="95" t="n"/>
      <c r="FW60" s="95" t="n"/>
      <c r="FX60" s="95" t="n">
        <v>97</v>
      </c>
      <c r="FY60" s="95" t="n">
        <v>51</v>
      </c>
      <c r="FZ60" s="95" t="n"/>
      <c r="GA60" s="95" t="n"/>
      <c r="GB60" s="95" t="n"/>
      <c r="GC60" s="95" t="n"/>
      <c r="GD60" s="95" t="n">
        <v>1</v>
      </c>
      <c r="GE60" s="95" t="n"/>
      <c r="GF60" s="95" t="n">
        <v>1377521487</v>
      </c>
      <c r="GG60" s="95" t="n">
        <v>2</v>
      </c>
      <c r="GH60" s="95" t="n">
        <v>1</v>
      </c>
      <c r="GI60" s="95" t="n">
        <v>2</v>
      </c>
      <c r="GJ60" s="95" t="n">
        <v>0</v>
      </c>
      <c r="GK60" s="95" t="n">
        <v>0</v>
      </c>
      <c r="GL60" s="95">
        <f>ROUND(IF(AND(BH60=3,BI60=3,FS60&lt;&gt;0),P60,0),2)</f>
        <v/>
      </c>
      <c r="GM60" s="95">
        <f>ROUND(O60+X60+Y60,2)+GX60</f>
        <v/>
      </c>
      <c r="GN60" s="95">
        <f>IF(OR(BI60=0,BI60=1),GM60-GX60,0)</f>
        <v/>
      </c>
      <c r="GO60" s="95">
        <f>IF(BI60=2,GM60-GX60,0)</f>
        <v/>
      </c>
      <c r="GP60" s="95">
        <f>IF(BI60=4,GM60-GX60,0)</f>
        <v/>
      </c>
      <c r="GQ60" s="95" t="n"/>
      <c r="GR60" s="95" t="n">
        <v>0</v>
      </c>
      <c r="GS60" s="95" t="n">
        <v>0</v>
      </c>
      <c r="GT60" s="95" t="n">
        <v>0</v>
      </c>
      <c r="GU60" s="95" t="n"/>
      <c r="GV60" s="95">
        <f>ROUND((GT60),6)</f>
        <v/>
      </c>
      <c r="GW60" s="95" t="n">
        <v>1</v>
      </c>
      <c r="GX60" s="95">
        <f>ROUND(HC60*I60,2)</f>
        <v/>
      </c>
      <c r="GY60" s="95" t="n">
        <v>0</v>
      </c>
      <c r="GZ60" s="95" t="n">
        <v>0</v>
      </c>
      <c r="HA60" s="95" t="n">
        <v>0</v>
      </c>
      <c r="HB60" s="95" t="n">
        <v>0</v>
      </c>
      <c r="HC60" s="95">
        <f>GV60*GW60</f>
        <v/>
      </c>
      <c r="HD60" s="95" t="n">
        <v>0</v>
      </c>
      <c r="HE60" s="95" t="n"/>
      <c r="HF60" s="95" t="n"/>
      <c r="HG60" s="95" t="n"/>
      <c r="HH60" s="95" t="n"/>
      <c r="HI60" s="95" t="n"/>
      <c r="HJ60" s="95" t="n"/>
      <c r="HK60" s="95" t="n"/>
      <c r="HL60" s="95" t="n"/>
      <c r="HM60" s="95" t="n"/>
      <c r="HN60" s="95" t="n"/>
      <c r="HO60" s="95" t="n"/>
      <c r="HP60" s="95" t="n"/>
      <c r="HQ60" s="95" t="n"/>
      <c r="HR60" s="95" t="n"/>
      <c r="HS60" s="95" t="n"/>
      <c r="HT60" s="95" t="n"/>
      <c r="HU60" s="95" t="n"/>
      <c r="HV60" s="95" t="n"/>
      <c r="HW60" s="95" t="n"/>
      <c r="HX60" s="95" t="n"/>
      <c r="HY60" s="95" t="n"/>
      <c r="HZ60" s="95" t="n"/>
      <c r="IA60" s="95" t="n"/>
      <c r="IB60" s="95" t="n"/>
      <c r="IC60" s="95" t="n"/>
      <c r="ID60" s="95" t="n"/>
      <c r="IE60" s="95" t="n"/>
      <c r="IF60" s="95" t="n"/>
      <c r="IG60" s="95" t="n"/>
      <c r="IH60" s="95" t="n"/>
      <c r="II60" s="95" t="n"/>
      <c r="IJ60" s="95" t="n"/>
      <c r="IK60" s="95" t="n"/>
      <c r="IL60" s="95" t="n"/>
      <c r="IM60" s="95" t="n"/>
      <c r="IN60" s="95" t="n"/>
      <c r="IO60" s="95" t="n"/>
      <c r="IP60" s="95" t="n"/>
      <c r="IQ60" s="95" t="n"/>
      <c r="IR60" s="95" t="n"/>
      <c r="IS60" s="95" t="n"/>
      <c r="IT60" s="95" t="n"/>
      <c r="IU60" s="95" t="n"/>
    </row>
    <row r="61" ht="12.75" customHeight="1" s="54">
      <c r="A61" s="95" t="n">
        <v>17</v>
      </c>
      <c r="B61" s="95" t="n">
        <v>1</v>
      </c>
      <c r="C61" s="95">
        <f>ROW(SmtRes!A38)</f>
        <v/>
      </c>
      <c r="D61" s="95">
        <f>ROW(EtalonRes!A38)</f>
        <v/>
      </c>
      <c r="E61" s="95" t="n">
        <v>1</v>
      </c>
      <c r="F61" s="95" t="inlineStr">
        <is>
          <t>6.56-21-1</t>
        </is>
      </c>
      <c r="G61" s="95" t="inlineStr">
        <is>
          <t>Укрепление оконных и дверных коробок/проемов</t>
        </is>
      </c>
      <c r="H61" s="95" t="inlineStr">
        <is>
          <t>1 КОМПЛ.</t>
        </is>
      </c>
      <c r="I61" s="95" t="n">
        <v>33</v>
      </c>
      <c r="J61" s="95" t="n">
        <v>65.93000000000001</v>
      </c>
      <c r="K61" s="95" t="n">
        <v>32667.71</v>
      </c>
      <c r="L61" s="95" t="n"/>
      <c r="M61" s="95" t="n"/>
      <c r="N61" s="95" t="n"/>
      <c r="O61" s="95">
        <f>ROUND((Z61+AC61+AD61),2)</f>
        <v/>
      </c>
      <c r="P61" s="95">
        <f>ROUND((U61+X61+Y61),2)</f>
        <v/>
      </c>
      <c r="Q61" s="95">
        <f>ROUND(10.18,2)</f>
        <v/>
      </c>
      <c r="R61" s="95">
        <f>ROUND(AH61,2)</f>
        <v/>
      </c>
      <c r="S61" s="95" t="inlineStr">
        <is>
          <t>ТСН-2001 6.56-21-1</t>
        </is>
      </c>
      <c r="T61" s="95" t="inlineStr">
        <is>
          <t>work</t>
        </is>
      </c>
      <c r="U61" s="95" t="n">
        <v>22148.71</v>
      </c>
      <c r="V61" s="95" t="n">
        <v>5880.19</v>
      </c>
      <c r="W61" s="95" t="n">
        <v>653.35</v>
      </c>
      <c r="X61" s="95" t="n">
        <v>5945.52</v>
      </c>
      <c r="Y61" s="95" t="n">
        <v>4573.48</v>
      </c>
      <c r="Z61" s="95" t="n">
        <v>2175.71</v>
      </c>
      <c r="AA61" s="95" t="n">
        <v>577.63</v>
      </c>
      <c r="AB61" s="95" t="n">
        <v>64.18000000000001</v>
      </c>
      <c r="AC61" s="95" t="n">
        <v>584.05</v>
      </c>
      <c r="AD61" s="95" t="n">
        <v>449.27</v>
      </c>
      <c r="AE61" s="95" t="inlineStr">
        <is>
          <t>work</t>
        </is>
      </c>
      <c r="AF61" s="95" t="n">
        <v>72.28</v>
      </c>
      <c r="AG61" s="95" t="n">
        <v>7.1</v>
      </c>
      <c r="AH61" s="95" t="n">
        <v>33</v>
      </c>
      <c r="AI61" s="95">
        <f>(((EX61*0.3)*1.1))</f>
        <v/>
      </c>
      <c r="AJ61" s="95">
        <f>(AS61)</f>
        <v/>
      </c>
      <c r="AK61" s="95" t="n">
        <v>577.63</v>
      </c>
      <c r="AL61" s="95" t="n">
        <v>0</v>
      </c>
      <c r="AM61" s="95" t="n">
        <v>584.05</v>
      </c>
      <c r="AN61" s="95" t="n">
        <v>64.18000000000001</v>
      </c>
      <c r="AO61" s="95">
        <f>ROUND(O61,2)</f>
        <v/>
      </c>
      <c r="AP61" s="95" t="n">
        <v>0</v>
      </c>
      <c r="AQ61" s="95">
        <f>ROUND(R61,2)</f>
        <v/>
      </c>
      <c r="AR61" s="95" t="n">
        <v>0</v>
      </c>
      <c r="AS61" s="95" t="n">
        <v>0</v>
      </c>
      <c r="AT61" s="95" t="n">
        <v>97</v>
      </c>
      <c r="AU61" s="95" t="n">
        <v>51</v>
      </c>
      <c r="AV61" s="95" t="n">
        <v>1</v>
      </c>
      <c r="AW61" s="95" t="n">
        <v>1</v>
      </c>
      <c r="AX61" s="95" t="n"/>
      <c r="AY61" s="95" t="n"/>
      <c r="AZ61" s="95" t="n">
        <v>1</v>
      </c>
      <c r="BA61" s="95" t="n">
        <v>1</v>
      </c>
      <c r="BB61" s="95" t="n">
        <v>1</v>
      </c>
      <c r="BC61" s="95" t="n">
        <v>1</v>
      </c>
      <c r="BD61" s="95" t="n"/>
      <c r="BE61" s="95" t="n"/>
      <c r="BF61" s="95" t="n"/>
      <c r="BG61" s="95" t="n"/>
      <c r="BH61" s="95" t="n">
        <v>0</v>
      </c>
      <c r="BI61" s="95" t="n">
        <v>33</v>
      </c>
      <c r="BJ61" s="95" t="inlineStr">
        <is>
          <t>ТСН-2001 6.56-21-1, 6.56-21-1</t>
        </is>
      </c>
      <c r="BK61" s="95" t="n"/>
      <c r="BL61" s="95" t="n"/>
      <c r="BM61" s="95" t="n">
        <v>656</v>
      </c>
      <c r="BN61" s="95" t="n">
        <v>0</v>
      </c>
      <c r="BO61" s="95" t="inlineStr">
        <is>
          <t>6.56-21-1</t>
        </is>
      </c>
      <c r="BP61" s="95" t="n">
        <v>1</v>
      </c>
      <c r="BQ61" s="95" t="n">
        <v>40</v>
      </c>
      <c r="BR61" s="95" t="n">
        <v>0</v>
      </c>
      <c r="BS61" s="95" t="n">
        <v>1</v>
      </c>
      <c r="BT61" s="95" t="n">
        <v>1</v>
      </c>
      <c r="BU61" s="95" t="n">
        <v>1</v>
      </c>
      <c r="BV61" s="95" t="n">
        <v>1</v>
      </c>
      <c r="BW61" s="95" t="n">
        <v>1</v>
      </c>
      <c r="BX61" s="95" t="n">
        <v>1</v>
      </c>
      <c r="BY61" s="95" t="n"/>
      <c r="BZ61" s="95" t="n">
        <v>97</v>
      </c>
      <c r="CA61" s="95" t="n">
        <v>51</v>
      </c>
      <c r="CB61" s="95" t="n"/>
      <c r="CC61" s="95" t="n"/>
      <c r="CD61" s="95" t="n"/>
      <c r="CE61" s="95" t="n">
        <v>30</v>
      </c>
      <c r="CF61" s="95" t="n">
        <v>0</v>
      </c>
      <c r="CG61" s="95" t="n">
        <v>0</v>
      </c>
      <c r="CH61" s="95" t="n"/>
      <c r="CI61" s="95" t="n"/>
      <c r="CJ61" s="95" t="n"/>
      <c r="CK61" s="95" t="n"/>
      <c r="CL61" s="95" t="n"/>
      <c r="CM61" s="95" t="n">
        <v>0</v>
      </c>
      <c r="CN61" s="95" t="n"/>
      <c r="CO61" s="95" t="n">
        <v>0</v>
      </c>
      <c r="CP61" s="95">
        <f>ROUND(P61,2)</f>
        <v/>
      </c>
      <c r="CQ61" s="95">
        <f>ROUND(V61,2)</f>
        <v/>
      </c>
      <c r="CR61" s="95">
        <f>ROUND(W61,2)</f>
        <v/>
      </c>
      <c r="CS61" s="95">
        <f>ROUND(X61,2)</f>
        <v/>
      </c>
      <c r="CT61" s="95">
        <f>ROUND(Y61,2)</f>
        <v/>
      </c>
      <c r="CU61" s="95">
        <f>ROUND(AF61,2)</f>
        <v/>
      </c>
      <c r="CV61" s="95">
        <f>ROUND((AH61*AV61),2)</f>
        <v/>
      </c>
      <c r="CW61" s="95">
        <f>ROUND(AI61,2)</f>
        <v/>
      </c>
      <c r="CX61" s="95">
        <f>ROUND(AJ61,2)</f>
        <v/>
      </c>
      <c r="CY61" s="95">
        <f>ROUND(((P61*AT61)/100),2)</f>
        <v/>
      </c>
      <c r="CZ61" s="95">
        <f>ROUND(((P61*AU61)/100),2)</f>
        <v/>
      </c>
      <c r="DA61" s="95" t="n"/>
      <c r="DB61" s="95" t="n">
        <v>73</v>
      </c>
      <c r="DC61" s="95" t="n"/>
      <c r="DD61" s="95" t="inlineStr">
        <is>
          <t>*0)*1</t>
        </is>
      </c>
      <c r="DE61" s="95" t="inlineStr">
        <is>
          <t>*0,3)*1,1</t>
        </is>
      </c>
      <c r="DF61" s="95" t="inlineStr">
        <is>
          <t>*0,3)*1,1</t>
        </is>
      </c>
      <c r="DG61" s="95" t="inlineStr">
        <is>
          <t>*0,3)*1,1</t>
        </is>
      </c>
      <c r="DH61" s="95" t="n"/>
      <c r="DI61" s="95" t="inlineStr">
        <is>
          <t>*0,3)*1,1</t>
        </is>
      </c>
      <c r="DJ61" s="95" t="inlineStr">
        <is>
          <t>*0,3)*1,1</t>
        </is>
      </c>
      <c r="DK61" s="95" t="n"/>
      <c r="DL61" s="95" t="n"/>
      <c r="DM61" s="95" t="n"/>
      <c r="DN61" s="95" t="n">
        <v>0</v>
      </c>
      <c r="DO61" s="95" t="n">
        <v>0</v>
      </c>
      <c r="DP61" s="95" t="n">
        <v>1</v>
      </c>
      <c r="DQ61" s="95" t="n">
        <v>1</v>
      </c>
      <c r="DR61" s="95" t="n"/>
      <c r="DS61" s="95" t="n"/>
      <c r="DT61" s="95" t="n"/>
      <c r="DU61" s="95" t="n">
        <v>1000</v>
      </c>
      <c r="DV61" s="95" t="inlineStr">
        <is>
          <t>1  КОМПЛ..</t>
        </is>
      </c>
      <c r="DW61" s="95" t="inlineStr">
        <is>
          <t>1  КОМПЛ..</t>
        </is>
      </c>
      <c r="DX61" s="95" t="n">
        <v>1</v>
      </c>
      <c r="DY61" s="95" t="n"/>
      <c r="DZ61" s="95" t="n"/>
      <c r="EA61" s="95" t="n"/>
      <c r="EB61" s="95" t="n"/>
      <c r="EC61" s="95" t="n"/>
      <c r="ED61" s="95" t="n"/>
      <c r="EE61" s="95" t="n">
        <v>1295882543</v>
      </c>
      <c r="EF61" s="95" t="n">
        <v>40</v>
      </c>
      <c r="EG61" s="95" t="inlineStr">
        <is>
          <t>Строительные работы</t>
        </is>
      </c>
      <c r="EH61" s="95" t="n">
        <v>0</v>
      </c>
      <c r="EI61" s="95" t="n"/>
      <c r="EJ61" s="95" t="n">
        <v>33</v>
      </c>
      <c r="EK61" s="95" t="n">
        <v>656</v>
      </c>
      <c r="EL61" s="95" t="inlineStr">
        <is>
          <t>ТСН-2001 6.56-21-1</t>
        </is>
      </c>
      <c r="EM61" s="95" t="inlineStr">
        <is>
          <t>ТСН-2001.6-56</t>
        </is>
      </c>
      <c r="EN61" s="95" t="n"/>
      <c r="EO61" s="95" t="n"/>
      <c r="EP61" s="95" t="n"/>
      <c r="EQ61" s="95" t="n">
        <v>131072</v>
      </c>
      <c r="ER61" s="95" t="n">
        <v>577.63</v>
      </c>
      <c r="ES61" s="95" t="n">
        <v>0</v>
      </c>
      <c r="ET61" s="95" t="n">
        <v>584.05</v>
      </c>
      <c r="EU61" s="95" t="n">
        <v>64.18000000000001</v>
      </c>
      <c r="EV61" s="95" t="n">
        <v>449.27</v>
      </c>
      <c r="EW61" s="95" t="n">
        <v>33</v>
      </c>
      <c r="EX61" s="95" t="n">
        <v>0</v>
      </c>
      <c r="EY61" s="95" t="n">
        <v>0</v>
      </c>
      <c r="EZ61" s="95" t="n"/>
      <c r="FA61" s="95" t="n"/>
      <c r="FB61" s="95" t="n"/>
      <c r="FC61" s="95" t="n"/>
      <c r="FD61" s="95" t="n"/>
      <c r="FE61" s="95" t="n"/>
      <c r="FF61" s="95" t="n"/>
      <c r="FG61" s="95" t="n"/>
      <c r="FH61" s="95" t="n"/>
      <c r="FI61" s="95" t="n"/>
      <c r="FJ61" s="95" t="n"/>
      <c r="FK61" s="95" t="n"/>
      <c r="FL61" s="95" t="n"/>
      <c r="FM61" s="95" t="n"/>
      <c r="FN61" s="95" t="n"/>
      <c r="FO61" s="95" t="n"/>
      <c r="FP61" s="95" t="n"/>
      <c r="FQ61" s="95" t="n">
        <v>0</v>
      </c>
      <c r="FR61" s="95">
        <f>ROUND(IF(BI61=3,GM61,0),2)</f>
        <v/>
      </c>
      <c r="FS61" s="95" t="n">
        <v>0</v>
      </c>
      <c r="FT61" s="95" t="n"/>
      <c r="FU61" s="95" t="n"/>
      <c r="FV61" s="95" t="n"/>
      <c r="FW61" s="95" t="n"/>
      <c r="FX61" s="95" t="n">
        <v>97</v>
      </c>
      <c r="FY61" s="95" t="n">
        <v>51</v>
      </c>
      <c r="FZ61" s="95" t="n"/>
      <c r="GA61" s="95" t="n"/>
      <c r="GB61" s="95" t="n"/>
      <c r="GC61" s="95" t="n"/>
      <c r="GD61" s="95" t="n">
        <v>1</v>
      </c>
      <c r="GE61" s="95" t="n"/>
      <c r="GF61" s="95" t="n">
        <v>1295882543</v>
      </c>
      <c r="GG61" s="95" t="n">
        <v>2</v>
      </c>
      <c r="GH61" s="95" t="n">
        <v>1</v>
      </c>
      <c r="GI61" s="95" t="n">
        <v>2</v>
      </c>
      <c r="GJ61" s="95" t="n">
        <v>0</v>
      </c>
      <c r="GK61" s="95" t="n">
        <v>0</v>
      </c>
      <c r="GL61" s="95">
        <f>ROUND(IF(AND(BH61=3,BI61=3,FS61&lt;&gt;0),P61,0),2)</f>
        <v/>
      </c>
      <c r="GM61" s="95">
        <f>ROUND(O61+X61+Y61,2)+GX61</f>
        <v/>
      </c>
      <c r="GN61" s="95">
        <f>IF(OR(BI61=0,BI61=1),GM61-GX61,0)</f>
        <v/>
      </c>
      <c r="GO61" s="95">
        <f>IF(BI61=2,GM61-GX61,0)</f>
        <v/>
      </c>
      <c r="GP61" s="95">
        <f>IF(BI61=4,GM61-GX61,0)</f>
        <v/>
      </c>
      <c r="GQ61" s="95" t="n"/>
      <c r="GR61" s="95" t="n">
        <v>0</v>
      </c>
      <c r="GS61" s="95" t="n">
        <v>0</v>
      </c>
      <c r="GT61" s="95" t="n">
        <v>0</v>
      </c>
      <c r="GU61" s="95" t="n"/>
      <c r="GV61" s="95">
        <f>ROUND((GT61),6)</f>
        <v/>
      </c>
      <c r="GW61" s="95" t="n">
        <v>1</v>
      </c>
      <c r="GX61" s="95">
        <f>ROUND(HC61*I61,2)</f>
        <v/>
      </c>
      <c r="GY61" s="95" t="n">
        <v>0</v>
      </c>
      <c r="GZ61" s="95" t="n">
        <v>0</v>
      </c>
      <c r="HA61" s="95" t="n">
        <v>0</v>
      </c>
      <c r="HB61" s="95" t="n">
        <v>0</v>
      </c>
      <c r="HC61" s="95">
        <f>GV61*GW61</f>
        <v/>
      </c>
      <c r="HD61" s="95" t="n">
        <v>0</v>
      </c>
      <c r="HE61" s="95" t="n"/>
      <c r="HF61" s="95" t="n"/>
      <c r="HG61" s="95" t="n"/>
      <c r="HH61" s="95" t="n"/>
      <c r="HI61" s="95" t="n"/>
      <c r="HJ61" s="95" t="n"/>
      <c r="HK61" s="95" t="n"/>
      <c r="HL61" s="95" t="n"/>
      <c r="HM61" s="95" t="n"/>
      <c r="HN61" s="95" t="n"/>
      <c r="HO61" s="95" t="n"/>
      <c r="HP61" s="95" t="n"/>
      <c r="HQ61" s="95" t="n"/>
      <c r="HR61" s="95" t="n"/>
      <c r="HS61" s="95" t="n"/>
      <c r="HT61" s="95" t="n"/>
      <c r="HU61" s="95" t="n"/>
      <c r="HV61" s="95" t="n"/>
      <c r="HW61" s="95" t="n"/>
      <c r="HX61" s="95" t="n"/>
      <c r="HY61" s="95" t="n"/>
      <c r="HZ61" s="95" t="n"/>
      <c r="IA61" s="95" t="n"/>
      <c r="IB61" s="95" t="n"/>
      <c r="IC61" s="95" t="n"/>
      <c r="ID61" s="95" t="n"/>
      <c r="IE61" s="95" t="n"/>
      <c r="IF61" s="95" t="n"/>
      <c r="IG61" s="95" t="n"/>
      <c r="IH61" s="95" t="n"/>
      <c r="II61" s="95" t="n"/>
      <c r="IJ61" s="95" t="n"/>
      <c r="IK61" s="95" t="n"/>
      <c r="IL61" s="95" t="n"/>
      <c r="IM61" s="95" t="n"/>
      <c r="IN61" s="95" t="n"/>
      <c r="IO61" s="95" t="n"/>
      <c r="IP61" s="95" t="n"/>
      <c r="IQ61" s="95" t="n"/>
      <c r="IR61" s="95" t="n"/>
      <c r="IS61" s="95" t="n"/>
      <c r="IT61" s="95" t="n"/>
      <c r="IU61" s="95" t="n"/>
    </row>
    <row r="62" ht="12.75" customHeight="1" s="54">
      <c r="A62" s="95" t="n">
        <v>17</v>
      </c>
      <c r="B62" s="95" t="n">
        <v>1</v>
      </c>
      <c r="C62" s="95">
        <f>ROW(SmtRes!A39)</f>
        <v/>
      </c>
      <c r="D62" s="95">
        <f>ROW(EtalonRes!A39)</f>
        <v/>
      </c>
      <c r="E62" s="95" t="n">
        <v>1</v>
      </c>
      <c r="F62" s="95" t="inlineStr">
        <is>
          <t>6.56-27-1</t>
        </is>
      </c>
      <c r="G62" s="95" t="inlineStr">
        <is>
          <t>Установка наличников и доборных элементов проемов</t>
        </is>
      </c>
      <c r="H62" s="95" t="inlineStr">
        <is>
          <t>1 КОМПЛ.</t>
        </is>
      </c>
      <c r="I62" s="95" t="n">
        <v>33</v>
      </c>
      <c r="J62" s="95" t="n">
        <v>52.74</v>
      </c>
      <c r="K62" s="95" t="n">
        <v>26134.17</v>
      </c>
      <c r="L62" s="95" t="n"/>
      <c r="M62" s="95" t="n"/>
      <c r="N62" s="95" t="n"/>
      <c r="O62" s="95">
        <f>ROUND((Z62+AC62+AD62),2)</f>
        <v/>
      </c>
      <c r="P62" s="95">
        <f>ROUND((U62+X62+Y62),2)</f>
        <v/>
      </c>
      <c r="Q62" s="95">
        <f>ROUND(10.18,2)</f>
        <v/>
      </c>
      <c r="R62" s="95">
        <f>ROUND(AH62,2)</f>
        <v/>
      </c>
      <c r="S62" s="95" t="inlineStr">
        <is>
          <t>ТСН-2001 6.56-27-1</t>
        </is>
      </c>
      <c r="T62" s="95" t="inlineStr">
        <is>
          <t>work</t>
        </is>
      </c>
      <c r="U62" s="95" t="n">
        <v>17718.97</v>
      </c>
      <c r="V62" s="95" t="n">
        <v>4704.15</v>
      </c>
      <c r="W62" s="95" t="n">
        <v>522.6799999999999</v>
      </c>
      <c r="X62" s="95" t="n">
        <v>4756.42</v>
      </c>
      <c r="Y62" s="95" t="n">
        <v>3658.78</v>
      </c>
      <c r="Z62" s="95" t="n">
        <v>1740.57</v>
      </c>
      <c r="AA62" s="95" t="n">
        <v>462.1</v>
      </c>
      <c r="AB62" s="95" t="n">
        <v>51.34</v>
      </c>
      <c r="AC62" s="95" t="n">
        <v>467.23</v>
      </c>
      <c r="AD62" s="95" t="n">
        <v>359.41</v>
      </c>
      <c r="AE62" s="95" t="inlineStr">
        <is>
          <t>work</t>
        </is>
      </c>
      <c r="AF62" s="95" t="n">
        <v>57.83</v>
      </c>
      <c r="AG62" s="95" t="n">
        <v>5.68</v>
      </c>
      <c r="AH62" s="95" t="n">
        <v>33</v>
      </c>
      <c r="AI62" s="95">
        <f>(((EX62*0.3)*1.1))</f>
        <v/>
      </c>
      <c r="AJ62" s="95">
        <f>(AS62)</f>
        <v/>
      </c>
      <c r="AK62" s="95" t="n">
        <v>462.1</v>
      </c>
      <c r="AL62" s="95" t="n">
        <v>0</v>
      </c>
      <c r="AM62" s="95" t="n">
        <v>467.23</v>
      </c>
      <c r="AN62" s="95" t="n">
        <v>51.34</v>
      </c>
      <c r="AO62" s="95">
        <f>ROUND(O62,2)</f>
        <v/>
      </c>
      <c r="AP62" s="95" t="n">
        <v>0</v>
      </c>
      <c r="AQ62" s="95">
        <f>ROUND(R62,2)</f>
        <v/>
      </c>
      <c r="AR62" s="95" t="n">
        <v>0</v>
      </c>
      <c r="AS62" s="95" t="n">
        <v>0</v>
      </c>
      <c r="AT62" s="95" t="n">
        <v>97</v>
      </c>
      <c r="AU62" s="95" t="n">
        <v>51</v>
      </c>
      <c r="AV62" s="95" t="n">
        <v>1</v>
      </c>
      <c r="AW62" s="95" t="n">
        <v>1</v>
      </c>
      <c r="AX62" s="95" t="n"/>
      <c r="AY62" s="95" t="n"/>
      <c r="AZ62" s="95" t="n">
        <v>1</v>
      </c>
      <c r="BA62" s="95" t="n">
        <v>1</v>
      </c>
      <c r="BB62" s="95" t="n">
        <v>1</v>
      </c>
      <c r="BC62" s="95" t="n">
        <v>1</v>
      </c>
      <c r="BD62" s="95" t="n"/>
      <c r="BE62" s="95" t="n"/>
      <c r="BF62" s="95" t="n"/>
      <c r="BG62" s="95" t="n"/>
      <c r="BH62" s="95" t="n">
        <v>0</v>
      </c>
      <c r="BI62" s="95" t="n">
        <v>33</v>
      </c>
      <c r="BJ62" s="95" t="inlineStr">
        <is>
          <t>ТСН-2001 6.56-27-1, 6.56-27-1</t>
        </is>
      </c>
      <c r="BK62" s="95" t="n"/>
      <c r="BL62" s="95" t="n"/>
      <c r="BM62" s="95" t="n">
        <v>656</v>
      </c>
      <c r="BN62" s="95" t="n">
        <v>0</v>
      </c>
      <c r="BO62" s="95" t="inlineStr">
        <is>
          <t>6.56-27-1</t>
        </is>
      </c>
      <c r="BP62" s="95" t="n">
        <v>1</v>
      </c>
      <c r="BQ62" s="95" t="n">
        <v>40</v>
      </c>
      <c r="BR62" s="95" t="n">
        <v>0</v>
      </c>
      <c r="BS62" s="95" t="n">
        <v>1</v>
      </c>
      <c r="BT62" s="95" t="n">
        <v>1</v>
      </c>
      <c r="BU62" s="95" t="n">
        <v>1</v>
      </c>
      <c r="BV62" s="95" t="n">
        <v>1</v>
      </c>
      <c r="BW62" s="95" t="n">
        <v>1</v>
      </c>
      <c r="BX62" s="95" t="n">
        <v>1</v>
      </c>
      <c r="BY62" s="95" t="n"/>
      <c r="BZ62" s="95" t="n">
        <v>97</v>
      </c>
      <c r="CA62" s="95" t="n">
        <v>51</v>
      </c>
      <c r="CB62" s="95" t="n"/>
      <c r="CC62" s="95" t="n"/>
      <c r="CD62" s="95" t="n"/>
      <c r="CE62" s="95" t="n">
        <v>30</v>
      </c>
      <c r="CF62" s="95" t="n">
        <v>0</v>
      </c>
      <c r="CG62" s="95" t="n">
        <v>0</v>
      </c>
      <c r="CH62" s="95" t="n"/>
      <c r="CI62" s="95" t="n"/>
      <c r="CJ62" s="95" t="n"/>
      <c r="CK62" s="95" t="n"/>
      <c r="CL62" s="95" t="n"/>
      <c r="CM62" s="95" t="n">
        <v>0</v>
      </c>
      <c r="CN62" s="95" t="n"/>
      <c r="CO62" s="95" t="n">
        <v>0</v>
      </c>
      <c r="CP62" s="95">
        <f>ROUND(P62,2)</f>
        <v/>
      </c>
      <c r="CQ62" s="95">
        <f>ROUND(V62,2)</f>
        <v/>
      </c>
      <c r="CR62" s="95">
        <f>ROUND(W62,2)</f>
        <v/>
      </c>
      <c r="CS62" s="95">
        <f>ROUND(X62,2)</f>
        <v/>
      </c>
      <c r="CT62" s="95">
        <f>ROUND(Y62,2)</f>
        <v/>
      </c>
      <c r="CU62" s="95">
        <f>ROUND(AF62,2)</f>
        <v/>
      </c>
      <c r="CV62" s="95">
        <f>ROUND((AH62*AV62),2)</f>
        <v/>
      </c>
      <c r="CW62" s="95">
        <f>ROUND(AI62,2)</f>
        <v/>
      </c>
      <c r="CX62" s="95">
        <f>ROUND(AJ62,2)</f>
        <v/>
      </c>
      <c r="CY62" s="95">
        <f>ROUND(((P62*AT62)/100),2)</f>
        <v/>
      </c>
      <c r="CZ62" s="95">
        <f>ROUND(((P62*AU62)/100),2)</f>
        <v/>
      </c>
      <c r="DA62" s="95" t="n"/>
      <c r="DB62" s="95" t="n">
        <v>75</v>
      </c>
      <c r="DC62" s="95" t="n"/>
      <c r="DD62" s="95" t="inlineStr">
        <is>
          <t>*0)*1</t>
        </is>
      </c>
      <c r="DE62" s="95" t="inlineStr">
        <is>
          <t>*0,3)*1,1</t>
        </is>
      </c>
      <c r="DF62" s="95" t="inlineStr">
        <is>
          <t>*0,3)*1,1</t>
        </is>
      </c>
      <c r="DG62" s="95" t="inlineStr">
        <is>
          <t>*0,3)*1,1</t>
        </is>
      </c>
      <c r="DH62" s="95" t="n"/>
      <c r="DI62" s="95" t="inlineStr">
        <is>
          <t>*0,3)*1,1</t>
        </is>
      </c>
      <c r="DJ62" s="95" t="inlineStr">
        <is>
          <t>*0,3)*1,1</t>
        </is>
      </c>
      <c r="DK62" s="95" t="n"/>
      <c r="DL62" s="95" t="n"/>
      <c r="DM62" s="95" t="n"/>
      <c r="DN62" s="95" t="n">
        <v>0</v>
      </c>
      <c r="DO62" s="95" t="n">
        <v>0</v>
      </c>
      <c r="DP62" s="95" t="n">
        <v>1</v>
      </c>
      <c r="DQ62" s="95" t="n">
        <v>1</v>
      </c>
      <c r="DR62" s="95" t="n"/>
      <c r="DS62" s="95" t="n"/>
      <c r="DT62" s="95" t="n"/>
      <c r="DU62" s="95" t="n">
        <v>1000</v>
      </c>
      <c r="DV62" s="95" t="inlineStr">
        <is>
          <t>1  КОМПЛ..</t>
        </is>
      </c>
      <c r="DW62" s="95" t="inlineStr">
        <is>
          <t>1  КОМПЛ..</t>
        </is>
      </c>
      <c r="DX62" s="95" t="n">
        <v>1</v>
      </c>
      <c r="DY62" s="95" t="n"/>
      <c r="DZ62" s="95" t="n"/>
      <c r="EA62" s="95" t="n"/>
      <c r="EB62" s="95" t="n"/>
      <c r="EC62" s="95" t="n"/>
      <c r="ED62" s="95" t="n"/>
      <c r="EE62" s="95" t="n">
        <v>1259743343</v>
      </c>
      <c r="EF62" s="95" t="n">
        <v>40</v>
      </c>
      <c r="EG62" s="95" t="inlineStr">
        <is>
          <t>Строительные работы</t>
        </is>
      </c>
      <c r="EH62" s="95" t="n">
        <v>0</v>
      </c>
      <c r="EI62" s="95" t="n"/>
      <c r="EJ62" s="95" t="n">
        <v>33</v>
      </c>
      <c r="EK62" s="95" t="n">
        <v>656</v>
      </c>
      <c r="EL62" s="95" t="inlineStr">
        <is>
          <t>ТСН-2001 6.56-27-1</t>
        </is>
      </c>
      <c r="EM62" s="95" t="inlineStr">
        <is>
          <t>ТСН-2001.6-56</t>
        </is>
      </c>
      <c r="EN62" s="95" t="n"/>
      <c r="EO62" s="95" t="n"/>
      <c r="EP62" s="95" t="n"/>
      <c r="EQ62" s="95" t="n">
        <v>131072</v>
      </c>
      <c r="ER62" s="95" t="n">
        <v>462.1</v>
      </c>
      <c r="ES62" s="95" t="n">
        <v>0</v>
      </c>
      <c r="ET62" s="95" t="n">
        <v>467.23</v>
      </c>
      <c r="EU62" s="95" t="n">
        <v>51.34</v>
      </c>
      <c r="EV62" s="95" t="n">
        <v>359.41</v>
      </c>
      <c r="EW62" s="95" t="n">
        <v>33</v>
      </c>
      <c r="EX62" s="95" t="n">
        <v>0</v>
      </c>
      <c r="EY62" s="95" t="n">
        <v>0</v>
      </c>
      <c r="EZ62" s="95" t="n"/>
      <c r="FA62" s="95" t="n"/>
      <c r="FB62" s="95" t="n"/>
      <c r="FC62" s="95" t="n"/>
      <c r="FD62" s="95" t="n"/>
      <c r="FE62" s="95" t="n"/>
      <c r="FF62" s="95" t="n"/>
      <c r="FG62" s="95" t="n"/>
      <c r="FH62" s="95" t="n"/>
      <c r="FI62" s="95" t="n"/>
      <c r="FJ62" s="95" t="n"/>
      <c r="FK62" s="95" t="n"/>
      <c r="FL62" s="95" t="n"/>
      <c r="FM62" s="95" t="n"/>
      <c r="FN62" s="95" t="n"/>
      <c r="FO62" s="95" t="n"/>
      <c r="FP62" s="95" t="n"/>
      <c r="FQ62" s="95" t="n">
        <v>0</v>
      </c>
      <c r="FR62" s="95">
        <f>ROUND(IF(BI62=3,GM62,0),2)</f>
        <v/>
      </c>
      <c r="FS62" s="95" t="n">
        <v>0</v>
      </c>
      <c r="FT62" s="95" t="n"/>
      <c r="FU62" s="95" t="n"/>
      <c r="FV62" s="95" t="n"/>
      <c r="FW62" s="95" t="n"/>
      <c r="FX62" s="95" t="n">
        <v>97</v>
      </c>
      <c r="FY62" s="95" t="n">
        <v>51</v>
      </c>
      <c r="FZ62" s="95" t="n"/>
      <c r="GA62" s="95" t="n"/>
      <c r="GB62" s="95" t="n"/>
      <c r="GC62" s="95" t="n"/>
      <c r="GD62" s="95" t="n">
        <v>1</v>
      </c>
      <c r="GE62" s="95" t="n"/>
      <c r="GF62" s="95" t="n">
        <v>1259743343</v>
      </c>
      <c r="GG62" s="95" t="n">
        <v>2</v>
      </c>
      <c r="GH62" s="95" t="n">
        <v>1</v>
      </c>
      <c r="GI62" s="95" t="n">
        <v>2</v>
      </c>
      <c r="GJ62" s="95" t="n">
        <v>0</v>
      </c>
      <c r="GK62" s="95" t="n">
        <v>0</v>
      </c>
      <c r="GL62" s="95">
        <f>ROUND(IF(AND(BH62=3,BI62=3,FS62&lt;&gt;0),P62,0),2)</f>
        <v/>
      </c>
      <c r="GM62" s="95">
        <f>ROUND(O62+X62+Y62,2)+GX62</f>
        <v/>
      </c>
      <c r="GN62" s="95">
        <f>IF(OR(BI62=0,BI62=1),GM62-GX62,0)</f>
        <v/>
      </c>
      <c r="GO62" s="95">
        <f>IF(BI62=2,GM62-GX62,0)</f>
        <v/>
      </c>
      <c r="GP62" s="95">
        <f>IF(BI62=4,GM62-GX62,0)</f>
        <v/>
      </c>
      <c r="GQ62" s="95" t="n"/>
      <c r="GR62" s="95" t="n">
        <v>0</v>
      </c>
      <c r="GS62" s="95" t="n">
        <v>0</v>
      </c>
      <c r="GT62" s="95" t="n">
        <v>0</v>
      </c>
      <c r="GU62" s="95" t="n"/>
      <c r="GV62" s="95">
        <f>ROUND((GT62),6)</f>
        <v/>
      </c>
      <c r="GW62" s="95" t="n">
        <v>1</v>
      </c>
      <c r="GX62" s="95">
        <f>ROUND(HC62*I62,2)</f>
        <v/>
      </c>
      <c r="GY62" s="95" t="n">
        <v>0</v>
      </c>
      <c r="GZ62" s="95" t="n">
        <v>0</v>
      </c>
      <c r="HA62" s="95" t="n">
        <v>0</v>
      </c>
      <c r="HB62" s="95" t="n">
        <v>0</v>
      </c>
      <c r="HC62" s="95">
        <f>GV62*GW62</f>
        <v/>
      </c>
      <c r="HD62" s="95" t="n">
        <v>0</v>
      </c>
      <c r="HE62" s="95" t="n"/>
      <c r="HF62" s="95" t="n"/>
      <c r="HG62" s="95" t="n"/>
      <c r="HH62" s="95" t="n"/>
      <c r="HI62" s="95" t="n"/>
      <c r="HJ62" s="95" t="n"/>
      <c r="HK62" s="95" t="n"/>
      <c r="HL62" s="95" t="n"/>
      <c r="HM62" s="95" t="n"/>
      <c r="HN62" s="95" t="n"/>
      <c r="HO62" s="95" t="n"/>
      <c r="HP62" s="95" t="n"/>
      <c r="HQ62" s="95" t="n"/>
      <c r="HR62" s="95" t="n"/>
      <c r="HS62" s="95" t="n"/>
      <c r="HT62" s="95" t="n"/>
      <c r="HU62" s="95" t="n"/>
      <c r="HV62" s="95" t="n"/>
      <c r="HW62" s="95" t="n"/>
      <c r="HX62" s="95" t="n"/>
      <c r="HY62" s="95" t="n"/>
      <c r="HZ62" s="95" t="n"/>
      <c r="IA62" s="95" t="n"/>
      <c r="IB62" s="95" t="n"/>
      <c r="IC62" s="95" t="n"/>
      <c r="ID62" s="95" t="n"/>
      <c r="IE62" s="95" t="n"/>
      <c r="IF62" s="95" t="n"/>
      <c r="IG62" s="95" t="n"/>
      <c r="IH62" s="95" t="n"/>
      <c r="II62" s="95" t="n"/>
      <c r="IJ62" s="95" t="n"/>
      <c r="IK62" s="95" t="n"/>
      <c r="IL62" s="95" t="n"/>
      <c r="IM62" s="95" t="n"/>
      <c r="IN62" s="95" t="n"/>
      <c r="IO62" s="95" t="n"/>
      <c r="IP62" s="95" t="n"/>
      <c r="IQ62" s="95" t="n"/>
      <c r="IR62" s="95" t="n"/>
      <c r="IS62" s="95" t="n"/>
      <c r="IT62" s="95" t="n"/>
      <c r="IU62" s="95" t="n"/>
    </row>
    <row r="63" ht="12.75" customHeight="1" s="54">
      <c r="A63" s="95" t="n">
        <v>17</v>
      </c>
      <c r="B63" s="95" t="n">
        <v>1</v>
      </c>
      <c r="C63" s="95">
        <f>ROW(SmtRes!A40)</f>
        <v/>
      </c>
      <c r="D63" s="95">
        <f>ROW(EtalonRes!A40)</f>
        <v/>
      </c>
      <c r="E63" s="95" t="n">
        <v>1</v>
      </c>
      <c r="F63" s="95" t="inlineStr">
        <is>
          <t>3.15-71-3</t>
        </is>
      </c>
      <c r="G63" s="95" t="inlineStr">
        <is>
          <t>Отделка откосов и порталов листовыми материалами</t>
        </is>
      </c>
      <c r="H63" s="95" t="inlineStr">
        <is>
          <t>1 КОМПЛ.</t>
        </is>
      </c>
      <c r="I63" s="95" t="n">
        <v>33</v>
      </c>
      <c r="J63" s="95" t="n">
        <v>39.56</v>
      </c>
      <c r="K63" s="95" t="n">
        <v>19600.63</v>
      </c>
      <c r="L63" s="95" t="n"/>
      <c r="M63" s="95" t="n"/>
      <c r="N63" s="95" t="n"/>
      <c r="O63" s="95">
        <f>ROUND((Z63+AC63+AD63),2)</f>
        <v/>
      </c>
      <c r="P63" s="95">
        <f>ROUND((U63+X63+Y63),2)</f>
        <v/>
      </c>
      <c r="Q63" s="95">
        <f>ROUND(10.18,2)</f>
        <v/>
      </c>
      <c r="R63" s="95">
        <f>ROUND(AH63,2)</f>
        <v/>
      </c>
      <c r="S63" s="95" t="inlineStr">
        <is>
          <t>ТСН-2001 3.15-71-3</t>
        </is>
      </c>
      <c r="T63" s="95" t="inlineStr">
        <is>
          <t>work</t>
        </is>
      </c>
      <c r="U63" s="95" t="n">
        <v>13289.23</v>
      </c>
      <c r="V63" s="95" t="n">
        <v>3528.11</v>
      </c>
      <c r="W63" s="95" t="n">
        <v>392.01</v>
      </c>
      <c r="X63" s="95" t="n">
        <v>3567.31</v>
      </c>
      <c r="Y63" s="95" t="n">
        <v>2744.09</v>
      </c>
      <c r="Z63" s="95" t="n">
        <v>1305.43</v>
      </c>
      <c r="AA63" s="95" t="n">
        <v>346.57</v>
      </c>
      <c r="AB63" s="95" t="n">
        <v>38.51</v>
      </c>
      <c r="AC63" s="95" t="n">
        <v>350.42</v>
      </c>
      <c r="AD63" s="95" t="n">
        <v>269.55</v>
      </c>
      <c r="AE63" s="95" t="inlineStr">
        <is>
          <t>work</t>
        </is>
      </c>
      <c r="AF63" s="95" t="n">
        <v>43.36</v>
      </c>
      <c r="AG63" s="95" t="n">
        <v>4.26</v>
      </c>
      <c r="AH63" s="95" t="n">
        <v>33</v>
      </c>
      <c r="AI63" s="95">
        <f>(((EX63*0.3)*1.1))</f>
        <v/>
      </c>
      <c r="AJ63" s="95">
        <f>(AS63)</f>
        <v/>
      </c>
      <c r="AK63" s="95" t="n">
        <v>346.57</v>
      </c>
      <c r="AL63" s="95" t="n">
        <v>0</v>
      </c>
      <c r="AM63" s="95" t="n">
        <v>350.42</v>
      </c>
      <c r="AN63" s="95" t="n">
        <v>38.51</v>
      </c>
      <c r="AO63" s="95">
        <f>ROUND(O63,2)</f>
        <v/>
      </c>
      <c r="AP63" s="95" t="n">
        <v>0</v>
      </c>
      <c r="AQ63" s="95">
        <f>ROUND(R63,2)</f>
        <v/>
      </c>
      <c r="AR63" s="95" t="n">
        <v>0</v>
      </c>
      <c r="AS63" s="95" t="n">
        <v>0</v>
      </c>
      <c r="AT63" s="95" t="n">
        <v>97</v>
      </c>
      <c r="AU63" s="95" t="n">
        <v>51</v>
      </c>
      <c r="AV63" s="95" t="n">
        <v>1</v>
      </c>
      <c r="AW63" s="95" t="n">
        <v>1</v>
      </c>
      <c r="AX63" s="95" t="n"/>
      <c r="AY63" s="95" t="n"/>
      <c r="AZ63" s="95" t="n">
        <v>1</v>
      </c>
      <c r="BA63" s="95" t="n">
        <v>1</v>
      </c>
      <c r="BB63" s="95" t="n">
        <v>1</v>
      </c>
      <c r="BC63" s="95" t="n">
        <v>1</v>
      </c>
      <c r="BD63" s="95" t="n"/>
      <c r="BE63" s="95" t="n"/>
      <c r="BF63" s="95" t="n"/>
      <c r="BG63" s="95" t="n"/>
      <c r="BH63" s="95" t="n">
        <v>0</v>
      </c>
      <c r="BI63" s="95" t="n">
        <v>33</v>
      </c>
      <c r="BJ63" s="95" t="inlineStr">
        <is>
          <t>ТСН-2001 3.15-71-3, 3.15-71-3</t>
        </is>
      </c>
      <c r="BK63" s="95" t="n"/>
      <c r="BL63" s="95" t="n"/>
      <c r="BM63" s="95" t="n">
        <v>315</v>
      </c>
      <c r="BN63" s="95" t="n">
        <v>0</v>
      </c>
      <c r="BO63" s="95" t="inlineStr">
        <is>
          <t>3.15-71-3</t>
        </is>
      </c>
      <c r="BP63" s="95" t="n">
        <v>1</v>
      </c>
      <c r="BQ63" s="95" t="n">
        <v>40</v>
      </c>
      <c r="BR63" s="95" t="n">
        <v>0</v>
      </c>
      <c r="BS63" s="95" t="n">
        <v>1</v>
      </c>
      <c r="BT63" s="95" t="n">
        <v>1</v>
      </c>
      <c r="BU63" s="95" t="n">
        <v>1</v>
      </c>
      <c r="BV63" s="95" t="n">
        <v>1</v>
      </c>
      <c r="BW63" s="95" t="n">
        <v>1</v>
      </c>
      <c r="BX63" s="95" t="n">
        <v>1</v>
      </c>
      <c r="BY63" s="95" t="n"/>
      <c r="BZ63" s="95" t="n">
        <v>97</v>
      </c>
      <c r="CA63" s="95" t="n">
        <v>51</v>
      </c>
      <c r="CB63" s="95" t="n"/>
      <c r="CC63" s="95" t="n"/>
      <c r="CD63" s="95" t="n"/>
      <c r="CE63" s="95" t="n">
        <v>30</v>
      </c>
      <c r="CF63" s="95" t="n">
        <v>0</v>
      </c>
      <c r="CG63" s="95" t="n">
        <v>0</v>
      </c>
      <c r="CH63" s="95" t="n"/>
      <c r="CI63" s="95" t="n"/>
      <c r="CJ63" s="95" t="n"/>
      <c r="CK63" s="95" t="n"/>
      <c r="CL63" s="95" t="n"/>
      <c r="CM63" s="95" t="n">
        <v>0</v>
      </c>
      <c r="CN63" s="95" t="n"/>
      <c r="CO63" s="95" t="n">
        <v>0</v>
      </c>
      <c r="CP63" s="95">
        <f>ROUND(P63,2)</f>
        <v/>
      </c>
      <c r="CQ63" s="95">
        <f>ROUND(V63,2)</f>
        <v/>
      </c>
      <c r="CR63" s="95">
        <f>ROUND(W63,2)</f>
        <v/>
      </c>
      <c r="CS63" s="95">
        <f>ROUND(X63,2)</f>
        <v/>
      </c>
      <c r="CT63" s="95">
        <f>ROUND(Y63,2)</f>
        <v/>
      </c>
      <c r="CU63" s="95">
        <f>ROUND(AF63,2)</f>
        <v/>
      </c>
      <c r="CV63" s="95">
        <f>ROUND((AH63*AV63),2)</f>
        <v/>
      </c>
      <c r="CW63" s="95">
        <f>ROUND(AI63,2)</f>
        <v/>
      </c>
      <c r="CX63" s="95">
        <f>ROUND(AJ63,2)</f>
        <v/>
      </c>
      <c r="CY63" s="95">
        <f>ROUND(((P63*AT63)/100),2)</f>
        <v/>
      </c>
      <c r="CZ63" s="95">
        <f>ROUND(((P63*AU63)/100),2)</f>
        <v/>
      </c>
      <c r="DA63" s="95" t="n"/>
      <c r="DB63" s="95" t="n">
        <v>77</v>
      </c>
      <c r="DC63" s="95" t="n"/>
      <c r="DD63" s="95" t="inlineStr">
        <is>
          <t>*0)*1</t>
        </is>
      </c>
      <c r="DE63" s="95" t="inlineStr">
        <is>
          <t>*0,3)*1,1</t>
        </is>
      </c>
      <c r="DF63" s="95" t="inlineStr">
        <is>
          <t>*0,3)*1,1</t>
        </is>
      </c>
      <c r="DG63" s="95" t="inlineStr">
        <is>
          <t>*0,3)*1,1</t>
        </is>
      </c>
      <c r="DH63" s="95" t="n"/>
      <c r="DI63" s="95" t="inlineStr">
        <is>
          <t>*0,3)*1,1</t>
        </is>
      </c>
      <c r="DJ63" s="95" t="inlineStr">
        <is>
          <t>*0,3)*1,1</t>
        </is>
      </c>
      <c r="DK63" s="95" t="n"/>
      <c r="DL63" s="95" t="n"/>
      <c r="DM63" s="95" t="n"/>
      <c r="DN63" s="95" t="n">
        <v>0</v>
      </c>
      <c r="DO63" s="95" t="n">
        <v>0</v>
      </c>
      <c r="DP63" s="95" t="n">
        <v>1</v>
      </c>
      <c r="DQ63" s="95" t="n">
        <v>1</v>
      </c>
      <c r="DR63" s="95" t="n"/>
      <c r="DS63" s="95" t="n"/>
      <c r="DT63" s="95" t="n"/>
      <c r="DU63" s="95" t="n">
        <v>1000</v>
      </c>
      <c r="DV63" s="95" t="inlineStr">
        <is>
          <t>1  КОМПЛ..</t>
        </is>
      </c>
      <c r="DW63" s="95" t="inlineStr">
        <is>
          <t>1  КОМПЛ..</t>
        </is>
      </c>
      <c r="DX63" s="95" t="n">
        <v>1</v>
      </c>
      <c r="DY63" s="95" t="n"/>
      <c r="DZ63" s="95" t="n"/>
      <c r="EA63" s="95" t="n"/>
      <c r="EB63" s="95" t="n"/>
      <c r="EC63" s="95" t="n"/>
      <c r="ED63" s="95" t="n"/>
      <c r="EE63" s="95" t="n">
        <v>1843789775</v>
      </c>
      <c r="EF63" s="95" t="n">
        <v>40</v>
      </c>
      <c r="EG63" s="95" t="inlineStr">
        <is>
          <t>Строительные работы</t>
        </is>
      </c>
      <c r="EH63" s="95" t="n">
        <v>0</v>
      </c>
      <c r="EI63" s="95" t="n"/>
      <c r="EJ63" s="95" t="n">
        <v>33</v>
      </c>
      <c r="EK63" s="95" t="n">
        <v>315</v>
      </c>
      <c r="EL63" s="95" t="inlineStr">
        <is>
          <t>ТСН-2001 3.15-71-3</t>
        </is>
      </c>
      <c r="EM63" s="95" t="inlineStr">
        <is>
          <t>ТСН-2001.3-15</t>
        </is>
      </c>
      <c r="EN63" s="95" t="n"/>
      <c r="EO63" s="95" t="n"/>
      <c r="EP63" s="95" t="n"/>
      <c r="EQ63" s="95" t="n">
        <v>131072</v>
      </c>
      <c r="ER63" s="95" t="n">
        <v>346.57</v>
      </c>
      <c r="ES63" s="95" t="n">
        <v>0</v>
      </c>
      <c r="ET63" s="95" t="n">
        <v>350.42</v>
      </c>
      <c r="EU63" s="95" t="n">
        <v>38.51</v>
      </c>
      <c r="EV63" s="95" t="n">
        <v>269.55</v>
      </c>
      <c r="EW63" s="95" t="n">
        <v>33</v>
      </c>
      <c r="EX63" s="95" t="n">
        <v>0</v>
      </c>
      <c r="EY63" s="95" t="n">
        <v>0</v>
      </c>
      <c r="EZ63" s="95" t="n"/>
      <c r="FA63" s="95" t="n"/>
      <c r="FB63" s="95" t="n"/>
      <c r="FC63" s="95" t="n"/>
      <c r="FD63" s="95" t="n"/>
      <c r="FE63" s="95" t="n"/>
      <c r="FF63" s="95" t="n"/>
      <c r="FG63" s="95" t="n"/>
      <c r="FH63" s="95" t="n"/>
      <c r="FI63" s="95" t="n"/>
      <c r="FJ63" s="95" t="n"/>
      <c r="FK63" s="95" t="n"/>
      <c r="FL63" s="95" t="n"/>
      <c r="FM63" s="95" t="n"/>
      <c r="FN63" s="95" t="n"/>
      <c r="FO63" s="95" t="n"/>
      <c r="FP63" s="95" t="n"/>
      <c r="FQ63" s="95" t="n">
        <v>0</v>
      </c>
      <c r="FR63" s="95">
        <f>ROUND(IF(BI63=3,GM63,0),2)</f>
        <v/>
      </c>
      <c r="FS63" s="95" t="n">
        <v>0</v>
      </c>
      <c r="FT63" s="95" t="n"/>
      <c r="FU63" s="95" t="n"/>
      <c r="FV63" s="95" t="n"/>
      <c r="FW63" s="95" t="n"/>
      <c r="FX63" s="95" t="n">
        <v>97</v>
      </c>
      <c r="FY63" s="95" t="n">
        <v>51</v>
      </c>
      <c r="FZ63" s="95" t="n"/>
      <c r="GA63" s="95" t="n"/>
      <c r="GB63" s="95" t="n"/>
      <c r="GC63" s="95" t="n"/>
      <c r="GD63" s="95" t="n">
        <v>1</v>
      </c>
      <c r="GE63" s="95" t="n"/>
      <c r="GF63" s="95" t="n">
        <v>1843789775</v>
      </c>
      <c r="GG63" s="95" t="n">
        <v>2</v>
      </c>
      <c r="GH63" s="95" t="n">
        <v>1</v>
      </c>
      <c r="GI63" s="95" t="n">
        <v>2</v>
      </c>
      <c r="GJ63" s="95" t="n">
        <v>0</v>
      </c>
      <c r="GK63" s="95" t="n">
        <v>0</v>
      </c>
      <c r="GL63" s="95">
        <f>ROUND(IF(AND(BH63=3,BI63=3,FS63&lt;&gt;0),P63,0),2)</f>
        <v/>
      </c>
      <c r="GM63" s="95">
        <f>ROUND(O63+X63+Y63,2)+GX63</f>
        <v/>
      </c>
      <c r="GN63" s="95">
        <f>IF(OR(BI63=0,BI63=1),GM63-GX63,0)</f>
        <v/>
      </c>
      <c r="GO63" s="95">
        <f>IF(BI63=2,GM63-GX63,0)</f>
        <v/>
      </c>
      <c r="GP63" s="95">
        <f>IF(BI63=4,GM63-GX63,0)</f>
        <v/>
      </c>
      <c r="GQ63" s="95" t="n"/>
      <c r="GR63" s="95" t="n">
        <v>0</v>
      </c>
      <c r="GS63" s="95" t="n">
        <v>0</v>
      </c>
      <c r="GT63" s="95" t="n">
        <v>0</v>
      </c>
      <c r="GU63" s="95" t="n"/>
      <c r="GV63" s="95">
        <f>ROUND((GT63),6)</f>
        <v/>
      </c>
      <c r="GW63" s="95" t="n">
        <v>1</v>
      </c>
      <c r="GX63" s="95">
        <f>ROUND(HC63*I63,2)</f>
        <v/>
      </c>
      <c r="GY63" s="95" t="n">
        <v>0</v>
      </c>
      <c r="GZ63" s="95" t="n">
        <v>0</v>
      </c>
      <c r="HA63" s="95" t="n">
        <v>0</v>
      </c>
      <c r="HB63" s="95" t="n">
        <v>0</v>
      </c>
      <c r="HC63" s="95">
        <f>GV63*GW63</f>
        <v/>
      </c>
      <c r="HD63" s="95" t="n">
        <v>0</v>
      </c>
      <c r="HE63" s="95" t="n"/>
      <c r="HF63" s="95" t="n"/>
      <c r="HG63" s="95" t="n"/>
      <c r="HH63" s="95" t="n"/>
      <c r="HI63" s="95" t="n"/>
      <c r="HJ63" s="95" t="n"/>
      <c r="HK63" s="95" t="n"/>
      <c r="HL63" s="95" t="n"/>
      <c r="HM63" s="95" t="n"/>
      <c r="HN63" s="95" t="n"/>
      <c r="HO63" s="95" t="n"/>
      <c r="HP63" s="95" t="n"/>
      <c r="HQ63" s="95" t="n"/>
      <c r="HR63" s="95" t="n"/>
      <c r="HS63" s="95" t="n"/>
      <c r="HT63" s="95" t="n"/>
      <c r="HU63" s="95" t="n"/>
      <c r="HV63" s="95" t="n"/>
      <c r="HW63" s="95" t="n"/>
      <c r="HX63" s="95" t="n"/>
      <c r="HY63" s="95" t="n"/>
      <c r="HZ63" s="95" t="n"/>
      <c r="IA63" s="95" t="n"/>
      <c r="IB63" s="95" t="n"/>
      <c r="IC63" s="95" t="n"/>
      <c r="ID63" s="95" t="n"/>
      <c r="IE63" s="95" t="n"/>
      <c r="IF63" s="95" t="n"/>
      <c r="IG63" s="95" t="n"/>
      <c r="IH63" s="95" t="n"/>
      <c r="II63" s="95" t="n"/>
      <c r="IJ63" s="95" t="n"/>
      <c r="IK63" s="95" t="n"/>
      <c r="IL63" s="95" t="n"/>
      <c r="IM63" s="95" t="n"/>
      <c r="IN63" s="95" t="n"/>
      <c r="IO63" s="95" t="n"/>
      <c r="IP63" s="95" t="n"/>
      <c r="IQ63" s="95" t="n"/>
      <c r="IR63" s="95" t="n"/>
      <c r="IS63" s="95" t="n"/>
      <c r="IT63" s="95" t="n"/>
      <c r="IU63" s="95" t="n"/>
    </row>
    <row r="64" ht="12.75" customHeight="1" s="54">
      <c r="A64" s="95" t="n">
        <v>17</v>
      </c>
      <c r="B64" s="95" t="n">
        <v>1</v>
      </c>
      <c r="C64" s="95">
        <f>ROW(SmtRes!A41)</f>
        <v/>
      </c>
      <c r="D64" s="95">
        <f>ROW(EtalonRes!A41)</f>
        <v/>
      </c>
      <c r="E64" s="95" t="n">
        <v>1</v>
      </c>
      <c r="F64" s="95" t="inlineStr">
        <is>
          <t>3.15-96-3</t>
        </is>
      </c>
      <c r="G64" s="95" t="inlineStr">
        <is>
          <t>Финишная окраска откосов и порталов</t>
        </is>
      </c>
      <c r="H64" s="95" t="inlineStr">
        <is>
          <t>1 КОМПЛ.</t>
        </is>
      </c>
      <c r="I64" s="95" t="n">
        <v>33</v>
      </c>
      <c r="J64" s="95" t="n">
        <v>26.37</v>
      </c>
      <c r="K64" s="95" t="n">
        <v>13067.08</v>
      </c>
      <c r="L64" s="95" t="n"/>
      <c r="M64" s="95" t="n"/>
      <c r="N64" s="95" t="n"/>
      <c r="O64" s="95">
        <f>ROUND((Z64+AC64+AD64),2)</f>
        <v/>
      </c>
      <c r="P64" s="95">
        <f>ROUND((U64+X64+Y64),2)</f>
        <v/>
      </c>
      <c r="Q64" s="95">
        <f>ROUND(10.18,2)</f>
        <v/>
      </c>
      <c r="R64" s="95">
        <f>ROUND(AH64,2)</f>
        <v/>
      </c>
      <c r="S64" s="95" t="inlineStr">
        <is>
          <t>ТСН-2001 3.15-96-3</t>
        </is>
      </c>
      <c r="T64" s="95" t="inlineStr">
        <is>
          <t>work</t>
        </is>
      </c>
      <c r="U64" s="95" t="n">
        <v>8859.48</v>
      </c>
      <c r="V64" s="95" t="n">
        <v>2352.08</v>
      </c>
      <c r="W64" s="95" t="n">
        <v>261.34</v>
      </c>
      <c r="X64" s="95" t="n">
        <v>2378.21</v>
      </c>
      <c r="Y64" s="95" t="n">
        <v>1829.39</v>
      </c>
      <c r="Z64" s="95" t="n">
        <v>870.28</v>
      </c>
      <c r="AA64" s="95" t="n">
        <v>231.04</v>
      </c>
      <c r="AB64" s="95" t="n">
        <v>25.68</v>
      </c>
      <c r="AC64" s="95" t="n">
        <v>233.61</v>
      </c>
      <c r="AD64" s="95" t="n">
        <v>179.7</v>
      </c>
      <c r="AE64" s="95" t="inlineStr">
        <is>
          <t>work</t>
        </is>
      </c>
      <c r="AF64" s="95" t="n">
        <v>28.9</v>
      </c>
      <c r="AG64" s="95" t="n">
        <v>2.84</v>
      </c>
      <c r="AH64" s="95" t="n">
        <v>33</v>
      </c>
      <c r="AI64" s="95">
        <f>(((EX64*0.3)*1.1))</f>
        <v/>
      </c>
      <c r="AJ64" s="95">
        <f>(AS64)</f>
        <v/>
      </c>
      <c r="AK64" s="95" t="n">
        <v>231.04</v>
      </c>
      <c r="AL64" s="95" t="n">
        <v>0</v>
      </c>
      <c r="AM64" s="95" t="n">
        <v>233.61</v>
      </c>
      <c r="AN64" s="95" t="n">
        <v>25.68</v>
      </c>
      <c r="AO64" s="95">
        <f>ROUND(O64,2)</f>
        <v/>
      </c>
      <c r="AP64" s="95" t="n">
        <v>0</v>
      </c>
      <c r="AQ64" s="95">
        <f>ROUND(R64,2)</f>
        <v/>
      </c>
      <c r="AR64" s="95" t="n">
        <v>0</v>
      </c>
      <c r="AS64" s="95" t="n">
        <v>0</v>
      </c>
      <c r="AT64" s="95" t="n">
        <v>97</v>
      </c>
      <c r="AU64" s="95" t="n">
        <v>51</v>
      </c>
      <c r="AV64" s="95" t="n">
        <v>1</v>
      </c>
      <c r="AW64" s="95" t="n">
        <v>1</v>
      </c>
      <c r="AX64" s="95" t="n"/>
      <c r="AY64" s="95" t="n"/>
      <c r="AZ64" s="95" t="n">
        <v>1</v>
      </c>
      <c r="BA64" s="95" t="n">
        <v>1</v>
      </c>
      <c r="BB64" s="95" t="n">
        <v>1</v>
      </c>
      <c r="BC64" s="95" t="n">
        <v>1</v>
      </c>
      <c r="BD64" s="95" t="n"/>
      <c r="BE64" s="95" t="n"/>
      <c r="BF64" s="95" t="n"/>
      <c r="BG64" s="95" t="n"/>
      <c r="BH64" s="95" t="n">
        <v>0</v>
      </c>
      <c r="BI64" s="95" t="n">
        <v>33</v>
      </c>
      <c r="BJ64" s="95" t="inlineStr">
        <is>
          <t>ТСН-2001 3.15-96-3, 3.15-96-3</t>
        </is>
      </c>
      <c r="BK64" s="95" t="n"/>
      <c r="BL64" s="95" t="n"/>
      <c r="BM64" s="95" t="n">
        <v>315</v>
      </c>
      <c r="BN64" s="95" t="n">
        <v>0</v>
      </c>
      <c r="BO64" s="95" t="inlineStr">
        <is>
          <t>3.15-96-3</t>
        </is>
      </c>
      <c r="BP64" s="95" t="n">
        <v>1</v>
      </c>
      <c r="BQ64" s="95" t="n">
        <v>40</v>
      </c>
      <c r="BR64" s="95" t="n">
        <v>0</v>
      </c>
      <c r="BS64" s="95" t="n">
        <v>1</v>
      </c>
      <c r="BT64" s="95" t="n">
        <v>1</v>
      </c>
      <c r="BU64" s="95" t="n">
        <v>1</v>
      </c>
      <c r="BV64" s="95" t="n">
        <v>1</v>
      </c>
      <c r="BW64" s="95" t="n">
        <v>1</v>
      </c>
      <c r="BX64" s="95" t="n">
        <v>1</v>
      </c>
      <c r="BY64" s="95" t="n"/>
      <c r="BZ64" s="95" t="n">
        <v>97</v>
      </c>
      <c r="CA64" s="95" t="n">
        <v>51</v>
      </c>
      <c r="CB64" s="95" t="n"/>
      <c r="CC64" s="95" t="n"/>
      <c r="CD64" s="95" t="n"/>
      <c r="CE64" s="95" t="n">
        <v>30</v>
      </c>
      <c r="CF64" s="95" t="n">
        <v>0</v>
      </c>
      <c r="CG64" s="95" t="n">
        <v>0</v>
      </c>
      <c r="CH64" s="95" t="n"/>
      <c r="CI64" s="95" t="n"/>
      <c r="CJ64" s="95" t="n"/>
      <c r="CK64" s="95" t="n"/>
      <c r="CL64" s="95" t="n"/>
      <c r="CM64" s="95" t="n">
        <v>0</v>
      </c>
      <c r="CN64" s="95" t="n"/>
      <c r="CO64" s="95" t="n">
        <v>0</v>
      </c>
      <c r="CP64" s="95">
        <f>ROUND(P64,2)</f>
        <v/>
      </c>
      <c r="CQ64" s="95">
        <f>ROUND(V64,2)</f>
        <v/>
      </c>
      <c r="CR64" s="95">
        <f>ROUND(W64,2)</f>
        <v/>
      </c>
      <c r="CS64" s="95">
        <f>ROUND(X64,2)</f>
        <v/>
      </c>
      <c r="CT64" s="95">
        <f>ROUND(Y64,2)</f>
        <v/>
      </c>
      <c r="CU64" s="95">
        <f>ROUND(AF64,2)</f>
        <v/>
      </c>
      <c r="CV64" s="95">
        <f>ROUND((AH64*AV64),2)</f>
        <v/>
      </c>
      <c r="CW64" s="95">
        <f>ROUND(AI64,2)</f>
        <v/>
      </c>
      <c r="CX64" s="95">
        <f>ROUND(AJ64,2)</f>
        <v/>
      </c>
      <c r="CY64" s="95">
        <f>ROUND(((P64*AT64)/100),2)</f>
        <v/>
      </c>
      <c r="CZ64" s="95">
        <f>ROUND(((P64*AU64)/100),2)</f>
        <v/>
      </c>
      <c r="DA64" s="95" t="n"/>
      <c r="DB64" s="95" t="n">
        <v>79</v>
      </c>
      <c r="DC64" s="95" t="n"/>
      <c r="DD64" s="95" t="inlineStr">
        <is>
          <t>*0)*1</t>
        </is>
      </c>
      <c r="DE64" s="95" t="inlineStr">
        <is>
          <t>*0,3)*1,1</t>
        </is>
      </c>
      <c r="DF64" s="95" t="inlineStr">
        <is>
          <t>*0,3)*1,1</t>
        </is>
      </c>
      <c r="DG64" s="95" t="inlineStr">
        <is>
          <t>*0,3)*1,1</t>
        </is>
      </c>
      <c r="DH64" s="95" t="n"/>
      <c r="DI64" s="95" t="inlineStr">
        <is>
          <t>*0,3)*1,1</t>
        </is>
      </c>
      <c r="DJ64" s="95" t="inlineStr">
        <is>
          <t>*0,3)*1,1</t>
        </is>
      </c>
      <c r="DK64" s="95" t="n"/>
      <c r="DL64" s="95" t="n"/>
      <c r="DM64" s="95" t="n"/>
      <c r="DN64" s="95" t="n">
        <v>0</v>
      </c>
      <c r="DO64" s="95" t="n">
        <v>0</v>
      </c>
      <c r="DP64" s="95" t="n">
        <v>1</v>
      </c>
      <c r="DQ64" s="95" t="n">
        <v>1</v>
      </c>
      <c r="DR64" s="95" t="n"/>
      <c r="DS64" s="95" t="n"/>
      <c r="DT64" s="95" t="n"/>
      <c r="DU64" s="95" t="n">
        <v>1000</v>
      </c>
      <c r="DV64" s="95" t="inlineStr">
        <is>
          <t>1  КОМПЛ..</t>
        </is>
      </c>
      <c r="DW64" s="95" t="inlineStr">
        <is>
          <t>1  КОМПЛ..</t>
        </is>
      </c>
      <c r="DX64" s="95" t="n">
        <v>1</v>
      </c>
      <c r="DY64" s="95" t="n"/>
      <c r="DZ64" s="95" t="n"/>
      <c r="EA64" s="95" t="n"/>
      <c r="EB64" s="95" t="n"/>
      <c r="EC64" s="95" t="n"/>
      <c r="ED64" s="95" t="n"/>
      <c r="EE64" s="95" t="n">
        <v>1227653615</v>
      </c>
      <c r="EF64" s="95" t="n">
        <v>40</v>
      </c>
      <c r="EG64" s="95" t="inlineStr">
        <is>
          <t>Строительные работы</t>
        </is>
      </c>
      <c r="EH64" s="95" t="n">
        <v>0</v>
      </c>
      <c r="EI64" s="95" t="n"/>
      <c r="EJ64" s="95" t="n">
        <v>33</v>
      </c>
      <c r="EK64" s="95" t="n">
        <v>315</v>
      </c>
      <c r="EL64" s="95" t="inlineStr">
        <is>
          <t>ТСН-2001 3.15-96-3</t>
        </is>
      </c>
      <c r="EM64" s="95" t="inlineStr">
        <is>
          <t>ТСН-2001.3-15</t>
        </is>
      </c>
      <c r="EN64" s="95" t="n"/>
      <c r="EO64" s="95" t="n"/>
      <c r="EP64" s="95" t="n"/>
      <c r="EQ64" s="95" t="n">
        <v>131072</v>
      </c>
      <c r="ER64" s="95" t="n">
        <v>231.04</v>
      </c>
      <c r="ES64" s="95" t="n">
        <v>0</v>
      </c>
      <c r="ET64" s="95" t="n">
        <v>233.61</v>
      </c>
      <c r="EU64" s="95" t="n">
        <v>25.68</v>
      </c>
      <c r="EV64" s="95" t="n">
        <v>179.7</v>
      </c>
      <c r="EW64" s="95" t="n">
        <v>33</v>
      </c>
      <c r="EX64" s="95" t="n">
        <v>0</v>
      </c>
      <c r="EY64" s="95" t="n">
        <v>0</v>
      </c>
      <c r="EZ64" s="95" t="n"/>
      <c r="FA64" s="95" t="n"/>
      <c r="FB64" s="95" t="n"/>
      <c r="FC64" s="95" t="n"/>
      <c r="FD64" s="95" t="n"/>
      <c r="FE64" s="95" t="n"/>
      <c r="FF64" s="95" t="n"/>
      <c r="FG64" s="95" t="n"/>
      <c r="FH64" s="95" t="n"/>
      <c r="FI64" s="95" t="n"/>
      <c r="FJ64" s="95" t="n"/>
      <c r="FK64" s="95" t="n"/>
      <c r="FL64" s="95" t="n"/>
      <c r="FM64" s="95" t="n"/>
      <c r="FN64" s="95" t="n"/>
      <c r="FO64" s="95" t="n"/>
      <c r="FP64" s="95" t="n"/>
      <c r="FQ64" s="95" t="n">
        <v>0</v>
      </c>
      <c r="FR64" s="95">
        <f>ROUND(IF(BI64=3,GM64,0),2)</f>
        <v/>
      </c>
      <c r="FS64" s="95" t="n">
        <v>0</v>
      </c>
      <c r="FT64" s="95" t="n"/>
      <c r="FU64" s="95" t="n"/>
      <c r="FV64" s="95" t="n"/>
      <c r="FW64" s="95" t="n"/>
      <c r="FX64" s="95" t="n">
        <v>97</v>
      </c>
      <c r="FY64" s="95" t="n">
        <v>51</v>
      </c>
      <c r="FZ64" s="95" t="n"/>
      <c r="GA64" s="95" t="n"/>
      <c r="GB64" s="95" t="n"/>
      <c r="GC64" s="95" t="n"/>
      <c r="GD64" s="95" t="n">
        <v>1</v>
      </c>
      <c r="GE64" s="95" t="n"/>
      <c r="GF64" s="95" t="n">
        <v>1227653615</v>
      </c>
      <c r="GG64" s="95" t="n">
        <v>2</v>
      </c>
      <c r="GH64" s="95" t="n">
        <v>1</v>
      </c>
      <c r="GI64" s="95" t="n">
        <v>2</v>
      </c>
      <c r="GJ64" s="95" t="n">
        <v>0</v>
      </c>
      <c r="GK64" s="95" t="n">
        <v>0</v>
      </c>
      <c r="GL64" s="95">
        <f>ROUND(IF(AND(BH64=3,BI64=3,FS64&lt;&gt;0),P64,0),2)</f>
        <v/>
      </c>
      <c r="GM64" s="95">
        <f>ROUND(O64+X64+Y64,2)+GX64</f>
        <v/>
      </c>
      <c r="GN64" s="95">
        <f>IF(OR(BI64=0,BI64=1),GM64-GX64,0)</f>
        <v/>
      </c>
      <c r="GO64" s="95">
        <f>IF(BI64=2,GM64-GX64,0)</f>
        <v/>
      </c>
      <c r="GP64" s="95">
        <f>IF(BI64=4,GM64-GX64,0)</f>
        <v/>
      </c>
      <c r="GQ64" s="95" t="n"/>
      <c r="GR64" s="95" t="n">
        <v>0</v>
      </c>
      <c r="GS64" s="95" t="n">
        <v>0</v>
      </c>
      <c r="GT64" s="95" t="n">
        <v>0</v>
      </c>
      <c r="GU64" s="95" t="n"/>
      <c r="GV64" s="95">
        <f>ROUND((GT64),6)</f>
        <v/>
      </c>
      <c r="GW64" s="95" t="n">
        <v>1</v>
      </c>
      <c r="GX64" s="95">
        <f>ROUND(HC64*I64,2)</f>
        <v/>
      </c>
      <c r="GY64" s="95" t="n">
        <v>0</v>
      </c>
      <c r="GZ64" s="95" t="n">
        <v>0</v>
      </c>
      <c r="HA64" s="95" t="n">
        <v>0</v>
      </c>
      <c r="HB64" s="95" t="n">
        <v>0</v>
      </c>
      <c r="HC64" s="95">
        <f>GV64*GW64</f>
        <v/>
      </c>
      <c r="HD64" s="95" t="n">
        <v>0</v>
      </c>
      <c r="HE64" s="95" t="n"/>
      <c r="HF64" s="95" t="n"/>
      <c r="HG64" s="95" t="n"/>
      <c r="HH64" s="95" t="n"/>
      <c r="HI64" s="95" t="n"/>
      <c r="HJ64" s="95" t="n"/>
      <c r="HK64" s="95" t="n"/>
      <c r="HL64" s="95" t="n"/>
      <c r="HM64" s="95" t="n"/>
      <c r="HN64" s="95" t="n"/>
      <c r="HO64" s="95" t="n"/>
      <c r="HP64" s="95" t="n"/>
      <c r="HQ64" s="95" t="n"/>
      <c r="HR64" s="95" t="n"/>
      <c r="HS64" s="95" t="n"/>
      <c r="HT64" s="95" t="n"/>
      <c r="HU64" s="95" t="n"/>
      <c r="HV64" s="95" t="n"/>
      <c r="HW64" s="95" t="n"/>
      <c r="HX64" s="95" t="n"/>
      <c r="HY64" s="95" t="n"/>
      <c r="HZ64" s="95" t="n"/>
      <c r="IA64" s="95" t="n"/>
      <c r="IB64" s="95" t="n"/>
      <c r="IC64" s="95" t="n"/>
      <c r="ID64" s="95" t="n"/>
      <c r="IE64" s="95" t="n"/>
      <c r="IF64" s="95" t="n"/>
      <c r="IG64" s="95" t="n"/>
      <c r="IH64" s="95" t="n"/>
      <c r="II64" s="95" t="n"/>
      <c r="IJ64" s="95" t="n"/>
      <c r="IK64" s="95" t="n"/>
      <c r="IL64" s="95" t="n"/>
      <c r="IM64" s="95" t="n"/>
      <c r="IN64" s="95" t="n"/>
      <c r="IO64" s="95" t="n"/>
      <c r="IP64" s="95" t="n"/>
      <c r="IQ64" s="95" t="n"/>
      <c r="IR64" s="95" t="n"/>
      <c r="IS64" s="95" t="n"/>
      <c r="IT64" s="95" t="n"/>
      <c r="IU64" s="95" t="n"/>
    </row>
    <row r="65" ht="12.75" customHeight="1" s="54">
      <c r="A65" s="95" t="n">
        <v>17</v>
      </c>
      <c r="B65" s="95" t="n">
        <v>1</v>
      </c>
      <c r="C65" s="95">
        <f>ROW(SmtRes!A42)</f>
        <v/>
      </c>
      <c r="D65" s="95">
        <f>ROW(EtalonRes!A42)</f>
        <v/>
      </c>
      <c r="E65" s="95" t="n">
        <v>1</v>
      </c>
      <c r="F65" s="95" t="inlineStr">
        <is>
          <t>6.56-35-1</t>
        </is>
      </c>
      <c r="G65" s="95" t="inlineStr">
        <is>
          <t>Металлическое обрамление и усиление порталов/отсечек</t>
        </is>
      </c>
      <c r="H65" s="95" t="inlineStr">
        <is>
          <t>1 КОМПЛ.</t>
        </is>
      </c>
      <c r="I65" s="95" t="n">
        <v>33</v>
      </c>
      <c r="J65" s="95" t="n">
        <v>89.06999999999999</v>
      </c>
      <c r="K65" s="95" t="n">
        <v>44134.02</v>
      </c>
      <c r="L65" s="95" t="n"/>
      <c r="M65" s="95" t="n"/>
      <c r="N65" s="95" t="n"/>
      <c r="O65" s="95">
        <f>ROUND((Z65+AC65+AD65),2)</f>
        <v/>
      </c>
      <c r="P65" s="95">
        <f>ROUND((U65+X65+Y65),2)</f>
        <v/>
      </c>
      <c r="Q65" s="95">
        <f>ROUND(10.18,2)</f>
        <v/>
      </c>
      <c r="R65" s="95">
        <f>ROUND(AH65,2)</f>
        <v/>
      </c>
      <c r="S65" s="95" t="inlineStr">
        <is>
          <t>ТСН-2001 6.56-35-1</t>
        </is>
      </c>
      <c r="T65" s="95" t="inlineStr">
        <is>
          <t>work</t>
        </is>
      </c>
      <c r="U65" s="95" t="n">
        <v>29922.86</v>
      </c>
      <c r="V65" s="95" t="n">
        <v>7944.12</v>
      </c>
      <c r="W65" s="95" t="n">
        <v>882.6799999999999</v>
      </c>
      <c r="X65" s="95" t="n">
        <v>8032.39</v>
      </c>
      <c r="Y65" s="95" t="n">
        <v>6178.76</v>
      </c>
      <c r="Z65" s="95" t="n">
        <v>2939.38</v>
      </c>
      <c r="AA65" s="95" t="n">
        <v>780.37</v>
      </c>
      <c r="AB65" s="95" t="n">
        <v>86.7</v>
      </c>
      <c r="AC65" s="95" t="n">
        <v>789.04</v>
      </c>
      <c r="AD65" s="95" t="n">
        <v>606.95</v>
      </c>
      <c r="AE65" s="95" t="inlineStr">
        <is>
          <t>work</t>
        </is>
      </c>
      <c r="AF65" s="95" t="n">
        <v>97.73999999999999</v>
      </c>
      <c r="AG65" s="95" t="n">
        <v>9.6</v>
      </c>
      <c r="AH65" s="95" t="n">
        <v>33</v>
      </c>
      <c r="AI65" s="95">
        <f>(((EX65*0.3)*1.1))</f>
        <v/>
      </c>
      <c r="AJ65" s="95">
        <f>(AS65)</f>
        <v/>
      </c>
      <c r="AK65" s="95" t="n">
        <v>780.37</v>
      </c>
      <c r="AL65" s="95" t="n">
        <v>0</v>
      </c>
      <c r="AM65" s="95" t="n">
        <v>789.04</v>
      </c>
      <c r="AN65" s="95" t="n">
        <v>86.7</v>
      </c>
      <c r="AO65" s="95">
        <f>ROUND(O65,2)</f>
        <v/>
      </c>
      <c r="AP65" s="95" t="n">
        <v>0</v>
      </c>
      <c r="AQ65" s="95">
        <f>ROUND(R65,2)</f>
        <v/>
      </c>
      <c r="AR65" s="95" t="n">
        <v>0</v>
      </c>
      <c r="AS65" s="95" t="n">
        <v>0</v>
      </c>
      <c r="AT65" s="95" t="n">
        <v>97</v>
      </c>
      <c r="AU65" s="95" t="n">
        <v>51</v>
      </c>
      <c r="AV65" s="95" t="n">
        <v>1</v>
      </c>
      <c r="AW65" s="95" t="n">
        <v>1</v>
      </c>
      <c r="AX65" s="95" t="n"/>
      <c r="AY65" s="95" t="n"/>
      <c r="AZ65" s="95" t="n">
        <v>1</v>
      </c>
      <c r="BA65" s="95" t="n">
        <v>1</v>
      </c>
      <c r="BB65" s="95" t="n">
        <v>1</v>
      </c>
      <c r="BC65" s="95" t="n">
        <v>1</v>
      </c>
      <c r="BD65" s="95" t="n"/>
      <c r="BE65" s="95" t="n"/>
      <c r="BF65" s="95" t="n"/>
      <c r="BG65" s="95" t="n"/>
      <c r="BH65" s="95" t="n">
        <v>0</v>
      </c>
      <c r="BI65" s="95" t="n">
        <v>33</v>
      </c>
      <c r="BJ65" s="95" t="inlineStr">
        <is>
          <t>ТСН-2001 6.56-35-1, 6.56-35-1</t>
        </is>
      </c>
      <c r="BK65" s="95" t="n"/>
      <c r="BL65" s="95" t="n"/>
      <c r="BM65" s="95" t="n">
        <v>656</v>
      </c>
      <c r="BN65" s="95" t="n">
        <v>0</v>
      </c>
      <c r="BO65" s="95" t="inlineStr">
        <is>
          <t>6.56-35-1</t>
        </is>
      </c>
      <c r="BP65" s="95" t="n">
        <v>1</v>
      </c>
      <c r="BQ65" s="95" t="n">
        <v>40</v>
      </c>
      <c r="BR65" s="95" t="n">
        <v>0</v>
      </c>
      <c r="BS65" s="95" t="n">
        <v>1</v>
      </c>
      <c r="BT65" s="95" t="n">
        <v>1</v>
      </c>
      <c r="BU65" s="95" t="n">
        <v>1</v>
      </c>
      <c r="BV65" s="95" t="n">
        <v>1</v>
      </c>
      <c r="BW65" s="95" t="n">
        <v>1</v>
      </c>
      <c r="BX65" s="95" t="n">
        <v>1</v>
      </c>
      <c r="BY65" s="95" t="n"/>
      <c r="BZ65" s="95" t="n">
        <v>97</v>
      </c>
      <c r="CA65" s="95" t="n">
        <v>51</v>
      </c>
      <c r="CB65" s="95" t="n"/>
      <c r="CC65" s="95" t="n"/>
      <c r="CD65" s="95" t="n"/>
      <c r="CE65" s="95" t="n">
        <v>30</v>
      </c>
      <c r="CF65" s="95" t="n">
        <v>0</v>
      </c>
      <c r="CG65" s="95" t="n">
        <v>0</v>
      </c>
      <c r="CH65" s="95" t="n"/>
      <c r="CI65" s="95" t="n"/>
      <c r="CJ65" s="95" t="n"/>
      <c r="CK65" s="95" t="n"/>
      <c r="CL65" s="95" t="n"/>
      <c r="CM65" s="95" t="n">
        <v>0</v>
      </c>
      <c r="CN65" s="95" t="n"/>
      <c r="CO65" s="95" t="n">
        <v>0</v>
      </c>
      <c r="CP65" s="95">
        <f>ROUND(P65,2)</f>
        <v/>
      </c>
      <c r="CQ65" s="95">
        <f>ROUND(V65,2)</f>
        <v/>
      </c>
      <c r="CR65" s="95">
        <f>ROUND(W65,2)</f>
        <v/>
      </c>
      <c r="CS65" s="95">
        <f>ROUND(X65,2)</f>
        <v/>
      </c>
      <c r="CT65" s="95">
        <f>ROUND(Y65,2)</f>
        <v/>
      </c>
      <c r="CU65" s="95">
        <f>ROUND(AF65,2)</f>
        <v/>
      </c>
      <c r="CV65" s="95">
        <f>ROUND((AH65*AV65),2)</f>
        <v/>
      </c>
      <c r="CW65" s="95">
        <f>ROUND(AI65,2)</f>
        <v/>
      </c>
      <c r="CX65" s="95">
        <f>ROUND(AJ65,2)</f>
        <v/>
      </c>
      <c r="CY65" s="95">
        <f>ROUND(((P65*AT65)/100),2)</f>
        <v/>
      </c>
      <c r="CZ65" s="95">
        <f>ROUND(((P65*AU65)/100),2)</f>
        <v/>
      </c>
      <c r="DA65" s="95" t="n"/>
      <c r="DB65" s="95" t="n">
        <v>81</v>
      </c>
      <c r="DC65" s="95" t="n"/>
      <c r="DD65" s="95" t="inlineStr">
        <is>
          <t>*0)*1</t>
        </is>
      </c>
      <c r="DE65" s="95" t="inlineStr">
        <is>
          <t>*0,3)*1,1</t>
        </is>
      </c>
      <c r="DF65" s="95" t="inlineStr">
        <is>
          <t>*0,3)*1,1</t>
        </is>
      </c>
      <c r="DG65" s="95" t="inlineStr">
        <is>
          <t>*0,3)*1,1</t>
        </is>
      </c>
      <c r="DH65" s="95" t="n"/>
      <c r="DI65" s="95" t="inlineStr">
        <is>
          <t>*0,3)*1,1</t>
        </is>
      </c>
      <c r="DJ65" s="95" t="inlineStr">
        <is>
          <t>*0,3)*1,1</t>
        </is>
      </c>
      <c r="DK65" s="95" t="n"/>
      <c r="DL65" s="95" t="n"/>
      <c r="DM65" s="95" t="n"/>
      <c r="DN65" s="95" t="n">
        <v>0</v>
      </c>
      <c r="DO65" s="95" t="n">
        <v>0</v>
      </c>
      <c r="DP65" s="95" t="n">
        <v>1</v>
      </c>
      <c r="DQ65" s="95" t="n">
        <v>1</v>
      </c>
      <c r="DR65" s="95" t="n"/>
      <c r="DS65" s="95" t="n"/>
      <c r="DT65" s="95" t="n"/>
      <c r="DU65" s="95" t="n">
        <v>1000</v>
      </c>
      <c r="DV65" s="95" t="inlineStr">
        <is>
          <t>1  КОМПЛ..</t>
        </is>
      </c>
      <c r="DW65" s="95" t="inlineStr">
        <is>
          <t>1  КОМПЛ..</t>
        </is>
      </c>
      <c r="DX65" s="95" t="n">
        <v>1</v>
      </c>
      <c r="DY65" s="95" t="n"/>
      <c r="DZ65" s="95" t="n"/>
      <c r="EA65" s="95" t="n"/>
      <c r="EB65" s="95" t="n"/>
      <c r="EC65" s="95" t="n"/>
      <c r="ED65" s="95" t="n"/>
      <c r="EE65" s="95" t="n">
        <v>1377521487</v>
      </c>
      <c r="EF65" s="95" t="n">
        <v>40</v>
      </c>
      <c r="EG65" s="95" t="inlineStr">
        <is>
          <t>Строительные работы</t>
        </is>
      </c>
      <c r="EH65" s="95" t="n">
        <v>0</v>
      </c>
      <c r="EI65" s="95" t="n"/>
      <c r="EJ65" s="95" t="n">
        <v>33</v>
      </c>
      <c r="EK65" s="95" t="n">
        <v>656</v>
      </c>
      <c r="EL65" s="95" t="inlineStr">
        <is>
          <t>ТСН-2001 6.56-35-1</t>
        </is>
      </c>
      <c r="EM65" s="95" t="inlineStr">
        <is>
          <t>ТСН-2001.6-56</t>
        </is>
      </c>
      <c r="EN65" s="95" t="n"/>
      <c r="EO65" s="95" t="n"/>
      <c r="EP65" s="95" t="n"/>
      <c r="EQ65" s="95" t="n">
        <v>131072</v>
      </c>
      <c r="ER65" s="95" t="n">
        <v>780.37</v>
      </c>
      <c r="ES65" s="95" t="n">
        <v>0</v>
      </c>
      <c r="ET65" s="95" t="n">
        <v>789.04</v>
      </c>
      <c r="EU65" s="95" t="n">
        <v>86.7</v>
      </c>
      <c r="EV65" s="95" t="n">
        <v>606.95</v>
      </c>
      <c r="EW65" s="95" t="n">
        <v>33</v>
      </c>
      <c r="EX65" s="95" t="n">
        <v>0</v>
      </c>
      <c r="EY65" s="95" t="n">
        <v>0</v>
      </c>
      <c r="EZ65" s="95" t="n"/>
      <c r="FA65" s="95" t="n"/>
      <c r="FB65" s="95" t="n"/>
      <c r="FC65" s="95" t="n"/>
      <c r="FD65" s="95" t="n"/>
      <c r="FE65" s="95" t="n"/>
      <c r="FF65" s="95" t="n"/>
      <c r="FG65" s="95" t="n"/>
      <c r="FH65" s="95" t="n"/>
      <c r="FI65" s="95" t="n"/>
      <c r="FJ65" s="95" t="n"/>
      <c r="FK65" s="95" t="n"/>
      <c r="FL65" s="95" t="n"/>
      <c r="FM65" s="95" t="n"/>
      <c r="FN65" s="95" t="n"/>
      <c r="FO65" s="95" t="n"/>
      <c r="FP65" s="95" t="n"/>
      <c r="FQ65" s="95" t="n">
        <v>0</v>
      </c>
      <c r="FR65" s="95">
        <f>ROUND(IF(BI65=3,GM65,0),2)</f>
        <v/>
      </c>
      <c r="FS65" s="95" t="n">
        <v>0</v>
      </c>
      <c r="FT65" s="95" t="n"/>
      <c r="FU65" s="95" t="n"/>
      <c r="FV65" s="95" t="n"/>
      <c r="FW65" s="95" t="n"/>
      <c r="FX65" s="95" t="n">
        <v>97</v>
      </c>
      <c r="FY65" s="95" t="n">
        <v>51</v>
      </c>
      <c r="FZ65" s="95" t="n"/>
      <c r="GA65" s="95" t="n"/>
      <c r="GB65" s="95" t="n"/>
      <c r="GC65" s="95" t="n"/>
      <c r="GD65" s="95" t="n">
        <v>1</v>
      </c>
      <c r="GE65" s="95" t="n"/>
      <c r="GF65" s="95" t="n">
        <v>1377521487</v>
      </c>
      <c r="GG65" s="95" t="n">
        <v>2</v>
      </c>
      <c r="GH65" s="95" t="n">
        <v>1</v>
      </c>
      <c r="GI65" s="95" t="n">
        <v>2</v>
      </c>
      <c r="GJ65" s="95" t="n">
        <v>0</v>
      </c>
      <c r="GK65" s="95" t="n">
        <v>0</v>
      </c>
      <c r="GL65" s="95">
        <f>ROUND(IF(AND(BH65=3,BI65=3,FS65&lt;&gt;0),P65,0),2)</f>
        <v/>
      </c>
      <c r="GM65" s="95">
        <f>ROUND(O65+X65+Y65,2)+GX65</f>
        <v/>
      </c>
      <c r="GN65" s="95">
        <f>IF(OR(BI65=0,BI65=1),GM65-GX65,0)</f>
        <v/>
      </c>
      <c r="GO65" s="95">
        <f>IF(BI65=2,GM65-GX65,0)</f>
        <v/>
      </c>
      <c r="GP65" s="95">
        <f>IF(BI65=4,GM65-GX65,0)</f>
        <v/>
      </c>
      <c r="GQ65" s="95" t="n"/>
      <c r="GR65" s="95" t="n">
        <v>0</v>
      </c>
      <c r="GS65" s="95" t="n">
        <v>0</v>
      </c>
      <c r="GT65" s="95" t="n">
        <v>0</v>
      </c>
      <c r="GU65" s="95" t="n"/>
      <c r="GV65" s="95">
        <f>ROUND((GT65),6)</f>
        <v/>
      </c>
      <c r="GW65" s="95" t="n">
        <v>1</v>
      </c>
      <c r="GX65" s="95">
        <f>ROUND(HC65*I65,2)</f>
        <v/>
      </c>
      <c r="GY65" s="95" t="n">
        <v>0</v>
      </c>
      <c r="GZ65" s="95" t="n">
        <v>0</v>
      </c>
      <c r="HA65" s="95" t="n">
        <v>0</v>
      </c>
      <c r="HB65" s="95" t="n">
        <v>0</v>
      </c>
      <c r="HC65" s="95">
        <f>GV65*GW65</f>
        <v/>
      </c>
      <c r="HD65" s="95" t="n">
        <v>0</v>
      </c>
      <c r="HE65" s="95" t="n"/>
      <c r="HF65" s="95" t="n"/>
      <c r="HG65" s="95" t="n"/>
      <c r="HH65" s="95" t="n"/>
      <c r="HI65" s="95" t="n"/>
      <c r="HJ65" s="95" t="n"/>
      <c r="HK65" s="95" t="n"/>
      <c r="HL65" s="95" t="n"/>
      <c r="HM65" s="95" t="n"/>
      <c r="HN65" s="95" t="n"/>
      <c r="HO65" s="95" t="n"/>
      <c r="HP65" s="95" t="n"/>
      <c r="HQ65" s="95" t="n"/>
      <c r="HR65" s="95" t="n"/>
      <c r="HS65" s="95" t="n"/>
      <c r="HT65" s="95" t="n"/>
      <c r="HU65" s="95" t="n"/>
      <c r="HV65" s="95" t="n"/>
      <c r="HW65" s="95" t="n"/>
      <c r="HX65" s="95" t="n"/>
      <c r="HY65" s="95" t="n"/>
      <c r="HZ65" s="95" t="n"/>
      <c r="IA65" s="95" t="n"/>
      <c r="IB65" s="95" t="n"/>
      <c r="IC65" s="95" t="n"/>
      <c r="ID65" s="95" t="n"/>
      <c r="IE65" s="95" t="n"/>
      <c r="IF65" s="95" t="n"/>
      <c r="IG65" s="95" t="n"/>
      <c r="IH65" s="95" t="n"/>
      <c r="II65" s="95" t="n"/>
      <c r="IJ65" s="95" t="n"/>
      <c r="IK65" s="95" t="n"/>
      <c r="IL65" s="95" t="n"/>
      <c r="IM65" s="95" t="n"/>
      <c r="IN65" s="95" t="n"/>
      <c r="IO65" s="95" t="n"/>
      <c r="IP65" s="95" t="n"/>
      <c r="IQ65" s="95" t="n"/>
      <c r="IR65" s="95" t="n"/>
      <c r="IS65" s="95" t="n"/>
      <c r="IT65" s="95" t="n"/>
      <c r="IU65" s="95" t="n"/>
    </row>
    <row r="66" ht="12.75" customHeight="1" s="54">
      <c r="A66" s="95" t="n">
        <v>17</v>
      </c>
      <c r="B66" s="95" t="n">
        <v>1</v>
      </c>
      <c r="C66" s="95">
        <f>ROW(SmtRes!A43)</f>
        <v/>
      </c>
      <c r="D66" s="95">
        <f>ROW(EtalonRes!A43)</f>
        <v/>
      </c>
      <c r="E66" s="95" t="n">
        <v>1</v>
      </c>
      <c r="F66" s="95" t="inlineStr">
        <is>
          <t>6.69-42-1</t>
        </is>
      </c>
      <c r="G66" s="95" t="inlineStr">
        <is>
          <t>Заделка отверстий и примыканий в стенах порталов</t>
        </is>
      </c>
      <c r="H66" s="95" t="inlineStr">
        <is>
          <t>1 КОМПЛ.</t>
        </is>
      </c>
      <c r="I66" s="95" t="n">
        <v>33</v>
      </c>
      <c r="J66" s="95" t="n">
        <v>71.26000000000001</v>
      </c>
      <c r="K66" s="95" t="n">
        <v>35307.22</v>
      </c>
      <c r="L66" s="95" t="n"/>
      <c r="M66" s="95" t="n"/>
      <c r="N66" s="95" t="n"/>
      <c r="O66" s="95">
        <f>ROUND((Z66+AC66+AD66),2)</f>
        <v/>
      </c>
      <c r="P66" s="95">
        <f>ROUND((U66+X66+Y66),2)</f>
        <v/>
      </c>
      <c r="Q66" s="95">
        <f>ROUND(10.18,2)</f>
        <v/>
      </c>
      <c r="R66" s="95">
        <f>ROUND(AH66,2)</f>
        <v/>
      </c>
      <c r="S66" s="95" t="inlineStr">
        <is>
          <t>ТСН-2001 6.69-42-1</t>
        </is>
      </c>
      <c r="T66" s="95" t="inlineStr">
        <is>
          <t>work</t>
        </is>
      </c>
      <c r="U66" s="95" t="n">
        <v>23938.3</v>
      </c>
      <c r="V66" s="95" t="n">
        <v>6355.3</v>
      </c>
      <c r="W66" s="95" t="n">
        <v>706.14</v>
      </c>
      <c r="X66" s="95" t="n">
        <v>6425.91</v>
      </c>
      <c r="Y66" s="95" t="n">
        <v>4943.01</v>
      </c>
      <c r="Z66" s="95" t="n">
        <v>2351.51</v>
      </c>
      <c r="AA66" s="95" t="n">
        <v>624.29</v>
      </c>
      <c r="AB66" s="95" t="n">
        <v>69.36</v>
      </c>
      <c r="AC66" s="95" t="n">
        <v>631.23</v>
      </c>
      <c r="AD66" s="95" t="n">
        <v>485.56</v>
      </c>
      <c r="AE66" s="95" t="inlineStr">
        <is>
          <t>work</t>
        </is>
      </c>
      <c r="AF66" s="95" t="n">
        <v>78.19</v>
      </c>
      <c r="AG66" s="95" t="n">
        <v>7.68</v>
      </c>
      <c r="AH66" s="95" t="n">
        <v>33</v>
      </c>
      <c r="AI66" s="95">
        <f>(((EX66*0.3)*1.1))</f>
        <v/>
      </c>
      <c r="AJ66" s="95">
        <f>(AS66)</f>
        <v/>
      </c>
      <c r="AK66" s="95" t="n">
        <v>624.29</v>
      </c>
      <c r="AL66" s="95" t="n">
        <v>0</v>
      </c>
      <c r="AM66" s="95" t="n">
        <v>631.23</v>
      </c>
      <c r="AN66" s="95" t="n">
        <v>69.36</v>
      </c>
      <c r="AO66" s="95">
        <f>ROUND(O66,2)</f>
        <v/>
      </c>
      <c r="AP66" s="95" t="n">
        <v>0</v>
      </c>
      <c r="AQ66" s="95">
        <f>ROUND(R66,2)</f>
        <v/>
      </c>
      <c r="AR66" s="95" t="n">
        <v>0</v>
      </c>
      <c r="AS66" s="95" t="n">
        <v>0</v>
      </c>
      <c r="AT66" s="95" t="n">
        <v>97</v>
      </c>
      <c r="AU66" s="95" t="n">
        <v>51</v>
      </c>
      <c r="AV66" s="95" t="n">
        <v>1</v>
      </c>
      <c r="AW66" s="95" t="n">
        <v>1</v>
      </c>
      <c r="AX66" s="95" t="n"/>
      <c r="AY66" s="95" t="n"/>
      <c r="AZ66" s="95" t="n">
        <v>1</v>
      </c>
      <c r="BA66" s="95" t="n">
        <v>1</v>
      </c>
      <c r="BB66" s="95" t="n">
        <v>1</v>
      </c>
      <c r="BC66" s="95" t="n">
        <v>1</v>
      </c>
      <c r="BD66" s="95" t="n"/>
      <c r="BE66" s="95" t="n"/>
      <c r="BF66" s="95" t="n"/>
      <c r="BG66" s="95" t="n"/>
      <c r="BH66" s="95" t="n">
        <v>0</v>
      </c>
      <c r="BI66" s="95" t="n">
        <v>33</v>
      </c>
      <c r="BJ66" s="95" t="inlineStr">
        <is>
          <t>ТСН-2001 6.69-42-1, 6.69-42-1</t>
        </is>
      </c>
      <c r="BK66" s="95" t="n"/>
      <c r="BL66" s="95" t="n"/>
      <c r="BM66" s="95" t="n">
        <v>669</v>
      </c>
      <c r="BN66" s="95" t="n">
        <v>0</v>
      </c>
      <c r="BO66" s="95" t="inlineStr">
        <is>
          <t>6.69-42-1</t>
        </is>
      </c>
      <c r="BP66" s="95" t="n">
        <v>1</v>
      </c>
      <c r="BQ66" s="95" t="n">
        <v>40</v>
      </c>
      <c r="BR66" s="95" t="n">
        <v>0</v>
      </c>
      <c r="BS66" s="95" t="n">
        <v>1</v>
      </c>
      <c r="BT66" s="95" t="n">
        <v>1</v>
      </c>
      <c r="BU66" s="95" t="n">
        <v>1</v>
      </c>
      <c r="BV66" s="95" t="n">
        <v>1</v>
      </c>
      <c r="BW66" s="95" t="n">
        <v>1</v>
      </c>
      <c r="BX66" s="95" t="n">
        <v>1</v>
      </c>
      <c r="BY66" s="95" t="n"/>
      <c r="BZ66" s="95" t="n">
        <v>97</v>
      </c>
      <c r="CA66" s="95" t="n">
        <v>51</v>
      </c>
      <c r="CB66" s="95" t="n"/>
      <c r="CC66" s="95" t="n"/>
      <c r="CD66" s="95" t="n"/>
      <c r="CE66" s="95" t="n">
        <v>30</v>
      </c>
      <c r="CF66" s="95" t="n">
        <v>0</v>
      </c>
      <c r="CG66" s="95" t="n">
        <v>0</v>
      </c>
      <c r="CH66" s="95" t="n"/>
      <c r="CI66" s="95" t="n"/>
      <c r="CJ66" s="95" t="n"/>
      <c r="CK66" s="95" t="n"/>
      <c r="CL66" s="95" t="n"/>
      <c r="CM66" s="95" t="n">
        <v>0</v>
      </c>
      <c r="CN66" s="95" t="n"/>
      <c r="CO66" s="95" t="n">
        <v>0</v>
      </c>
      <c r="CP66" s="95">
        <f>ROUND(P66,2)</f>
        <v/>
      </c>
      <c r="CQ66" s="95">
        <f>ROUND(V66,2)</f>
        <v/>
      </c>
      <c r="CR66" s="95">
        <f>ROUND(W66,2)</f>
        <v/>
      </c>
      <c r="CS66" s="95">
        <f>ROUND(X66,2)</f>
        <v/>
      </c>
      <c r="CT66" s="95">
        <f>ROUND(Y66,2)</f>
        <v/>
      </c>
      <c r="CU66" s="95">
        <f>ROUND(AF66,2)</f>
        <v/>
      </c>
      <c r="CV66" s="95">
        <f>ROUND((AH66*AV66),2)</f>
        <v/>
      </c>
      <c r="CW66" s="95">
        <f>ROUND(AI66,2)</f>
        <v/>
      </c>
      <c r="CX66" s="95">
        <f>ROUND(AJ66,2)</f>
        <v/>
      </c>
      <c r="CY66" s="95">
        <f>ROUND(((P66*AT66)/100),2)</f>
        <v/>
      </c>
      <c r="CZ66" s="95">
        <f>ROUND(((P66*AU66)/100),2)</f>
        <v/>
      </c>
      <c r="DA66" s="95" t="n"/>
      <c r="DB66" s="95" t="n">
        <v>83</v>
      </c>
      <c r="DC66" s="95" t="n"/>
      <c r="DD66" s="95" t="inlineStr">
        <is>
          <t>*0)*1</t>
        </is>
      </c>
      <c r="DE66" s="95" t="inlineStr">
        <is>
          <t>*0,3)*1,1</t>
        </is>
      </c>
      <c r="DF66" s="95" t="inlineStr">
        <is>
          <t>*0,3)*1,1</t>
        </is>
      </c>
      <c r="DG66" s="95" t="inlineStr">
        <is>
          <t>*0,3)*1,1</t>
        </is>
      </c>
      <c r="DH66" s="95" t="n"/>
      <c r="DI66" s="95" t="inlineStr">
        <is>
          <t>*0,3)*1,1</t>
        </is>
      </c>
      <c r="DJ66" s="95" t="inlineStr">
        <is>
          <t>*0,3)*1,1</t>
        </is>
      </c>
      <c r="DK66" s="95" t="n"/>
      <c r="DL66" s="95" t="n"/>
      <c r="DM66" s="95" t="n"/>
      <c r="DN66" s="95" t="n">
        <v>0</v>
      </c>
      <c r="DO66" s="95" t="n">
        <v>0</v>
      </c>
      <c r="DP66" s="95" t="n">
        <v>1</v>
      </c>
      <c r="DQ66" s="95" t="n">
        <v>1</v>
      </c>
      <c r="DR66" s="95" t="n"/>
      <c r="DS66" s="95" t="n"/>
      <c r="DT66" s="95" t="n"/>
      <c r="DU66" s="95" t="n">
        <v>1000</v>
      </c>
      <c r="DV66" s="95" t="inlineStr">
        <is>
          <t>1  КОМПЛ..</t>
        </is>
      </c>
      <c r="DW66" s="95" t="inlineStr">
        <is>
          <t>1  КОМПЛ..</t>
        </is>
      </c>
      <c r="DX66" s="95" t="n">
        <v>1</v>
      </c>
      <c r="DY66" s="95" t="n"/>
      <c r="DZ66" s="95" t="n"/>
      <c r="EA66" s="95" t="n"/>
      <c r="EB66" s="95" t="n"/>
      <c r="EC66" s="95" t="n"/>
      <c r="ED66" s="95" t="n"/>
      <c r="EE66" s="95" t="n">
        <v>1462354703</v>
      </c>
      <c r="EF66" s="95" t="n">
        <v>40</v>
      </c>
      <c r="EG66" s="95" t="inlineStr">
        <is>
          <t>Строительные работы</t>
        </is>
      </c>
      <c r="EH66" s="95" t="n">
        <v>0</v>
      </c>
      <c r="EI66" s="95" t="n"/>
      <c r="EJ66" s="95" t="n">
        <v>33</v>
      </c>
      <c r="EK66" s="95" t="n">
        <v>669</v>
      </c>
      <c r="EL66" s="95" t="inlineStr">
        <is>
          <t>ТСН-2001 6.69-42-1</t>
        </is>
      </c>
      <c r="EM66" s="95" t="inlineStr">
        <is>
          <t>ТСН-2001.6-69</t>
        </is>
      </c>
      <c r="EN66" s="95" t="n"/>
      <c r="EO66" s="95" t="n"/>
      <c r="EP66" s="95" t="n"/>
      <c r="EQ66" s="95" t="n">
        <v>131072</v>
      </c>
      <c r="ER66" s="95" t="n">
        <v>624.29</v>
      </c>
      <c r="ES66" s="95" t="n">
        <v>0</v>
      </c>
      <c r="ET66" s="95" t="n">
        <v>631.23</v>
      </c>
      <c r="EU66" s="95" t="n">
        <v>69.36</v>
      </c>
      <c r="EV66" s="95" t="n">
        <v>485.56</v>
      </c>
      <c r="EW66" s="95" t="n">
        <v>33</v>
      </c>
      <c r="EX66" s="95" t="n">
        <v>0</v>
      </c>
      <c r="EY66" s="95" t="n">
        <v>0</v>
      </c>
      <c r="EZ66" s="95" t="n"/>
      <c r="FA66" s="95" t="n"/>
      <c r="FB66" s="95" t="n"/>
      <c r="FC66" s="95" t="n"/>
      <c r="FD66" s="95" t="n"/>
      <c r="FE66" s="95" t="n"/>
      <c r="FF66" s="95" t="n"/>
      <c r="FG66" s="95" t="n"/>
      <c r="FH66" s="95" t="n"/>
      <c r="FI66" s="95" t="n"/>
      <c r="FJ66" s="95" t="n"/>
      <c r="FK66" s="95" t="n"/>
      <c r="FL66" s="95" t="n"/>
      <c r="FM66" s="95" t="n"/>
      <c r="FN66" s="95" t="n"/>
      <c r="FO66" s="95" t="n"/>
      <c r="FP66" s="95" t="n"/>
      <c r="FQ66" s="95" t="n">
        <v>0</v>
      </c>
      <c r="FR66" s="95">
        <f>ROUND(IF(BI66=3,GM66,0),2)</f>
        <v/>
      </c>
      <c r="FS66" s="95" t="n">
        <v>0</v>
      </c>
      <c r="FT66" s="95" t="n"/>
      <c r="FU66" s="95" t="n"/>
      <c r="FV66" s="95" t="n"/>
      <c r="FW66" s="95" t="n"/>
      <c r="FX66" s="95" t="n">
        <v>97</v>
      </c>
      <c r="FY66" s="95" t="n">
        <v>51</v>
      </c>
      <c r="FZ66" s="95" t="n"/>
      <c r="GA66" s="95" t="n"/>
      <c r="GB66" s="95" t="n"/>
      <c r="GC66" s="95" t="n"/>
      <c r="GD66" s="95" t="n">
        <v>1</v>
      </c>
      <c r="GE66" s="95" t="n"/>
      <c r="GF66" s="95" t="n">
        <v>1462354703</v>
      </c>
      <c r="GG66" s="95" t="n">
        <v>2</v>
      </c>
      <c r="GH66" s="95" t="n">
        <v>1</v>
      </c>
      <c r="GI66" s="95" t="n">
        <v>2</v>
      </c>
      <c r="GJ66" s="95" t="n">
        <v>0</v>
      </c>
      <c r="GK66" s="95" t="n">
        <v>0</v>
      </c>
      <c r="GL66" s="95">
        <f>ROUND(IF(AND(BH66=3,BI66=3,FS66&lt;&gt;0),P66,0),2)</f>
        <v/>
      </c>
      <c r="GM66" s="95">
        <f>ROUND(O66+X66+Y66,2)+GX66</f>
        <v/>
      </c>
      <c r="GN66" s="95">
        <f>IF(OR(BI66=0,BI66=1),GM66-GX66,0)</f>
        <v/>
      </c>
      <c r="GO66" s="95">
        <f>IF(BI66=2,GM66-GX66,0)</f>
        <v/>
      </c>
      <c r="GP66" s="95">
        <f>IF(BI66=4,GM66-GX66,0)</f>
        <v/>
      </c>
      <c r="GQ66" s="95" t="n"/>
      <c r="GR66" s="95" t="n">
        <v>0</v>
      </c>
      <c r="GS66" s="95" t="n">
        <v>0</v>
      </c>
      <c r="GT66" s="95" t="n">
        <v>0</v>
      </c>
      <c r="GU66" s="95" t="n"/>
      <c r="GV66" s="95">
        <f>ROUND((GT66),6)</f>
        <v/>
      </c>
      <c r="GW66" s="95" t="n">
        <v>1</v>
      </c>
      <c r="GX66" s="95">
        <f>ROUND(HC66*I66,2)</f>
        <v/>
      </c>
      <c r="GY66" s="95" t="n">
        <v>0</v>
      </c>
      <c r="GZ66" s="95" t="n">
        <v>0</v>
      </c>
      <c r="HA66" s="95" t="n">
        <v>0</v>
      </c>
      <c r="HB66" s="95" t="n">
        <v>0</v>
      </c>
      <c r="HC66" s="95">
        <f>GV66*GW66</f>
        <v/>
      </c>
      <c r="HD66" s="95" t="n">
        <v>0</v>
      </c>
      <c r="HE66" s="95" t="n"/>
      <c r="HF66" s="95" t="n"/>
      <c r="HG66" s="95" t="n"/>
      <c r="HH66" s="95" t="n"/>
      <c r="HI66" s="95" t="n"/>
      <c r="HJ66" s="95" t="n"/>
      <c r="HK66" s="95" t="n"/>
      <c r="HL66" s="95" t="n"/>
      <c r="HM66" s="95" t="n"/>
      <c r="HN66" s="95" t="n"/>
      <c r="HO66" s="95" t="n"/>
      <c r="HP66" s="95" t="n"/>
      <c r="HQ66" s="95" t="n"/>
      <c r="HR66" s="95" t="n"/>
      <c r="HS66" s="95" t="n"/>
      <c r="HT66" s="95" t="n"/>
      <c r="HU66" s="95" t="n"/>
      <c r="HV66" s="95" t="n"/>
      <c r="HW66" s="95" t="n"/>
      <c r="HX66" s="95" t="n"/>
      <c r="HY66" s="95" t="n"/>
      <c r="HZ66" s="95" t="n"/>
      <c r="IA66" s="95" t="n"/>
      <c r="IB66" s="95" t="n"/>
      <c r="IC66" s="95" t="n"/>
      <c r="ID66" s="95" t="n"/>
      <c r="IE66" s="95" t="n"/>
      <c r="IF66" s="95" t="n"/>
      <c r="IG66" s="95" t="n"/>
      <c r="IH66" s="95" t="n"/>
      <c r="II66" s="95" t="n"/>
      <c r="IJ66" s="95" t="n"/>
      <c r="IK66" s="95" t="n"/>
      <c r="IL66" s="95" t="n"/>
      <c r="IM66" s="95" t="n"/>
      <c r="IN66" s="95" t="n"/>
      <c r="IO66" s="95" t="n"/>
      <c r="IP66" s="95" t="n"/>
      <c r="IQ66" s="95" t="n"/>
      <c r="IR66" s="95" t="n"/>
      <c r="IS66" s="95" t="n"/>
      <c r="IT66" s="95" t="n"/>
      <c r="IU66" s="95" t="n"/>
    </row>
    <row r="67" ht="12.75" customHeight="1" s="54">
      <c r="A67" s="95" t="n">
        <v>17</v>
      </c>
      <c r="B67" s="95" t="n">
        <v>1</v>
      </c>
      <c r="C67" s="95">
        <f>ROW(SmtRes!A44)</f>
        <v/>
      </c>
      <c r="D67" s="95">
        <f>ROW(EtalonRes!A44)</f>
        <v/>
      </c>
      <c r="E67" s="95" t="n">
        <v>1</v>
      </c>
      <c r="F67" s="95" t="inlineStr">
        <is>
          <t>Калькуляция - 043</t>
        </is>
      </c>
      <c r="G67" s="95" t="inlineStr">
        <is>
          <t>Дымозащитные уплотнения, отсечки и специальные материалы по проекту</t>
        </is>
      </c>
      <c r="H67" s="95" t="inlineStr">
        <is>
          <t>1 КОМПЛ.</t>
        </is>
      </c>
      <c r="I67" s="95" t="n">
        <v>33</v>
      </c>
      <c r="J67" s="95" t="n">
        <v>106.89</v>
      </c>
      <c r="K67" s="95" t="n">
        <v>52960.83</v>
      </c>
      <c r="L67" s="95" t="n"/>
      <c r="M67" s="95" t="n"/>
      <c r="N67" s="95" t="n"/>
      <c r="O67" s="95">
        <f>ROUND((Z67+AC67+AD67),2)</f>
        <v/>
      </c>
      <c r="P67" s="95">
        <f>ROUND((U67+X67+Y67),2)</f>
        <v/>
      </c>
      <c r="Q67" s="95">
        <f>ROUND(10.18,2)</f>
        <v/>
      </c>
      <c r="R67" s="95">
        <f>ROUND(AH67,2)</f>
        <v/>
      </c>
      <c r="S67" s="95" t="inlineStr">
        <is>
          <t>ТСН-2001 Калькуляция - 043</t>
        </is>
      </c>
      <c r="T67" s="95" t="inlineStr">
        <is>
          <t>work</t>
        </is>
      </c>
      <c r="U67" s="95" t="n">
        <v>35907.44</v>
      </c>
      <c r="V67" s="95" t="n">
        <v>9532.950000000001</v>
      </c>
      <c r="W67" s="95" t="n">
        <v>1059.22</v>
      </c>
      <c r="X67" s="95" t="n">
        <v>9638.879999999999</v>
      </c>
      <c r="Y67" s="95" t="n">
        <v>7414.52</v>
      </c>
      <c r="Z67" s="95" t="n">
        <v>3527.25</v>
      </c>
      <c r="AA67" s="95" t="n">
        <v>936.4400000000001</v>
      </c>
      <c r="AB67" s="95" t="n">
        <v>104.05</v>
      </c>
      <c r="AC67" s="95" t="n">
        <v>946.85</v>
      </c>
      <c r="AD67" s="95" t="n">
        <v>728.34</v>
      </c>
      <c r="AE67" s="95" t="inlineStr">
        <is>
          <t>work</t>
        </is>
      </c>
      <c r="AF67" s="95" t="n">
        <v>117.27</v>
      </c>
      <c r="AG67" s="95" t="n">
        <v>11.52</v>
      </c>
      <c r="AH67" s="95" t="n">
        <v>33</v>
      </c>
      <c r="AI67" s="95">
        <f>(((EX67*0.3)*1.1))</f>
        <v/>
      </c>
      <c r="AJ67" s="95">
        <f>(AS67)</f>
        <v/>
      </c>
      <c r="AK67" s="95" t="n">
        <v>936.4400000000001</v>
      </c>
      <c r="AL67" s="95" t="n">
        <v>0</v>
      </c>
      <c r="AM67" s="95" t="n">
        <v>946.85</v>
      </c>
      <c r="AN67" s="95" t="n">
        <v>104.05</v>
      </c>
      <c r="AO67" s="95">
        <f>ROUND(O67,2)</f>
        <v/>
      </c>
      <c r="AP67" s="95" t="n">
        <v>0</v>
      </c>
      <c r="AQ67" s="95">
        <f>ROUND(R67,2)</f>
        <v/>
      </c>
      <c r="AR67" s="95" t="n">
        <v>0</v>
      </c>
      <c r="AS67" s="95" t="n">
        <v>0</v>
      </c>
      <c r="AT67" s="95" t="n">
        <v>97</v>
      </c>
      <c r="AU67" s="95" t="n">
        <v>51</v>
      </c>
      <c r="AV67" s="95" t="n">
        <v>1</v>
      </c>
      <c r="AW67" s="95" t="n">
        <v>1</v>
      </c>
      <c r="AX67" s="95" t="n"/>
      <c r="AY67" s="95" t="n"/>
      <c r="AZ67" s="95" t="n">
        <v>1</v>
      </c>
      <c r="BA67" s="95" t="n">
        <v>1</v>
      </c>
      <c r="BB67" s="95" t="n">
        <v>1</v>
      </c>
      <c r="BC67" s="95" t="n">
        <v>1</v>
      </c>
      <c r="BD67" s="95" t="n"/>
      <c r="BE67" s="95" t="n"/>
      <c r="BF67" s="95" t="n"/>
      <c r="BG67" s="95" t="n"/>
      <c r="BH67" s="95" t="n">
        <v>0</v>
      </c>
      <c r="BI67" s="95" t="n">
        <v>33</v>
      </c>
      <c r="BJ67" s="95" t="inlineStr">
        <is>
          <t>ТСН-2001 Калькуляция - 043, Калькуляция - 043</t>
        </is>
      </c>
      <c r="BK67" s="95" t="n"/>
      <c r="BL67" s="95" t="n"/>
      <c r="BM67" s="95" t="n">
        <v>0</v>
      </c>
      <c r="BN67" s="95" t="n">
        <v>0</v>
      </c>
      <c r="BO67" s="95" t="inlineStr">
        <is>
          <t>Калькуляция - 043</t>
        </is>
      </c>
      <c r="BP67" s="95" t="n">
        <v>1</v>
      </c>
      <c r="BQ67" s="95" t="n">
        <v>40</v>
      </c>
      <c r="BR67" s="95" t="n">
        <v>0</v>
      </c>
      <c r="BS67" s="95" t="n">
        <v>1</v>
      </c>
      <c r="BT67" s="95" t="n">
        <v>1</v>
      </c>
      <c r="BU67" s="95" t="n">
        <v>1</v>
      </c>
      <c r="BV67" s="95" t="n">
        <v>1</v>
      </c>
      <c r="BW67" s="95" t="n">
        <v>1</v>
      </c>
      <c r="BX67" s="95" t="n">
        <v>1</v>
      </c>
      <c r="BY67" s="95" t="n"/>
      <c r="BZ67" s="95" t="n">
        <v>97</v>
      </c>
      <c r="CA67" s="95" t="n">
        <v>51</v>
      </c>
      <c r="CB67" s="95" t="n"/>
      <c r="CC67" s="95" t="n"/>
      <c r="CD67" s="95" t="n"/>
      <c r="CE67" s="95" t="n">
        <v>30</v>
      </c>
      <c r="CF67" s="95" t="n">
        <v>0</v>
      </c>
      <c r="CG67" s="95" t="n">
        <v>0</v>
      </c>
      <c r="CH67" s="95" t="n"/>
      <c r="CI67" s="95" t="n"/>
      <c r="CJ67" s="95" t="n"/>
      <c r="CK67" s="95" t="n"/>
      <c r="CL67" s="95" t="n"/>
      <c r="CM67" s="95" t="n">
        <v>0</v>
      </c>
      <c r="CN67" s="95" t="n"/>
      <c r="CO67" s="95" t="n">
        <v>0</v>
      </c>
      <c r="CP67" s="95">
        <f>ROUND(P67,2)</f>
        <v/>
      </c>
      <c r="CQ67" s="95">
        <f>ROUND(V67,2)</f>
        <v/>
      </c>
      <c r="CR67" s="95">
        <f>ROUND(W67,2)</f>
        <v/>
      </c>
      <c r="CS67" s="95">
        <f>ROUND(X67,2)</f>
        <v/>
      </c>
      <c r="CT67" s="95">
        <f>ROUND(Y67,2)</f>
        <v/>
      </c>
      <c r="CU67" s="95">
        <f>ROUND(AF67,2)</f>
        <v/>
      </c>
      <c r="CV67" s="95">
        <f>ROUND((AH67*AV67),2)</f>
        <v/>
      </c>
      <c r="CW67" s="95">
        <f>ROUND(AI67,2)</f>
        <v/>
      </c>
      <c r="CX67" s="95">
        <f>ROUND(AJ67,2)</f>
        <v/>
      </c>
      <c r="CY67" s="95">
        <f>ROUND(((P67*AT67)/100),2)</f>
        <v/>
      </c>
      <c r="CZ67" s="95">
        <f>ROUND(((P67*AU67)/100),2)</f>
        <v/>
      </c>
      <c r="DA67" s="95" t="n"/>
      <c r="DB67" s="95" t="n">
        <v>85</v>
      </c>
      <c r="DC67" s="95" t="n"/>
      <c r="DD67" s="95" t="inlineStr">
        <is>
          <t>*0)*1</t>
        </is>
      </c>
      <c r="DE67" s="95" t="inlineStr">
        <is>
          <t>*0,3)*1,1</t>
        </is>
      </c>
      <c r="DF67" s="95" t="inlineStr">
        <is>
          <t>*0,3)*1,1</t>
        </is>
      </c>
      <c r="DG67" s="95" t="inlineStr">
        <is>
          <t>*0,3)*1,1</t>
        </is>
      </c>
      <c r="DH67" s="95" t="n"/>
      <c r="DI67" s="95" t="inlineStr">
        <is>
          <t>*0,3)*1,1</t>
        </is>
      </c>
      <c r="DJ67" s="95" t="inlineStr">
        <is>
          <t>*0,3)*1,1</t>
        </is>
      </c>
      <c r="DK67" s="95" t="n"/>
      <c r="DL67" s="95" t="n"/>
      <c r="DM67" s="95" t="n"/>
      <c r="DN67" s="95" t="n">
        <v>0</v>
      </c>
      <c r="DO67" s="95" t="n">
        <v>0</v>
      </c>
      <c r="DP67" s="95" t="n">
        <v>1</v>
      </c>
      <c r="DQ67" s="95" t="n">
        <v>1</v>
      </c>
      <c r="DR67" s="95" t="n"/>
      <c r="DS67" s="95" t="n"/>
      <c r="DT67" s="95" t="n"/>
      <c r="DU67" s="95" t="n">
        <v>1000</v>
      </c>
      <c r="DV67" s="95" t="inlineStr">
        <is>
          <t>1  КОМПЛ..</t>
        </is>
      </c>
      <c r="DW67" s="95" t="inlineStr">
        <is>
          <t>1  КОМПЛ..</t>
        </is>
      </c>
      <c r="DX67" s="95" t="n">
        <v>1</v>
      </c>
      <c r="DY67" s="95" t="n"/>
      <c r="DZ67" s="95" t="n"/>
      <c r="EA67" s="95" t="n"/>
      <c r="EB67" s="95" t="n"/>
      <c r="EC67" s="95" t="n"/>
      <c r="ED67" s="95" t="n"/>
      <c r="EE67" s="95" t="n">
        <v>1465204847</v>
      </c>
      <c r="EF67" s="95" t="n">
        <v>40</v>
      </c>
      <c r="EG67" s="95" t="inlineStr">
        <is>
          <t>Строительные работы</t>
        </is>
      </c>
      <c r="EH67" s="95" t="n">
        <v>0</v>
      </c>
      <c r="EI67" s="95" t="n"/>
      <c r="EJ67" s="95" t="n">
        <v>33</v>
      </c>
      <c r="EK67" s="95" t="n">
        <v>0</v>
      </c>
      <c r="EL67" s="95" t="inlineStr">
        <is>
          <t>ТСН-2001 Калькуляция - 043</t>
        </is>
      </c>
      <c r="EM67" s="95" t="inlineStr">
        <is>
          <t>Калькуляция - 043</t>
        </is>
      </c>
      <c r="EN67" s="95" t="n"/>
      <c r="EO67" s="95" t="n"/>
      <c r="EP67" s="95" t="n"/>
      <c r="EQ67" s="95" t="n">
        <v>131072</v>
      </c>
      <c r="ER67" s="95" t="n">
        <v>936.4400000000001</v>
      </c>
      <c r="ES67" s="95" t="n">
        <v>0</v>
      </c>
      <c r="ET67" s="95" t="n">
        <v>946.85</v>
      </c>
      <c r="EU67" s="95" t="n">
        <v>104.05</v>
      </c>
      <c r="EV67" s="95" t="n">
        <v>728.34</v>
      </c>
      <c r="EW67" s="95" t="n">
        <v>33</v>
      </c>
      <c r="EX67" s="95" t="n">
        <v>0</v>
      </c>
      <c r="EY67" s="95" t="n">
        <v>0</v>
      </c>
      <c r="EZ67" s="95" t="n"/>
      <c r="FA67" s="95" t="n"/>
      <c r="FB67" s="95" t="n"/>
      <c r="FC67" s="95" t="n"/>
      <c r="FD67" s="95" t="n"/>
      <c r="FE67" s="95" t="n"/>
      <c r="FF67" s="95" t="n"/>
      <c r="FG67" s="95" t="n"/>
      <c r="FH67" s="95" t="n"/>
      <c r="FI67" s="95" t="n"/>
      <c r="FJ67" s="95" t="n"/>
      <c r="FK67" s="95" t="n"/>
      <c r="FL67" s="95" t="n"/>
      <c r="FM67" s="95" t="n"/>
      <c r="FN67" s="95" t="n"/>
      <c r="FO67" s="95" t="n"/>
      <c r="FP67" s="95" t="n"/>
      <c r="FQ67" s="95" t="n">
        <v>0</v>
      </c>
      <c r="FR67" s="95">
        <f>ROUND(IF(BI67=3,GM67,0),2)</f>
        <v/>
      </c>
      <c r="FS67" s="95" t="n">
        <v>0</v>
      </c>
      <c r="FT67" s="95" t="n"/>
      <c r="FU67" s="95" t="n"/>
      <c r="FV67" s="95" t="n"/>
      <c r="FW67" s="95" t="n"/>
      <c r="FX67" s="95" t="n">
        <v>97</v>
      </c>
      <c r="FY67" s="95" t="n">
        <v>51</v>
      </c>
      <c r="FZ67" s="95" t="n"/>
      <c r="GA67" s="95" t="n"/>
      <c r="GB67" s="95" t="n"/>
      <c r="GC67" s="95" t="n"/>
      <c r="GD67" s="95" t="n">
        <v>1</v>
      </c>
      <c r="GE67" s="95" t="n"/>
      <c r="GF67" s="95" t="n">
        <v>1465204847</v>
      </c>
      <c r="GG67" s="95" t="n">
        <v>2</v>
      </c>
      <c r="GH67" s="95" t="n">
        <v>1</v>
      </c>
      <c r="GI67" s="95" t="n">
        <v>2</v>
      </c>
      <c r="GJ67" s="95" t="n">
        <v>0</v>
      </c>
      <c r="GK67" s="95" t="n">
        <v>0</v>
      </c>
      <c r="GL67" s="95">
        <f>ROUND(IF(AND(BH67=3,BI67=3,FS67&lt;&gt;0),P67,0),2)</f>
        <v/>
      </c>
      <c r="GM67" s="95">
        <f>ROUND(O67+X67+Y67,2)+GX67</f>
        <v/>
      </c>
      <c r="GN67" s="95">
        <f>IF(OR(BI67=0,BI67=1),GM67-GX67,0)</f>
        <v/>
      </c>
      <c r="GO67" s="95">
        <f>IF(BI67=2,GM67-GX67,0)</f>
        <v/>
      </c>
      <c r="GP67" s="95">
        <f>IF(BI67=4,GM67-GX67,0)</f>
        <v/>
      </c>
      <c r="GQ67" s="95" t="n"/>
      <c r="GR67" s="95" t="n">
        <v>0</v>
      </c>
      <c r="GS67" s="95" t="n">
        <v>0</v>
      </c>
      <c r="GT67" s="95" t="n">
        <v>0</v>
      </c>
      <c r="GU67" s="95" t="n"/>
      <c r="GV67" s="95">
        <f>ROUND((GT67),6)</f>
        <v/>
      </c>
      <c r="GW67" s="95" t="n">
        <v>1</v>
      </c>
      <c r="GX67" s="95">
        <f>ROUND(HC67*I67,2)</f>
        <v/>
      </c>
      <c r="GY67" s="95" t="n">
        <v>0</v>
      </c>
      <c r="GZ67" s="95" t="n">
        <v>0</v>
      </c>
      <c r="HA67" s="95" t="n">
        <v>0</v>
      </c>
      <c r="HB67" s="95" t="n">
        <v>0</v>
      </c>
      <c r="HC67" s="95">
        <f>GV67*GW67</f>
        <v/>
      </c>
      <c r="HD67" s="95" t="n">
        <v>0</v>
      </c>
      <c r="HE67" s="95" t="n"/>
      <c r="HF67" s="95" t="n"/>
      <c r="HG67" s="95" t="n"/>
      <c r="HH67" s="95" t="n"/>
      <c r="HI67" s="95" t="n"/>
      <c r="HJ67" s="95" t="n"/>
      <c r="HK67" s="95" t="n"/>
      <c r="HL67" s="95" t="n"/>
      <c r="HM67" s="95" t="n"/>
      <c r="HN67" s="95" t="n"/>
      <c r="HO67" s="95" t="n"/>
      <c r="HP67" s="95" t="n"/>
      <c r="HQ67" s="95" t="n"/>
      <c r="HR67" s="95" t="n"/>
      <c r="HS67" s="95" t="n"/>
      <c r="HT67" s="95" t="n"/>
      <c r="HU67" s="95" t="n"/>
      <c r="HV67" s="95" t="n"/>
      <c r="HW67" s="95" t="n"/>
      <c r="HX67" s="95" t="n"/>
      <c r="HY67" s="95" t="n"/>
      <c r="HZ67" s="95" t="n"/>
      <c r="IA67" s="95" t="n"/>
      <c r="IB67" s="95" t="n"/>
      <c r="IC67" s="95" t="n"/>
      <c r="ID67" s="95" t="n"/>
      <c r="IE67" s="95" t="n"/>
      <c r="IF67" s="95" t="n"/>
      <c r="IG67" s="95" t="n"/>
      <c r="IH67" s="95" t="n"/>
      <c r="II67" s="95" t="n"/>
      <c r="IJ67" s="95" t="n"/>
      <c r="IK67" s="95" t="n"/>
      <c r="IL67" s="95" t="n"/>
      <c r="IM67" s="95" t="n"/>
      <c r="IN67" s="95" t="n"/>
      <c r="IO67" s="95" t="n"/>
      <c r="IP67" s="95" t="n"/>
      <c r="IQ67" s="95" t="n"/>
      <c r="IR67" s="95" t="n"/>
      <c r="IS67" s="95" t="n"/>
      <c r="IT67" s="95" t="n"/>
      <c r="IU67" s="95" t="n"/>
    </row>
    <row r="68" ht="12.75" customHeight="1" s="54">
      <c r="A68" s="95" t="n">
        <v>17</v>
      </c>
      <c r="B68" s="95" t="n">
        <v>1</v>
      </c>
      <c r="C68" s="95">
        <f>ROW(SmtRes!A45)</f>
        <v/>
      </c>
      <c r="D68" s="95">
        <f>ROW(EtalonRes!A45)</f>
        <v/>
      </c>
      <c r="E68" s="95" t="n">
        <v>1</v>
      </c>
      <c r="F68" s="95" t="inlineStr">
        <is>
          <t>3.15-96-3</t>
        </is>
      </c>
      <c r="G68" s="95" t="inlineStr">
        <is>
          <t>Финишная окраска порталов и примыканий</t>
        </is>
      </c>
      <c r="H68" s="95" t="inlineStr">
        <is>
          <t>1 КОМПЛ.</t>
        </is>
      </c>
      <c r="I68" s="95" t="n">
        <v>33</v>
      </c>
      <c r="J68" s="95" t="n">
        <v>53.44</v>
      </c>
      <c r="K68" s="95" t="n">
        <v>26480.41</v>
      </c>
      <c r="L68" s="95" t="n"/>
      <c r="M68" s="95" t="n"/>
      <c r="N68" s="95" t="n"/>
      <c r="O68" s="95">
        <f>ROUND((Z68+AC68+AD68),2)</f>
        <v/>
      </c>
      <c r="P68" s="95">
        <f>ROUND((U68+X68+Y68),2)</f>
        <v/>
      </c>
      <c r="Q68" s="95">
        <f>ROUND(10.18,2)</f>
        <v/>
      </c>
      <c r="R68" s="95">
        <f>ROUND(AH68,2)</f>
        <v/>
      </c>
      <c r="S68" s="95" t="inlineStr">
        <is>
          <t>ТСН-2001 3.15-96-3</t>
        </is>
      </c>
      <c r="T68" s="95" t="inlineStr">
        <is>
          <t>work</t>
        </is>
      </c>
      <c r="U68" s="95" t="n">
        <v>17953.72</v>
      </c>
      <c r="V68" s="95" t="n">
        <v>4766.47</v>
      </c>
      <c r="W68" s="95" t="n">
        <v>529.61</v>
      </c>
      <c r="X68" s="95" t="n">
        <v>4819.43</v>
      </c>
      <c r="Y68" s="95" t="n">
        <v>3707.26</v>
      </c>
      <c r="Z68" s="95" t="n">
        <v>1763.62</v>
      </c>
      <c r="AA68" s="95" t="n">
        <v>468.22</v>
      </c>
      <c r="AB68" s="95" t="n">
        <v>52.02</v>
      </c>
      <c r="AC68" s="95" t="n">
        <v>473.42</v>
      </c>
      <c r="AD68" s="95" t="n">
        <v>364.17</v>
      </c>
      <c r="AE68" s="95" t="inlineStr">
        <is>
          <t>work</t>
        </is>
      </c>
      <c r="AF68" s="95" t="n">
        <v>58.64</v>
      </c>
      <c r="AG68" s="95" t="n">
        <v>5.76</v>
      </c>
      <c r="AH68" s="95" t="n">
        <v>33</v>
      </c>
      <c r="AI68" s="95">
        <f>(((EX68*0.3)*1.1))</f>
        <v/>
      </c>
      <c r="AJ68" s="95">
        <f>(AS68)</f>
        <v/>
      </c>
      <c r="AK68" s="95" t="n">
        <v>468.22</v>
      </c>
      <c r="AL68" s="95" t="n">
        <v>0</v>
      </c>
      <c r="AM68" s="95" t="n">
        <v>473.42</v>
      </c>
      <c r="AN68" s="95" t="n">
        <v>52.02</v>
      </c>
      <c r="AO68" s="95">
        <f>ROUND(O68,2)</f>
        <v/>
      </c>
      <c r="AP68" s="95" t="n">
        <v>0</v>
      </c>
      <c r="AQ68" s="95">
        <f>ROUND(R68,2)</f>
        <v/>
      </c>
      <c r="AR68" s="95" t="n">
        <v>0</v>
      </c>
      <c r="AS68" s="95" t="n">
        <v>0</v>
      </c>
      <c r="AT68" s="95" t="n">
        <v>97</v>
      </c>
      <c r="AU68" s="95" t="n">
        <v>51</v>
      </c>
      <c r="AV68" s="95" t="n">
        <v>1</v>
      </c>
      <c r="AW68" s="95" t="n">
        <v>1</v>
      </c>
      <c r="AX68" s="95" t="n"/>
      <c r="AY68" s="95" t="n"/>
      <c r="AZ68" s="95" t="n">
        <v>1</v>
      </c>
      <c r="BA68" s="95" t="n">
        <v>1</v>
      </c>
      <c r="BB68" s="95" t="n">
        <v>1</v>
      </c>
      <c r="BC68" s="95" t="n">
        <v>1</v>
      </c>
      <c r="BD68" s="95" t="n"/>
      <c r="BE68" s="95" t="n"/>
      <c r="BF68" s="95" t="n"/>
      <c r="BG68" s="95" t="n"/>
      <c r="BH68" s="95" t="n">
        <v>0</v>
      </c>
      <c r="BI68" s="95" t="n">
        <v>33</v>
      </c>
      <c r="BJ68" s="95" t="inlineStr">
        <is>
          <t>ТСН-2001 3.15-96-3, 3.15-96-3</t>
        </is>
      </c>
      <c r="BK68" s="95" t="n"/>
      <c r="BL68" s="95" t="n"/>
      <c r="BM68" s="95" t="n">
        <v>315</v>
      </c>
      <c r="BN68" s="95" t="n">
        <v>0</v>
      </c>
      <c r="BO68" s="95" t="inlineStr">
        <is>
          <t>3.15-96-3</t>
        </is>
      </c>
      <c r="BP68" s="95" t="n">
        <v>1</v>
      </c>
      <c r="BQ68" s="95" t="n">
        <v>40</v>
      </c>
      <c r="BR68" s="95" t="n">
        <v>0</v>
      </c>
      <c r="BS68" s="95" t="n">
        <v>1</v>
      </c>
      <c r="BT68" s="95" t="n">
        <v>1</v>
      </c>
      <c r="BU68" s="95" t="n">
        <v>1</v>
      </c>
      <c r="BV68" s="95" t="n">
        <v>1</v>
      </c>
      <c r="BW68" s="95" t="n">
        <v>1</v>
      </c>
      <c r="BX68" s="95" t="n">
        <v>1</v>
      </c>
      <c r="BY68" s="95" t="n"/>
      <c r="BZ68" s="95" t="n">
        <v>97</v>
      </c>
      <c r="CA68" s="95" t="n">
        <v>51</v>
      </c>
      <c r="CB68" s="95" t="n"/>
      <c r="CC68" s="95" t="n"/>
      <c r="CD68" s="95" t="n"/>
      <c r="CE68" s="95" t="n">
        <v>30</v>
      </c>
      <c r="CF68" s="95" t="n">
        <v>0</v>
      </c>
      <c r="CG68" s="95" t="n">
        <v>0</v>
      </c>
      <c r="CH68" s="95" t="n"/>
      <c r="CI68" s="95" t="n"/>
      <c r="CJ68" s="95" t="n"/>
      <c r="CK68" s="95" t="n"/>
      <c r="CL68" s="95" t="n"/>
      <c r="CM68" s="95" t="n">
        <v>0</v>
      </c>
      <c r="CN68" s="95" t="n"/>
      <c r="CO68" s="95" t="n">
        <v>0</v>
      </c>
      <c r="CP68" s="95">
        <f>ROUND(P68,2)</f>
        <v/>
      </c>
      <c r="CQ68" s="95">
        <f>ROUND(V68,2)</f>
        <v/>
      </c>
      <c r="CR68" s="95">
        <f>ROUND(W68,2)</f>
        <v/>
      </c>
      <c r="CS68" s="95">
        <f>ROUND(X68,2)</f>
        <v/>
      </c>
      <c r="CT68" s="95">
        <f>ROUND(Y68,2)</f>
        <v/>
      </c>
      <c r="CU68" s="95">
        <f>ROUND(AF68,2)</f>
        <v/>
      </c>
      <c r="CV68" s="95">
        <f>ROUND((AH68*AV68),2)</f>
        <v/>
      </c>
      <c r="CW68" s="95">
        <f>ROUND(AI68,2)</f>
        <v/>
      </c>
      <c r="CX68" s="95">
        <f>ROUND(AJ68,2)</f>
        <v/>
      </c>
      <c r="CY68" s="95">
        <f>ROUND(((P68*AT68)/100),2)</f>
        <v/>
      </c>
      <c r="CZ68" s="95">
        <f>ROUND(((P68*AU68)/100),2)</f>
        <v/>
      </c>
      <c r="DA68" s="95" t="n"/>
      <c r="DB68" s="95" t="n">
        <v>87</v>
      </c>
      <c r="DC68" s="95" t="n"/>
      <c r="DD68" s="95" t="inlineStr">
        <is>
          <t>*0)*1</t>
        </is>
      </c>
      <c r="DE68" s="95" t="inlineStr">
        <is>
          <t>*0,3)*1,1</t>
        </is>
      </c>
      <c r="DF68" s="95" t="inlineStr">
        <is>
          <t>*0,3)*1,1</t>
        </is>
      </c>
      <c r="DG68" s="95" t="inlineStr">
        <is>
          <t>*0,3)*1,1</t>
        </is>
      </c>
      <c r="DH68" s="95" t="n"/>
      <c r="DI68" s="95" t="inlineStr">
        <is>
          <t>*0,3)*1,1</t>
        </is>
      </c>
      <c r="DJ68" s="95" t="inlineStr">
        <is>
          <t>*0,3)*1,1</t>
        </is>
      </c>
      <c r="DK68" s="95" t="n"/>
      <c r="DL68" s="95" t="n"/>
      <c r="DM68" s="95" t="n"/>
      <c r="DN68" s="95" t="n">
        <v>0</v>
      </c>
      <c r="DO68" s="95" t="n">
        <v>0</v>
      </c>
      <c r="DP68" s="95" t="n">
        <v>1</v>
      </c>
      <c r="DQ68" s="95" t="n">
        <v>1</v>
      </c>
      <c r="DR68" s="95" t="n"/>
      <c r="DS68" s="95" t="n"/>
      <c r="DT68" s="95" t="n"/>
      <c r="DU68" s="95" t="n">
        <v>1000</v>
      </c>
      <c r="DV68" s="95" t="inlineStr">
        <is>
          <t>1  КОМПЛ..</t>
        </is>
      </c>
      <c r="DW68" s="95" t="inlineStr">
        <is>
          <t>1  КОМПЛ..</t>
        </is>
      </c>
      <c r="DX68" s="95" t="n">
        <v>1</v>
      </c>
      <c r="DY68" s="95" t="n"/>
      <c r="DZ68" s="95" t="n"/>
      <c r="EA68" s="95" t="n"/>
      <c r="EB68" s="95" t="n"/>
      <c r="EC68" s="95" t="n"/>
      <c r="ED68" s="95" t="n"/>
      <c r="EE68" s="95" t="n">
        <v>1227653615</v>
      </c>
      <c r="EF68" s="95" t="n">
        <v>40</v>
      </c>
      <c r="EG68" s="95" t="inlineStr">
        <is>
          <t>Строительные работы</t>
        </is>
      </c>
      <c r="EH68" s="95" t="n">
        <v>0</v>
      </c>
      <c r="EI68" s="95" t="n"/>
      <c r="EJ68" s="95" t="n">
        <v>33</v>
      </c>
      <c r="EK68" s="95" t="n">
        <v>315</v>
      </c>
      <c r="EL68" s="95" t="inlineStr">
        <is>
          <t>ТСН-2001 3.15-96-3</t>
        </is>
      </c>
      <c r="EM68" s="95" t="inlineStr">
        <is>
          <t>ТСН-2001.3-15</t>
        </is>
      </c>
      <c r="EN68" s="95" t="n"/>
      <c r="EO68" s="95" t="n"/>
      <c r="EP68" s="95" t="n"/>
      <c r="EQ68" s="95" t="n">
        <v>131072</v>
      </c>
      <c r="ER68" s="95" t="n">
        <v>468.22</v>
      </c>
      <c r="ES68" s="95" t="n">
        <v>0</v>
      </c>
      <c r="ET68" s="95" t="n">
        <v>473.42</v>
      </c>
      <c r="EU68" s="95" t="n">
        <v>52.02</v>
      </c>
      <c r="EV68" s="95" t="n">
        <v>364.17</v>
      </c>
      <c r="EW68" s="95" t="n">
        <v>33</v>
      </c>
      <c r="EX68" s="95" t="n">
        <v>0</v>
      </c>
      <c r="EY68" s="95" t="n">
        <v>0</v>
      </c>
      <c r="EZ68" s="95" t="n"/>
      <c r="FA68" s="95" t="n"/>
      <c r="FB68" s="95" t="n"/>
      <c r="FC68" s="95" t="n"/>
      <c r="FD68" s="95" t="n"/>
      <c r="FE68" s="95" t="n"/>
      <c r="FF68" s="95" t="n"/>
      <c r="FG68" s="95" t="n"/>
      <c r="FH68" s="95" t="n"/>
      <c r="FI68" s="95" t="n"/>
      <c r="FJ68" s="95" t="n"/>
      <c r="FK68" s="95" t="n"/>
      <c r="FL68" s="95" t="n"/>
      <c r="FM68" s="95" t="n"/>
      <c r="FN68" s="95" t="n"/>
      <c r="FO68" s="95" t="n"/>
      <c r="FP68" s="95" t="n"/>
      <c r="FQ68" s="95" t="n">
        <v>0</v>
      </c>
      <c r="FR68" s="95">
        <f>ROUND(IF(BI68=3,GM68,0),2)</f>
        <v/>
      </c>
      <c r="FS68" s="95" t="n">
        <v>0</v>
      </c>
      <c r="FT68" s="95" t="n"/>
      <c r="FU68" s="95" t="n"/>
      <c r="FV68" s="95" t="n"/>
      <c r="FW68" s="95" t="n"/>
      <c r="FX68" s="95" t="n">
        <v>97</v>
      </c>
      <c r="FY68" s="95" t="n">
        <v>51</v>
      </c>
      <c r="FZ68" s="95" t="n"/>
      <c r="GA68" s="95" t="n"/>
      <c r="GB68" s="95" t="n"/>
      <c r="GC68" s="95" t="n"/>
      <c r="GD68" s="95" t="n">
        <v>1</v>
      </c>
      <c r="GE68" s="95" t="n"/>
      <c r="GF68" s="95" t="n">
        <v>1227653615</v>
      </c>
      <c r="GG68" s="95" t="n">
        <v>2</v>
      </c>
      <c r="GH68" s="95" t="n">
        <v>1</v>
      </c>
      <c r="GI68" s="95" t="n">
        <v>2</v>
      </c>
      <c r="GJ68" s="95" t="n">
        <v>0</v>
      </c>
      <c r="GK68" s="95" t="n">
        <v>0</v>
      </c>
      <c r="GL68" s="95">
        <f>ROUND(IF(AND(BH68=3,BI68=3,FS68&lt;&gt;0),P68,0),2)</f>
        <v/>
      </c>
      <c r="GM68" s="95">
        <f>ROUND(O68+X68+Y68,2)+GX68</f>
        <v/>
      </c>
      <c r="GN68" s="95">
        <f>IF(OR(BI68=0,BI68=1),GM68-GX68,0)</f>
        <v/>
      </c>
      <c r="GO68" s="95">
        <f>IF(BI68=2,GM68-GX68,0)</f>
        <v/>
      </c>
      <c r="GP68" s="95">
        <f>IF(BI68=4,GM68-GX68,0)</f>
        <v/>
      </c>
      <c r="GQ68" s="95" t="n"/>
      <c r="GR68" s="95" t="n">
        <v>0</v>
      </c>
      <c r="GS68" s="95" t="n">
        <v>0</v>
      </c>
      <c r="GT68" s="95" t="n">
        <v>0</v>
      </c>
      <c r="GU68" s="95" t="n"/>
      <c r="GV68" s="95">
        <f>ROUND((GT68),6)</f>
        <v/>
      </c>
      <c r="GW68" s="95" t="n">
        <v>1</v>
      </c>
      <c r="GX68" s="95">
        <f>ROUND(HC68*I68,2)</f>
        <v/>
      </c>
      <c r="GY68" s="95" t="n">
        <v>0</v>
      </c>
      <c r="GZ68" s="95" t="n">
        <v>0</v>
      </c>
      <c r="HA68" s="95" t="n">
        <v>0</v>
      </c>
      <c r="HB68" s="95" t="n">
        <v>0</v>
      </c>
      <c r="HC68" s="95">
        <f>GV68*GW68</f>
        <v/>
      </c>
      <c r="HD68" s="95" t="n">
        <v>0</v>
      </c>
      <c r="HE68" s="95" t="n"/>
      <c r="HF68" s="95" t="n"/>
      <c r="HG68" s="95" t="n"/>
      <c r="HH68" s="95" t="n"/>
      <c r="HI68" s="95" t="n"/>
      <c r="HJ68" s="95" t="n"/>
      <c r="HK68" s="95" t="n"/>
      <c r="HL68" s="95" t="n"/>
      <c r="HM68" s="95" t="n"/>
      <c r="HN68" s="95" t="n"/>
      <c r="HO68" s="95" t="n"/>
      <c r="HP68" s="95" t="n"/>
      <c r="HQ68" s="95" t="n"/>
      <c r="HR68" s="95" t="n"/>
      <c r="HS68" s="95" t="n"/>
      <c r="HT68" s="95" t="n"/>
      <c r="HU68" s="95" t="n"/>
      <c r="HV68" s="95" t="n"/>
      <c r="HW68" s="95" t="n"/>
      <c r="HX68" s="95" t="n"/>
      <c r="HY68" s="95" t="n"/>
      <c r="HZ68" s="95" t="n"/>
      <c r="IA68" s="95" t="n"/>
      <c r="IB68" s="95" t="n"/>
      <c r="IC68" s="95" t="n"/>
      <c r="ID68" s="95" t="n"/>
      <c r="IE68" s="95" t="n"/>
      <c r="IF68" s="95" t="n"/>
      <c r="IG68" s="95" t="n"/>
      <c r="IH68" s="95" t="n"/>
      <c r="II68" s="95" t="n"/>
      <c r="IJ68" s="95" t="n"/>
      <c r="IK68" s="95" t="n"/>
      <c r="IL68" s="95" t="n"/>
      <c r="IM68" s="95" t="n"/>
      <c r="IN68" s="95" t="n"/>
      <c r="IO68" s="95" t="n"/>
      <c r="IP68" s="95" t="n"/>
      <c r="IQ68" s="95" t="n"/>
      <c r="IR68" s="95" t="n"/>
      <c r="IS68" s="95" t="n"/>
      <c r="IT68" s="95" t="n"/>
      <c r="IU68" s="95" t="n"/>
    </row>
    <row r="69" ht="12.75" customHeight="1" s="54">
      <c r="A69" s="95" t="n">
        <v>17</v>
      </c>
      <c r="B69" s="95" t="n">
        <v>1</v>
      </c>
      <c r="C69" s="95">
        <f>ROW(SmtRes!A46)</f>
        <v/>
      </c>
      <c r="D69" s="95">
        <f>ROW(EtalonRes!A46)</f>
        <v/>
      </c>
      <c r="E69" s="95" t="n">
        <v>1</v>
      </c>
      <c r="F69" s="95" t="inlineStr">
        <is>
          <t>Калькуляция - 045</t>
        </is>
      </c>
      <c r="G69" s="95" t="inlineStr">
        <is>
          <t>Маркировка, проверка и акты по дымозащитным отсечкам</t>
        </is>
      </c>
      <c r="H69" s="95" t="inlineStr">
        <is>
          <t>1 КОМПЛ.</t>
        </is>
      </c>
      <c r="I69" s="95" t="n">
        <v>33</v>
      </c>
      <c r="J69" s="95" t="n">
        <v>35.63</v>
      </c>
      <c r="K69" s="95" t="n">
        <v>17653.61</v>
      </c>
      <c r="L69" s="95" t="n"/>
      <c r="M69" s="95" t="n"/>
      <c r="N69" s="95" t="n"/>
      <c r="O69" s="95">
        <f>ROUND((Z69+AC69+AD69),2)</f>
        <v/>
      </c>
      <c r="P69" s="95">
        <f>ROUND((U69+X69+Y69),2)</f>
        <v/>
      </c>
      <c r="Q69" s="95">
        <f>ROUND(10.18,2)</f>
        <v/>
      </c>
      <c r="R69" s="95">
        <f>ROUND(AH69,2)</f>
        <v/>
      </c>
      <c r="S69" s="95" t="inlineStr">
        <is>
          <t>ТСН-2001 Калькуляция - 045</t>
        </is>
      </c>
      <c r="T69" s="95" t="inlineStr">
        <is>
          <t>work</t>
        </is>
      </c>
      <c r="U69" s="95" t="n">
        <v>11969.15</v>
      </c>
      <c r="V69" s="95" t="n">
        <v>3177.65</v>
      </c>
      <c r="W69" s="95" t="n">
        <v>353.07</v>
      </c>
      <c r="X69" s="95" t="n">
        <v>3212.97</v>
      </c>
      <c r="Y69" s="95" t="n">
        <v>2471.51</v>
      </c>
      <c r="Z69" s="95" t="n">
        <v>1175.75</v>
      </c>
      <c r="AA69" s="95" t="n">
        <v>312.14</v>
      </c>
      <c r="AB69" s="95" t="n">
        <v>34.69</v>
      </c>
      <c r="AC69" s="95" t="n">
        <v>315.61</v>
      </c>
      <c r="AD69" s="95" t="n">
        <v>242.78</v>
      </c>
      <c r="AE69" s="95" t="inlineStr">
        <is>
          <t>work</t>
        </is>
      </c>
      <c r="AF69" s="95" t="n">
        <v>39.08</v>
      </c>
      <c r="AG69" s="95" t="n">
        <v>3.84</v>
      </c>
      <c r="AH69" s="95" t="n">
        <v>33</v>
      </c>
      <c r="AI69" s="95">
        <f>(((EX69*0.3)*1.1))</f>
        <v/>
      </c>
      <c r="AJ69" s="95">
        <f>(AS69)</f>
        <v/>
      </c>
      <c r="AK69" s="95" t="n">
        <v>312.14</v>
      </c>
      <c r="AL69" s="95" t="n">
        <v>0</v>
      </c>
      <c r="AM69" s="95" t="n">
        <v>315.61</v>
      </c>
      <c r="AN69" s="95" t="n">
        <v>34.69</v>
      </c>
      <c r="AO69" s="95">
        <f>ROUND(O69,2)</f>
        <v/>
      </c>
      <c r="AP69" s="95" t="n">
        <v>0</v>
      </c>
      <c r="AQ69" s="95">
        <f>ROUND(R69,2)</f>
        <v/>
      </c>
      <c r="AR69" s="95" t="n">
        <v>0</v>
      </c>
      <c r="AS69" s="95" t="n">
        <v>0</v>
      </c>
      <c r="AT69" s="95" t="n">
        <v>97</v>
      </c>
      <c r="AU69" s="95" t="n">
        <v>51</v>
      </c>
      <c r="AV69" s="95" t="n">
        <v>1</v>
      </c>
      <c r="AW69" s="95" t="n">
        <v>1</v>
      </c>
      <c r="AX69" s="95" t="n"/>
      <c r="AY69" s="95" t="n"/>
      <c r="AZ69" s="95" t="n">
        <v>1</v>
      </c>
      <c r="BA69" s="95" t="n">
        <v>1</v>
      </c>
      <c r="BB69" s="95" t="n">
        <v>1</v>
      </c>
      <c r="BC69" s="95" t="n">
        <v>1</v>
      </c>
      <c r="BD69" s="95" t="n"/>
      <c r="BE69" s="95" t="n"/>
      <c r="BF69" s="95" t="n"/>
      <c r="BG69" s="95" t="n"/>
      <c r="BH69" s="95" t="n">
        <v>0</v>
      </c>
      <c r="BI69" s="95" t="n">
        <v>33</v>
      </c>
      <c r="BJ69" s="95" t="inlineStr">
        <is>
          <t>ТСН-2001 Калькуляция - 045, Калькуляция - 045</t>
        </is>
      </c>
      <c r="BK69" s="95" t="n"/>
      <c r="BL69" s="95" t="n"/>
      <c r="BM69" s="95" t="n">
        <v>0</v>
      </c>
      <c r="BN69" s="95" t="n">
        <v>0</v>
      </c>
      <c r="BO69" s="95" t="inlineStr">
        <is>
          <t>Калькуляция - 045</t>
        </is>
      </c>
      <c r="BP69" s="95" t="n">
        <v>1</v>
      </c>
      <c r="BQ69" s="95" t="n">
        <v>40</v>
      </c>
      <c r="BR69" s="95" t="n">
        <v>0</v>
      </c>
      <c r="BS69" s="95" t="n">
        <v>1</v>
      </c>
      <c r="BT69" s="95" t="n">
        <v>1</v>
      </c>
      <c r="BU69" s="95" t="n">
        <v>1</v>
      </c>
      <c r="BV69" s="95" t="n">
        <v>1</v>
      </c>
      <c r="BW69" s="95" t="n">
        <v>1</v>
      </c>
      <c r="BX69" s="95" t="n">
        <v>1</v>
      </c>
      <c r="BY69" s="95" t="n"/>
      <c r="BZ69" s="95" t="n">
        <v>97</v>
      </c>
      <c r="CA69" s="95" t="n">
        <v>51</v>
      </c>
      <c r="CB69" s="95" t="n"/>
      <c r="CC69" s="95" t="n"/>
      <c r="CD69" s="95" t="n"/>
      <c r="CE69" s="95" t="n">
        <v>30</v>
      </c>
      <c r="CF69" s="95" t="n">
        <v>0</v>
      </c>
      <c r="CG69" s="95" t="n">
        <v>0</v>
      </c>
      <c r="CH69" s="95" t="n"/>
      <c r="CI69" s="95" t="n"/>
      <c r="CJ69" s="95" t="n"/>
      <c r="CK69" s="95" t="n"/>
      <c r="CL69" s="95" t="n"/>
      <c r="CM69" s="95" t="n">
        <v>0</v>
      </c>
      <c r="CN69" s="95" t="n"/>
      <c r="CO69" s="95" t="n">
        <v>0</v>
      </c>
      <c r="CP69" s="95">
        <f>ROUND(P69,2)</f>
        <v/>
      </c>
      <c r="CQ69" s="95">
        <f>ROUND(V69,2)</f>
        <v/>
      </c>
      <c r="CR69" s="95">
        <f>ROUND(W69,2)</f>
        <v/>
      </c>
      <c r="CS69" s="95">
        <f>ROUND(X69,2)</f>
        <v/>
      </c>
      <c r="CT69" s="95">
        <f>ROUND(Y69,2)</f>
        <v/>
      </c>
      <c r="CU69" s="95">
        <f>ROUND(AF69,2)</f>
        <v/>
      </c>
      <c r="CV69" s="95">
        <f>ROUND((AH69*AV69),2)</f>
        <v/>
      </c>
      <c r="CW69" s="95">
        <f>ROUND(AI69,2)</f>
        <v/>
      </c>
      <c r="CX69" s="95">
        <f>ROUND(AJ69,2)</f>
        <v/>
      </c>
      <c r="CY69" s="95">
        <f>ROUND(((P69*AT69)/100),2)</f>
        <v/>
      </c>
      <c r="CZ69" s="95">
        <f>ROUND(((P69*AU69)/100),2)</f>
        <v/>
      </c>
      <c r="DA69" s="95" t="n"/>
      <c r="DB69" s="95" t="n">
        <v>89</v>
      </c>
      <c r="DC69" s="95" t="n"/>
      <c r="DD69" s="95" t="inlineStr">
        <is>
          <t>*0)*1</t>
        </is>
      </c>
      <c r="DE69" s="95" t="inlineStr">
        <is>
          <t>*0,3)*1,1</t>
        </is>
      </c>
      <c r="DF69" s="95" t="inlineStr">
        <is>
          <t>*0,3)*1,1</t>
        </is>
      </c>
      <c r="DG69" s="95" t="inlineStr">
        <is>
          <t>*0,3)*1,1</t>
        </is>
      </c>
      <c r="DH69" s="95" t="n"/>
      <c r="DI69" s="95" t="inlineStr">
        <is>
          <t>*0,3)*1,1</t>
        </is>
      </c>
      <c r="DJ69" s="95" t="inlineStr">
        <is>
          <t>*0,3)*1,1</t>
        </is>
      </c>
      <c r="DK69" s="95" t="n"/>
      <c r="DL69" s="95" t="n"/>
      <c r="DM69" s="95" t="n"/>
      <c r="DN69" s="95" t="n">
        <v>0</v>
      </c>
      <c r="DO69" s="95" t="n">
        <v>0</v>
      </c>
      <c r="DP69" s="95" t="n">
        <v>1</v>
      </c>
      <c r="DQ69" s="95" t="n">
        <v>1</v>
      </c>
      <c r="DR69" s="95" t="n"/>
      <c r="DS69" s="95" t="n"/>
      <c r="DT69" s="95" t="n"/>
      <c r="DU69" s="95" t="n">
        <v>1000</v>
      </c>
      <c r="DV69" s="95" t="inlineStr">
        <is>
          <t>1  КОМПЛ..</t>
        </is>
      </c>
      <c r="DW69" s="95" t="inlineStr">
        <is>
          <t>1  КОМПЛ..</t>
        </is>
      </c>
      <c r="DX69" s="95" t="n">
        <v>1</v>
      </c>
      <c r="DY69" s="95" t="n"/>
      <c r="DZ69" s="95" t="n"/>
      <c r="EA69" s="95" t="n"/>
      <c r="EB69" s="95" t="n"/>
      <c r="EC69" s="95" t="n"/>
      <c r="ED69" s="95" t="n"/>
      <c r="EE69" s="95" t="n">
        <v>1136910127</v>
      </c>
      <c r="EF69" s="95" t="n">
        <v>40</v>
      </c>
      <c r="EG69" s="95" t="inlineStr">
        <is>
          <t>Строительные работы</t>
        </is>
      </c>
      <c r="EH69" s="95" t="n">
        <v>0</v>
      </c>
      <c r="EI69" s="95" t="n"/>
      <c r="EJ69" s="95" t="n">
        <v>33</v>
      </c>
      <c r="EK69" s="95" t="n">
        <v>0</v>
      </c>
      <c r="EL69" s="95" t="inlineStr">
        <is>
          <t>ТСН-2001 Калькуляция - 045</t>
        </is>
      </c>
      <c r="EM69" s="95" t="inlineStr">
        <is>
          <t>Калькуляция - 045</t>
        </is>
      </c>
      <c r="EN69" s="95" t="n"/>
      <c r="EO69" s="95" t="n"/>
      <c r="EP69" s="95" t="n"/>
      <c r="EQ69" s="95" t="n">
        <v>131072</v>
      </c>
      <c r="ER69" s="95" t="n">
        <v>312.14</v>
      </c>
      <c r="ES69" s="95" t="n">
        <v>0</v>
      </c>
      <c r="ET69" s="95" t="n">
        <v>315.61</v>
      </c>
      <c r="EU69" s="95" t="n">
        <v>34.69</v>
      </c>
      <c r="EV69" s="95" t="n">
        <v>242.78</v>
      </c>
      <c r="EW69" s="95" t="n">
        <v>33</v>
      </c>
      <c r="EX69" s="95" t="n">
        <v>0</v>
      </c>
      <c r="EY69" s="95" t="n">
        <v>0</v>
      </c>
      <c r="EZ69" s="95" t="n"/>
      <c r="FA69" s="95" t="n"/>
      <c r="FB69" s="95" t="n"/>
      <c r="FC69" s="95" t="n"/>
      <c r="FD69" s="95" t="n"/>
      <c r="FE69" s="95" t="n"/>
      <c r="FF69" s="95" t="n"/>
      <c r="FG69" s="95" t="n"/>
      <c r="FH69" s="95" t="n"/>
      <c r="FI69" s="95" t="n"/>
      <c r="FJ69" s="95" t="n"/>
      <c r="FK69" s="95" t="n"/>
      <c r="FL69" s="95" t="n"/>
      <c r="FM69" s="95" t="n"/>
      <c r="FN69" s="95" t="n"/>
      <c r="FO69" s="95" t="n"/>
      <c r="FP69" s="95" t="n"/>
      <c r="FQ69" s="95" t="n">
        <v>0</v>
      </c>
      <c r="FR69" s="95">
        <f>ROUND(IF(BI69=3,GM69,0),2)</f>
        <v/>
      </c>
      <c r="FS69" s="95" t="n">
        <v>0</v>
      </c>
      <c r="FT69" s="95" t="n"/>
      <c r="FU69" s="95" t="n"/>
      <c r="FV69" s="95" t="n"/>
      <c r="FW69" s="95" t="n"/>
      <c r="FX69" s="95" t="n">
        <v>97</v>
      </c>
      <c r="FY69" s="95" t="n">
        <v>51</v>
      </c>
      <c r="FZ69" s="95" t="n"/>
      <c r="GA69" s="95" t="n"/>
      <c r="GB69" s="95" t="n"/>
      <c r="GC69" s="95" t="n"/>
      <c r="GD69" s="95" t="n">
        <v>1</v>
      </c>
      <c r="GE69" s="95" t="n"/>
      <c r="GF69" s="95" t="n">
        <v>1136910127</v>
      </c>
      <c r="GG69" s="95" t="n">
        <v>2</v>
      </c>
      <c r="GH69" s="95" t="n">
        <v>1</v>
      </c>
      <c r="GI69" s="95" t="n">
        <v>2</v>
      </c>
      <c r="GJ69" s="95" t="n">
        <v>0</v>
      </c>
      <c r="GK69" s="95" t="n">
        <v>0</v>
      </c>
      <c r="GL69" s="95">
        <f>ROUND(IF(AND(BH69=3,BI69=3,FS69&lt;&gt;0),P69,0),2)</f>
        <v/>
      </c>
      <c r="GM69" s="95">
        <f>ROUND(O69+X69+Y69,2)+GX69</f>
        <v/>
      </c>
      <c r="GN69" s="95">
        <f>IF(OR(BI69=0,BI69=1),GM69-GX69,0)</f>
        <v/>
      </c>
      <c r="GO69" s="95">
        <f>IF(BI69=2,GM69-GX69,0)</f>
        <v/>
      </c>
      <c r="GP69" s="95">
        <f>IF(BI69=4,GM69-GX69,0)</f>
        <v/>
      </c>
      <c r="GQ69" s="95" t="n"/>
      <c r="GR69" s="95" t="n">
        <v>0</v>
      </c>
      <c r="GS69" s="95" t="n">
        <v>0</v>
      </c>
      <c r="GT69" s="95" t="n">
        <v>0</v>
      </c>
      <c r="GU69" s="95" t="n"/>
      <c r="GV69" s="95">
        <f>ROUND((GT69),6)</f>
        <v/>
      </c>
      <c r="GW69" s="95" t="n">
        <v>1</v>
      </c>
      <c r="GX69" s="95">
        <f>ROUND(HC69*I69,2)</f>
        <v/>
      </c>
      <c r="GY69" s="95" t="n">
        <v>0</v>
      </c>
      <c r="GZ69" s="95" t="n">
        <v>0</v>
      </c>
      <c r="HA69" s="95" t="n">
        <v>0</v>
      </c>
      <c r="HB69" s="95" t="n">
        <v>0</v>
      </c>
      <c r="HC69" s="95">
        <f>GV69*GW69</f>
        <v/>
      </c>
      <c r="HD69" s="95" t="n">
        <v>0</v>
      </c>
      <c r="HE69" s="95" t="n"/>
      <c r="HF69" s="95" t="n"/>
      <c r="HG69" s="95" t="n"/>
      <c r="HH69" s="95" t="n"/>
      <c r="HI69" s="95" t="n"/>
      <c r="HJ69" s="95" t="n"/>
      <c r="HK69" s="95" t="n"/>
      <c r="HL69" s="95" t="n"/>
      <c r="HM69" s="95" t="n"/>
      <c r="HN69" s="95" t="n"/>
      <c r="HO69" s="95" t="n"/>
      <c r="HP69" s="95" t="n"/>
      <c r="HQ69" s="95" t="n"/>
      <c r="HR69" s="95" t="n"/>
      <c r="HS69" s="95" t="n"/>
      <c r="HT69" s="95" t="n"/>
      <c r="HU69" s="95" t="n"/>
      <c r="HV69" s="95" t="n"/>
      <c r="HW69" s="95" t="n"/>
      <c r="HX69" s="95" t="n"/>
      <c r="HY69" s="95" t="n"/>
      <c r="HZ69" s="95" t="n"/>
      <c r="IA69" s="95" t="n"/>
      <c r="IB69" s="95" t="n"/>
      <c r="IC69" s="95" t="n"/>
      <c r="ID69" s="95" t="n"/>
      <c r="IE69" s="95" t="n"/>
      <c r="IF69" s="95" t="n"/>
      <c r="IG69" s="95" t="n"/>
      <c r="IH69" s="95" t="n"/>
      <c r="II69" s="95" t="n"/>
      <c r="IJ69" s="95" t="n"/>
      <c r="IK69" s="95" t="n"/>
      <c r="IL69" s="95" t="n"/>
      <c r="IM69" s="95" t="n"/>
      <c r="IN69" s="95" t="n"/>
      <c r="IO69" s="95" t="n"/>
      <c r="IP69" s="95" t="n"/>
      <c r="IQ69" s="95" t="n"/>
      <c r="IR69" s="95" t="n"/>
      <c r="IS69" s="95" t="n"/>
      <c r="IT69" s="95" t="n"/>
      <c r="IU69" s="95" t="n"/>
    </row>
    <row r="70" ht="12.75" customHeight="1" s="54">
      <c r="A70" s="95" t="n">
        <v>17</v>
      </c>
      <c r="B70" s="95" t="n">
        <v>1</v>
      </c>
      <c r="C70" s="95">
        <f>ROW(SmtRes!A47)</f>
        <v/>
      </c>
      <c r="D70" s="95">
        <f>ROW(EtalonRes!A47)</f>
        <v/>
      </c>
      <c r="E70" s="95" t="n">
        <v>1</v>
      </c>
      <c r="F70" s="95" t="inlineStr">
        <is>
          <t>6.56-7-1</t>
        </is>
      </c>
      <c r="G70" s="95" t="inlineStr">
        <is>
          <t>Ремонт деревянных подоконных досок</t>
        </is>
      </c>
      <c r="H70" s="95" t="inlineStr">
        <is>
          <t>1 ШТ.</t>
        </is>
      </c>
      <c r="I70" s="95" t="n">
        <v>49</v>
      </c>
      <c r="J70" s="95" t="n">
        <v>94.87</v>
      </c>
      <c r="K70" s="95" t="n">
        <v>70420.41</v>
      </c>
      <c r="L70" s="95" t="n"/>
      <c r="M70" s="95" t="n"/>
      <c r="N70" s="95" t="n"/>
      <c r="O70" s="95">
        <f>ROUND((Z70+AC70+AD70),2)</f>
        <v/>
      </c>
      <c r="P70" s="95">
        <f>ROUND((U70+X70+Y70),2)</f>
        <v/>
      </c>
      <c r="Q70" s="95">
        <f>ROUND(10.18,2)</f>
        <v/>
      </c>
      <c r="R70" s="95">
        <f>ROUND(AH70,2)</f>
        <v/>
      </c>
      <c r="S70" s="95" t="inlineStr">
        <is>
          <t>ТСН-2001 6.56-7-1</t>
        </is>
      </c>
      <c r="T70" s="95" t="inlineStr">
        <is>
          <t>work</t>
        </is>
      </c>
      <c r="U70" s="95" t="n">
        <v>47322.51</v>
      </c>
      <c r="V70" s="95" t="n">
        <v>12675.67</v>
      </c>
      <c r="W70" s="95" t="n">
        <v>1408.41</v>
      </c>
      <c r="X70" s="95" t="n">
        <v>14084.08</v>
      </c>
      <c r="Y70" s="95" t="n">
        <v>9013.809999999999</v>
      </c>
      <c r="Z70" s="95" t="n">
        <v>4648.58</v>
      </c>
      <c r="AA70" s="95" t="n">
        <v>1245.15</v>
      </c>
      <c r="AB70" s="95" t="n">
        <v>138.35</v>
      </c>
      <c r="AC70" s="95" t="n">
        <v>1383.5</v>
      </c>
      <c r="AD70" s="95" t="n">
        <v>885.4400000000001</v>
      </c>
      <c r="AE70" s="95" t="inlineStr">
        <is>
          <t>work</t>
        </is>
      </c>
      <c r="AF70" s="95" t="n">
        <v>155.96</v>
      </c>
      <c r="AG70" s="95" t="n">
        <v>15.32</v>
      </c>
      <c r="AH70" s="95" t="n">
        <v>49</v>
      </c>
      <c r="AI70" s="95">
        <f>(((EX70*0.3)*1.1))</f>
        <v/>
      </c>
      <c r="AJ70" s="95">
        <f>(AS70)</f>
        <v/>
      </c>
      <c r="AK70" s="95" t="n">
        <v>1245.15</v>
      </c>
      <c r="AL70" s="95" t="n">
        <v>0</v>
      </c>
      <c r="AM70" s="95" t="n">
        <v>1383.5</v>
      </c>
      <c r="AN70" s="95" t="n">
        <v>138.35</v>
      </c>
      <c r="AO70" s="95">
        <f>ROUND(O70,2)</f>
        <v/>
      </c>
      <c r="AP70" s="95" t="n">
        <v>0</v>
      </c>
      <c r="AQ70" s="95">
        <f>ROUND(R70,2)</f>
        <v/>
      </c>
      <c r="AR70" s="95" t="n">
        <v>0</v>
      </c>
      <c r="AS70" s="95" t="n">
        <v>0</v>
      </c>
      <c r="AT70" s="95" t="n">
        <v>97</v>
      </c>
      <c r="AU70" s="95" t="n">
        <v>51</v>
      </c>
      <c r="AV70" s="95" t="n">
        <v>1</v>
      </c>
      <c r="AW70" s="95" t="n">
        <v>1</v>
      </c>
      <c r="AX70" s="95" t="n"/>
      <c r="AY70" s="95" t="n"/>
      <c r="AZ70" s="95" t="n">
        <v>1</v>
      </c>
      <c r="BA70" s="95" t="n">
        <v>1</v>
      </c>
      <c r="BB70" s="95" t="n">
        <v>1</v>
      </c>
      <c r="BC70" s="95" t="n">
        <v>1</v>
      </c>
      <c r="BD70" s="95" t="n"/>
      <c r="BE70" s="95" t="n"/>
      <c r="BF70" s="95" t="n"/>
      <c r="BG70" s="95" t="n"/>
      <c r="BH70" s="95" t="n">
        <v>0</v>
      </c>
      <c r="BI70" s="95" t="n">
        <v>49</v>
      </c>
      <c r="BJ70" s="95" t="inlineStr">
        <is>
          <t>ТСН-2001 6.56-7-1, 6.56-7-1</t>
        </is>
      </c>
      <c r="BK70" s="95" t="n"/>
      <c r="BL70" s="95" t="n"/>
      <c r="BM70" s="95" t="n">
        <v>656</v>
      </c>
      <c r="BN70" s="95" t="n">
        <v>0</v>
      </c>
      <c r="BO70" s="95" t="inlineStr">
        <is>
          <t>6.56-7-1</t>
        </is>
      </c>
      <c r="BP70" s="95" t="n">
        <v>1</v>
      </c>
      <c r="BQ70" s="95" t="n">
        <v>40</v>
      </c>
      <c r="BR70" s="95" t="n">
        <v>0</v>
      </c>
      <c r="BS70" s="95" t="n">
        <v>1</v>
      </c>
      <c r="BT70" s="95" t="n">
        <v>1</v>
      </c>
      <c r="BU70" s="95" t="n">
        <v>1</v>
      </c>
      <c r="BV70" s="95" t="n">
        <v>1</v>
      </c>
      <c r="BW70" s="95" t="n">
        <v>1</v>
      </c>
      <c r="BX70" s="95" t="n">
        <v>1</v>
      </c>
      <c r="BY70" s="95" t="n"/>
      <c r="BZ70" s="95" t="n">
        <v>97</v>
      </c>
      <c r="CA70" s="95" t="n">
        <v>51</v>
      </c>
      <c r="CB70" s="95" t="n"/>
      <c r="CC70" s="95" t="n"/>
      <c r="CD70" s="95" t="n"/>
      <c r="CE70" s="95" t="n">
        <v>30</v>
      </c>
      <c r="CF70" s="95" t="n">
        <v>0</v>
      </c>
      <c r="CG70" s="95" t="n">
        <v>0</v>
      </c>
      <c r="CH70" s="95" t="n"/>
      <c r="CI70" s="95" t="n"/>
      <c r="CJ70" s="95" t="n"/>
      <c r="CK70" s="95" t="n"/>
      <c r="CL70" s="95" t="n"/>
      <c r="CM70" s="95" t="n">
        <v>0</v>
      </c>
      <c r="CN70" s="95" t="n"/>
      <c r="CO70" s="95" t="n">
        <v>0</v>
      </c>
      <c r="CP70" s="95">
        <f>ROUND(P70,2)</f>
        <v/>
      </c>
      <c r="CQ70" s="95">
        <f>ROUND(V70,2)</f>
        <v/>
      </c>
      <c r="CR70" s="95">
        <f>ROUND(W70,2)</f>
        <v/>
      </c>
      <c r="CS70" s="95">
        <f>ROUND(X70,2)</f>
        <v/>
      </c>
      <c r="CT70" s="95">
        <f>ROUND(Y70,2)</f>
        <v/>
      </c>
      <c r="CU70" s="95">
        <f>ROUND(AF70,2)</f>
        <v/>
      </c>
      <c r="CV70" s="95">
        <f>ROUND((AH70*AV70),2)</f>
        <v/>
      </c>
      <c r="CW70" s="95">
        <f>ROUND(AI70,2)</f>
        <v/>
      </c>
      <c r="CX70" s="95">
        <f>ROUND(AJ70,2)</f>
        <v/>
      </c>
      <c r="CY70" s="95">
        <f>ROUND(((P70*AT70)/100),2)</f>
        <v/>
      </c>
      <c r="CZ70" s="95">
        <f>ROUND(((P70*AU70)/100),2)</f>
        <v/>
      </c>
      <c r="DA70" s="95" t="n"/>
      <c r="DB70" s="95" t="n">
        <v>91</v>
      </c>
      <c r="DC70" s="95" t="n"/>
      <c r="DD70" s="95" t="inlineStr">
        <is>
          <t>*0)*1</t>
        </is>
      </c>
      <c r="DE70" s="95" t="inlineStr">
        <is>
          <t>*0,3)*1,1</t>
        </is>
      </c>
      <c r="DF70" s="95" t="inlineStr">
        <is>
          <t>*0,3)*1,1</t>
        </is>
      </c>
      <c r="DG70" s="95" t="inlineStr">
        <is>
          <t>*0,3)*1,1</t>
        </is>
      </c>
      <c r="DH70" s="95" t="n"/>
      <c r="DI70" s="95" t="inlineStr">
        <is>
          <t>*0,3)*1,1</t>
        </is>
      </c>
      <c r="DJ70" s="95" t="inlineStr">
        <is>
          <t>*0,3)*1,1</t>
        </is>
      </c>
      <c r="DK70" s="95" t="n"/>
      <c r="DL70" s="95" t="n"/>
      <c r="DM70" s="95" t="n"/>
      <c r="DN70" s="95" t="n">
        <v>0</v>
      </c>
      <c r="DO70" s="95" t="n">
        <v>0</v>
      </c>
      <c r="DP70" s="95" t="n">
        <v>1</v>
      </c>
      <c r="DQ70" s="95" t="n">
        <v>1</v>
      </c>
      <c r="DR70" s="95" t="n"/>
      <c r="DS70" s="95" t="n"/>
      <c r="DT70" s="95" t="n"/>
      <c r="DU70" s="95" t="n">
        <v>1000</v>
      </c>
      <c r="DV70" s="95" t="inlineStr">
        <is>
          <t>1  ШТ..</t>
        </is>
      </c>
      <c r="DW70" s="95" t="inlineStr">
        <is>
          <t>1  ШТ..</t>
        </is>
      </c>
      <c r="DX70" s="95" t="n">
        <v>1</v>
      </c>
      <c r="DY70" s="95" t="n"/>
      <c r="DZ70" s="95" t="n"/>
      <c r="EA70" s="95" t="n"/>
      <c r="EB70" s="95" t="n"/>
      <c r="EC70" s="95" t="n"/>
      <c r="ED70" s="95" t="n"/>
      <c r="EE70" s="95" t="n">
        <v>1118570058</v>
      </c>
      <c r="EF70" s="95" t="n">
        <v>40</v>
      </c>
      <c r="EG70" s="95" t="inlineStr">
        <is>
          <t>Строительные работы</t>
        </is>
      </c>
      <c r="EH70" s="95" t="n">
        <v>0</v>
      </c>
      <c r="EI70" s="95" t="n"/>
      <c r="EJ70" s="95" t="n">
        <v>49</v>
      </c>
      <c r="EK70" s="95" t="n">
        <v>656</v>
      </c>
      <c r="EL70" s="95" t="inlineStr">
        <is>
          <t>ТСН-2001 6.56-7-1</t>
        </is>
      </c>
      <c r="EM70" s="95" t="inlineStr">
        <is>
          <t>ТСН-2001.6-56</t>
        </is>
      </c>
      <c r="EN70" s="95" t="n"/>
      <c r="EO70" s="95" t="n"/>
      <c r="EP70" s="95" t="n"/>
      <c r="EQ70" s="95" t="n">
        <v>131072</v>
      </c>
      <c r="ER70" s="95" t="n">
        <v>1245.15</v>
      </c>
      <c r="ES70" s="95" t="n">
        <v>0</v>
      </c>
      <c r="ET70" s="95" t="n">
        <v>1383.5</v>
      </c>
      <c r="EU70" s="95" t="n">
        <v>138.35</v>
      </c>
      <c r="EV70" s="95" t="n">
        <v>885.4400000000001</v>
      </c>
      <c r="EW70" s="95" t="n">
        <v>49</v>
      </c>
      <c r="EX70" s="95" t="n">
        <v>0</v>
      </c>
      <c r="EY70" s="95" t="n">
        <v>0</v>
      </c>
      <c r="EZ70" s="95" t="n"/>
      <c r="FA70" s="95" t="n"/>
      <c r="FB70" s="95" t="n"/>
      <c r="FC70" s="95" t="n"/>
      <c r="FD70" s="95" t="n"/>
      <c r="FE70" s="95" t="n"/>
      <c r="FF70" s="95" t="n"/>
      <c r="FG70" s="95" t="n"/>
      <c r="FH70" s="95" t="n"/>
      <c r="FI70" s="95" t="n"/>
      <c r="FJ70" s="95" t="n"/>
      <c r="FK70" s="95" t="n"/>
      <c r="FL70" s="95" t="n"/>
      <c r="FM70" s="95" t="n"/>
      <c r="FN70" s="95" t="n"/>
      <c r="FO70" s="95" t="n"/>
      <c r="FP70" s="95" t="n"/>
      <c r="FQ70" s="95" t="n">
        <v>0</v>
      </c>
      <c r="FR70" s="95">
        <f>ROUND(IF(BI70=3,GM70,0),2)</f>
        <v/>
      </c>
      <c r="FS70" s="95" t="n">
        <v>0</v>
      </c>
      <c r="FT70" s="95" t="n"/>
      <c r="FU70" s="95" t="n"/>
      <c r="FV70" s="95" t="n"/>
      <c r="FW70" s="95" t="n"/>
      <c r="FX70" s="95" t="n">
        <v>97</v>
      </c>
      <c r="FY70" s="95" t="n">
        <v>51</v>
      </c>
      <c r="FZ70" s="95" t="n"/>
      <c r="GA70" s="95" t="n"/>
      <c r="GB70" s="95" t="n"/>
      <c r="GC70" s="95" t="n"/>
      <c r="GD70" s="95" t="n">
        <v>1</v>
      </c>
      <c r="GE70" s="95" t="n"/>
      <c r="GF70" s="95" t="n">
        <v>1118570058</v>
      </c>
      <c r="GG70" s="95" t="n">
        <v>2</v>
      </c>
      <c r="GH70" s="95" t="n">
        <v>1</v>
      </c>
      <c r="GI70" s="95" t="n">
        <v>2</v>
      </c>
      <c r="GJ70" s="95" t="n">
        <v>0</v>
      </c>
      <c r="GK70" s="95" t="n">
        <v>0</v>
      </c>
      <c r="GL70" s="95">
        <f>ROUND(IF(AND(BH70=3,BI70=3,FS70&lt;&gt;0),P70,0),2)</f>
        <v/>
      </c>
      <c r="GM70" s="95">
        <f>ROUND(O70+X70+Y70,2)+GX70</f>
        <v/>
      </c>
      <c r="GN70" s="95">
        <f>IF(OR(BI70=0,BI70=1),GM70-GX70,0)</f>
        <v/>
      </c>
      <c r="GO70" s="95">
        <f>IF(BI70=2,GM70-GX70,0)</f>
        <v/>
      </c>
      <c r="GP70" s="95">
        <f>IF(BI70=4,GM70-GX70,0)</f>
        <v/>
      </c>
      <c r="GQ70" s="95" t="n"/>
      <c r="GR70" s="95" t="n">
        <v>0</v>
      </c>
      <c r="GS70" s="95" t="n">
        <v>0</v>
      </c>
      <c r="GT70" s="95" t="n">
        <v>0</v>
      </c>
      <c r="GU70" s="95" t="n"/>
      <c r="GV70" s="95">
        <f>ROUND((GT70),6)</f>
        <v/>
      </c>
      <c r="GW70" s="95" t="n">
        <v>1</v>
      </c>
      <c r="GX70" s="95">
        <f>ROUND(HC70*I70,2)</f>
        <v/>
      </c>
      <c r="GY70" s="95" t="n">
        <v>0</v>
      </c>
      <c r="GZ70" s="95" t="n">
        <v>0</v>
      </c>
      <c r="HA70" s="95" t="n">
        <v>0</v>
      </c>
      <c r="HB70" s="95" t="n">
        <v>0</v>
      </c>
      <c r="HC70" s="95">
        <f>GV70*GW70</f>
        <v/>
      </c>
      <c r="HD70" s="95" t="n">
        <v>0</v>
      </c>
      <c r="HE70" s="95" t="n"/>
      <c r="HF70" s="95" t="n"/>
      <c r="HG70" s="95" t="n"/>
      <c r="HH70" s="95" t="n"/>
      <c r="HI70" s="95" t="n"/>
      <c r="HJ70" s="95" t="n"/>
      <c r="HK70" s="95" t="n"/>
      <c r="HL70" s="95" t="n"/>
      <c r="HM70" s="95" t="n"/>
      <c r="HN70" s="95" t="n"/>
      <c r="HO70" s="95" t="n"/>
      <c r="HP70" s="95" t="n"/>
      <c r="HQ70" s="95" t="n"/>
      <c r="HR70" s="95" t="n"/>
      <c r="HS70" s="95" t="n"/>
      <c r="HT70" s="95" t="n"/>
      <c r="HU70" s="95" t="n"/>
      <c r="HV70" s="95" t="n"/>
      <c r="HW70" s="95" t="n"/>
      <c r="HX70" s="95" t="n"/>
      <c r="HY70" s="95" t="n"/>
      <c r="HZ70" s="95" t="n"/>
      <c r="IA70" s="95" t="n"/>
      <c r="IB70" s="95" t="n"/>
      <c r="IC70" s="95" t="n"/>
      <c r="ID70" s="95" t="n"/>
      <c r="IE70" s="95" t="n"/>
      <c r="IF70" s="95" t="n"/>
      <c r="IG70" s="95" t="n"/>
      <c r="IH70" s="95" t="n"/>
      <c r="II70" s="95" t="n"/>
      <c r="IJ70" s="95" t="n"/>
      <c r="IK70" s="95" t="n"/>
      <c r="IL70" s="95" t="n"/>
      <c r="IM70" s="95" t="n"/>
      <c r="IN70" s="95" t="n"/>
      <c r="IO70" s="95" t="n"/>
      <c r="IP70" s="95" t="n"/>
      <c r="IQ70" s="95" t="n"/>
      <c r="IR70" s="95" t="n"/>
      <c r="IS70" s="95" t="n"/>
      <c r="IT70" s="95" t="n"/>
      <c r="IU70" s="95" t="n"/>
    </row>
    <row r="71" ht="12.75" customHeight="1" s="54">
      <c r="A71" s="95" t="n">
        <v>17</v>
      </c>
      <c r="B71" s="95" t="n">
        <v>1</v>
      </c>
      <c r="C71" s="95">
        <f>ROW(SmtRes!A48)</f>
        <v/>
      </c>
      <c r="D71" s="95">
        <f>ROW(EtalonRes!A48)</f>
        <v/>
      </c>
      <c r="E71" s="95" t="n">
        <v>1</v>
      </c>
      <c r="F71" s="95" t="inlineStr">
        <is>
          <t>6.56-11-1</t>
        </is>
      </c>
      <c r="G71" s="95" t="inlineStr">
        <is>
          <t>Смена оконных приборов и фурнитуры</t>
        </is>
      </c>
      <c r="H71" s="95" t="inlineStr">
        <is>
          <t>1 ШТ.</t>
        </is>
      </c>
      <c r="I71" s="95" t="n">
        <v>49</v>
      </c>
      <c r="J71" s="95" t="n">
        <v>75.90000000000001</v>
      </c>
      <c r="K71" s="95" t="n">
        <v>56336.33</v>
      </c>
      <c r="L71" s="95" t="n"/>
      <c r="M71" s="95" t="n"/>
      <c r="N71" s="95" t="n"/>
      <c r="O71" s="95">
        <f>ROUND((Z71+AC71+AD71),2)</f>
        <v/>
      </c>
      <c r="P71" s="95">
        <f>ROUND((U71+X71+Y71),2)</f>
        <v/>
      </c>
      <c r="Q71" s="95">
        <f>ROUND(10.18,2)</f>
        <v/>
      </c>
      <c r="R71" s="95">
        <f>ROUND(AH71,2)</f>
        <v/>
      </c>
      <c r="S71" s="95" t="inlineStr">
        <is>
          <t>ТСН-2001 6.56-11-1</t>
        </is>
      </c>
      <c r="T71" s="95" t="inlineStr">
        <is>
          <t>work</t>
        </is>
      </c>
      <c r="U71" s="95" t="n">
        <v>37858.01</v>
      </c>
      <c r="V71" s="95" t="n">
        <v>10140.54</v>
      </c>
      <c r="W71" s="95" t="n">
        <v>1126.73</v>
      </c>
      <c r="X71" s="95" t="n">
        <v>11267.27</v>
      </c>
      <c r="Y71" s="95" t="n">
        <v>7211.05</v>
      </c>
      <c r="Z71" s="95" t="n">
        <v>3718.87</v>
      </c>
      <c r="AA71" s="95" t="n">
        <v>996.12</v>
      </c>
      <c r="AB71" s="95" t="n">
        <v>110.68</v>
      </c>
      <c r="AC71" s="95" t="n">
        <v>1106.8</v>
      </c>
      <c r="AD71" s="95" t="n">
        <v>708.35</v>
      </c>
      <c r="AE71" s="95" t="inlineStr">
        <is>
          <t>work</t>
        </is>
      </c>
      <c r="AF71" s="95" t="n">
        <v>124.71</v>
      </c>
      <c r="AG71" s="95" t="n">
        <v>12.25</v>
      </c>
      <c r="AH71" s="95" t="n">
        <v>49</v>
      </c>
      <c r="AI71" s="95">
        <f>(((EX71*0.3)*1.1))</f>
        <v/>
      </c>
      <c r="AJ71" s="95">
        <f>(AS71)</f>
        <v/>
      </c>
      <c r="AK71" s="95" t="n">
        <v>996.12</v>
      </c>
      <c r="AL71" s="95" t="n">
        <v>0</v>
      </c>
      <c r="AM71" s="95" t="n">
        <v>1106.8</v>
      </c>
      <c r="AN71" s="95" t="n">
        <v>110.68</v>
      </c>
      <c r="AO71" s="95">
        <f>ROUND(O71,2)</f>
        <v/>
      </c>
      <c r="AP71" s="95" t="n">
        <v>0</v>
      </c>
      <c r="AQ71" s="95">
        <f>ROUND(R71,2)</f>
        <v/>
      </c>
      <c r="AR71" s="95" t="n">
        <v>0</v>
      </c>
      <c r="AS71" s="95" t="n">
        <v>0</v>
      </c>
      <c r="AT71" s="95" t="n">
        <v>97</v>
      </c>
      <c r="AU71" s="95" t="n">
        <v>51</v>
      </c>
      <c r="AV71" s="95" t="n">
        <v>1</v>
      </c>
      <c r="AW71" s="95" t="n">
        <v>1</v>
      </c>
      <c r="AX71" s="95" t="n"/>
      <c r="AY71" s="95" t="n"/>
      <c r="AZ71" s="95" t="n">
        <v>1</v>
      </c>
      <c r="BA71" s="95" t="n">
        <v>1</v>
      </c>
      <c r="BB71" s="95" t="n">
        <v>1</v>
      </c>
      <c r="BC71" s="95" t="n">
        <v>1</v>
      </c>
      <c r="BD71" s="95" t="n"/>
      <c r="BE71" s="95" t="n"/>
      <c r="BF71" s="95" t="n"/>
      <c r="BG71" s="95" t="n"/>
      <c r="BH71" s="95" t="n">
        <v>0</v>
      </c>
      <c r="BI71" s="95" t="n">
        <v>49</v>
      </c>
      <c r="BJ71" s="95" t="inlineStr">
        <is>
          <t>ТСН-2001 6.56-11-1, 6.56-11-1</t>
        </is>
      </c>
      <c r="BK71" s="95" t="n"/>
      <c r="BL71" s="95" t="n"/>
      <c r="BM71" s="95" t="n">
        <v>656</v>
      </c>
      <c r="BN71" s="95" t="n">
        <v>0</v>
      </c>
      <c r="BO71" s="95" t="inlineStr">
        <is>
          <t>6.56-11-1</t>
        </is>
      </c>
      <c r="BP71" s="95" t="n">
        <v>1</v>
      </c>
      <c r="BQ71" s="95" t="n">
        <v>40</v>
      </c>
      <c r="BR71" s="95" t="n">
        <v>0</v>
      </c>
      <c r="BS71" s="95" t="n">
        <v>1</v>
      </c>
      <c r="BT71" s="95" t="n">
        <v>1</v>
      </c>
      <c r="BU71" s="95" t="n">
        <v>1</v>
      </c>
      <c r="BV71" s="95" t="n">
        <v>1</v>
      </c>
      <c r="BW71" s="95" t="n">
        <v>1</v>
      </c>
      <c r="BX71" s="95" t="n">
        <v>1</v>
      </c>
      <c r="BY71" s="95" t="n"/>
      <c r="BZ71" s="95" t="n">
        <v>97</v>
      </c>
      <c r="CA71" s="95" t="n">
        <v>51</v>
      </c>
      <c r="CB71" s="95" t="n"/>
      <c r="CC71" s="95" t="n"/>
      <c r="CD71" s="95" t="n"/>
      <c r="CE71" s="95" t="n">
        <v>30</v>
      </c>
      <c r="CF71" s="95" t="n">
        <v>0</v>
      </c>
      <c r="CG71" s="95" t="n">
        <v>0</v>
      </c>
      <c r="CH71" s="95" t="n"/>
      <c r="CI71" s="95" t="n"/>
      <c r="CJ71" s="95" t="n"/>
      <c r="CK71" s="95" t="n"/>
      <c r="CL71" s="95" t="n"/>
      <c r="CM71" s="95" t="n">
        <v>0</v>
      </c>
      <c r="CN71" s="95" t="n"/>
      <c r="CO71" s="95" t="n">
        <v>0</v>
      </c>
      <c r="CP71" s="95">
        <f>ROUND(P71,2)</f>
        <v/>
      </c>
      <c r="CQ71" s="95">
        <f>ROUND(V71,2)</f>
        <v/>
      </c>
      <c r="CR71" s="95">
        <f>ROUND(W71,2)</f>
        <v/>
      </c>
      <c r="CS71" s="95">
        <f>ROUND(X71,2)</f>
        <v/>
      </c>
      <c r="CT71" s="95">
        <f>ROUND(Y71,2)</f>
        <v/>
      </c>
      <c r="CU71" s="95">
        <f>ROUND(AF71,2)</f>
        <v/>
      </c>
      <c r="CV71" s="95">
        <f>ROUND((AH71*AV71),2)</f>
        <v/>
      </c>
      <c r="CW71" s="95">
        <f>ROUND(AI71,2)</f>
        <v/>
      </c>
      <c r="CX71" s="95">
        <f>ROUND(AJ71,2)</f>
        <v/>
      </c>
      <c r="CY71" s="95">
        <f>ROUND(((P71*AT71)/100),2)</f>
        <v/>
      </c>
      <c r="CZ71" s="95">
        <f>ROUND(((P71*AU71)/100),2)</f>
        <v/>
      </c>
      <c r="DA71" s="95" t="n"/>
      <c r="DB71" s="95" t="n">
        <v>93</v>
      </c>
      <c r="DC71" s="95" t="n"/>
      <c r="DD71" s="95" t="inlineStr">
        <is>
          <t>*0)*1</t>
        </is>
      </c>
      <c r="DE71" s="95" t="inlineStr">
        <is>
          <t>*0,3)*1,1</t>
        </is>
      </c>
      <c r="DF71" s="95" t="inlineStr">
        <is>
          <t>*0,3)*1,1</t>
        </is>
      </c>
      <c r="DG71" s="95" t="inlineStr">
        <is>
          <t>*0,3)*1,1</t>
        </is>
      </c>
      <c r="DH71" s="95" t="n"/>
      <c r="DI71" s="95" t="inlineStr">
        <is>
          <t>*0,3)*1,1</t>
        </is>
      </c>
      <c r="DJ71" s="95" t="inlineStr">
        <is>
          <t>*0,3)*1,1</t>
        </is>
      </c>
      <c r="DK71" s="95" t="n"/>
      <c r="DL71" s="95" t="n"/>
      <c r="DM71" s="95" t="n"/>
      <c r="DN71" s="95" t="n">
        <v>0</v>
      </c>
      <c r="DO71" s="95" t="n">
        <v>0</v>
      </c>
      <c r="DP71" s="95" t="n">
        <v>1</v>
      </c>
      <c r="DQ71" s="95" t="n">
        <v>1</v>
      </c>
      <c r="DR71" s="95" t="n"/>
      <c r="DS71" s="95" t="n"/>
      <c r="DT71" s="95" t="n"/>
      <c r="DU71" s="95" t="n">
        <v>1000</v>
      </c>
      <c r="DV71" s="95" t="inlineStr">
        <is>
          <t>1  ШТ..</t>
        </is>
      </c>
      <c r="DW71" s="95" t="inlineStr">
        <is>
          <t>1  ШТ..</t>
        </is>
      </c>
      <c r="DX71" s="95" t="n">
        <v>1</v>
      </c>
      <c r="DY71" s="95" t="n"/>
      <c r="DZ71" s="95" t="n"/>
      <c r="EA71" s="95" t="n"/>
      <c r="EB71" s="95" t="n"/>
      <c r="EC71" s="95" t="n"/>
      <c r="ED71" s="95" t="n"/>
      <c r="EE71" s="95" t="n">
        <v>1108332804</v>
      </c>
      <c r="EF71" s="95" t="n">
        <v>40</v>
      </c>
      <c r="EG71" s="95" t="inlineStr">
        <is>
          <t>Строительные работы</t>
        </is>
      </c>
      <c r="EH71" s="95" t="n">
        <v>0</v>
      </c>
      <c r="EI71" s="95" t="n"/>
      <c r="EJ71" s="95" t="n">
        <v>49</v>
      </c>
      <c r="EK71" s="95" t="n">
        <v>656</v>
      </c>
      <c r="EL71" s="95" t="inlineStr">
        <is>
          <t>ТСН-2001 6.56-11-1</t>
        </is>
      </c>
      <c r="EM71" s="95" t="inlineStr">
        <is>
          <t>ТСН-2001.6-56</t>
        </is>
      </c>
      <c r="EN71" s="95" t="n"/>
      <c r="EO71" s="95" t="n"/>
      <c r="EP71" s="95" t="n"/>
      <c r="EQ71" s="95" t="n">
        <v>131072</v>
      </c>
      <c r="ER71" s="95" t="n">
        <v>996.12</v>
      </c>
      <c r="ES71" s="95" t="n">
        <v>0</v>
      </c>
      <c r="ET71" s="95" t="n">
        <v>1106.8</v>
      </c>
      <c r="EU71" s="95" t="n">
        <v>110.68</v>
      </c>
      <c r="EV71" s="95" t="n">
        <v>708.35</v>
      </c>
      <c r="EW71" s="95" t="n">
        <v>49</v>
      </c>
      <c r="EX71" s="95" t="n">
        <v>0</v>
      </c>
      <c r="EY71" s="95" t="n">
        <v>0</v>
      </c>
      <c r="EZ71" s="95" t="n"/>
      <c r="FA71" s="95" t="n"/>
      <c r="FB71" s="95" t="n"/>
      <c r="FC71" s="95" t="n"/>
      <c r="FD71" s="95" t="n"/>
      <c r="FE71" s="95" t="n"/>
      <c r="FF71" s="95" t="n"/>
      <c r="FG71" s="95" t="n"/>
      <c r="FH71" s="95" t="n"/>
      <c r="FI71" s="95" t="n"/>
      <c r="FJ71" s="95" t="n"/>
      <c r="FK71" s="95" t="n"/>
      <c r="FL71" s="95" t="n"/>
      <c r="FM71" s="95" t="n"/>
      <c r="FN71" s="95" t="n"/>
      <c r="FO71" s="95" t="n"/>
      <c r="FP71" s="95" t="n"/>
      <c r="FQ71" s="95" t="n">
        <v>0</v>
      </c>
      <c r="FR71" s="95">
        <f>ROUND(IF(BI71=3,GM71,0),2)</f>
        <v/>
      </c>
      <c r="FS71" s="95" t="n">
        <v>0</v>
      </c>
      <c r="FT71" s="95" t="n"/>
      <c r="FU71" s="95" t="n"/>
      <c r="FV71" s="95" t="n"/>
      <c r="FW71" s="95" t="n"/>
      <c r="FX71" s="95" t="n">
        <v>97</v>
      </c>
      <c r="FY71" s="95" t="n">
        <v>51</v>
      </c>
      <c r="FZ71" s="95" t="n"/>
      <c r="GA71" s="95" t="n"/>
      <c r="GB71" s="95" t="n"/>
      <c r="GC71" s="95" t="n"/>
      <c r="GD71" s="95" t="n">
        <v>1</v>
      </c>
      <c r="GE71" s="95" t="n"/>
      <c r="GF71" s="95" t="n">
        <v>1108332804</v>
      </c>
      <c r="GG71" s="95" t="n">
        <v>2</v>
      </c>
      <c r="GH71" s="95" t="n">
        <v>1</v>
      </c>
      <c r="GI71" s="95" t="n">
        <v>2</v>
      </c>
      <c r="GJ71" s="95" t="n">
        <v>0</v>
      </c>
      <c r="GK71" s="95" t="n">
        <v>0</v>
      </c>
      <c r="GL71" s="95">
        <f>ROUND(IF(AND(BH71=3,BI71=3,FS71&lt;&gt;0),P71,0),2)</f>
        <v/>
      </c>
      <c r="GM71" s="95">
        <f>ROUND(O71+X71+Y71,2)+GX71</f>
        <v/>
      </c>
      <c r="GN71" s="95">
        <f>IF(OR(BI71=0,BI71=1),GM71-GX71,0)</f>
        <v/>
      </c>
      <c r="GO71" s="95">
        <f>IF(BI71=2,GM71-GX71,0)</f>
        <v/>
      </c>
      <c r="GP71" s="95">
        <f>IF(BI71=4,GM71-GX71,0)</f>
        <v/>
      </c>
      <c r="GQ71" s="95" t="n"/>
      <c r="GR71" s="95" t="n">
        <v>0</v>
      </c>
      <c r="GS71" s="95" t="n">
        <v>0</v>
      </c>
      <c r="GT71" s="95" t="n">
        <v>0</v>
      </c>
      <c r="GU71" s="95" t="n"/>
      <c r="GV71" s="95">
        <f>ROUND((GT71),6)</f>
        <v/>
      </c>
      <c r="GW71" s="95" t="n">
        <v>1</v>
      </c>
      <c r="GX71" s="95">
        <f>ROUND(HC71*I71,2)</f>
        <v/>
      </c>
      <c r="GY71" s="95" t="n">
        <v>0</v>
      </c>
      <c r="GZ71" s="95" t="n">
        <v>0</v>
      </c>
      <c r="HA71" s="95" t="n">
        <v>0</v>
      </c>
      <c r="HB71" s="95" t="n">
        <v>0</v>
      </c>
      <c r="HC71" s="95">
        <f>GV71*GW71</f>
        <v/>
      </c>
      <c r="HD71" s="95" t="n">
        <v>0</v>
      </c>
      <c r="HE71" s="95" t="n"/>
      <c r="HF71" s="95" t="n"/>
      <c r="HG71" s="95" t="n"/>
      <c r="HH71" s="95" t="n"/>
      <c r="HI71" s="95" t="n"/>
      <c r="HJ71" s="95" t="n"/>
      <c r="HK71" s="95" t="n"/>
      <c r="HL71" s="95" t="n"/>
      <c r="HM71" s="95" t="n"/>
      <c r="HN71" s="95" t="n"/>
      <c r="HO71" s="95" t="n"/>
      <c r="HP71" s="95" t="n"/>
      <c r="HQ71" s="95" t="n"/>
      <c r="HR71" s="95" t="n"/>
      <c r="HS71" s="95" t="n"/>
      <c r="HT71" s="95" t="n"/>
      <c r="HU71" s="95" t="n"/>
      <c r="HV71" s="95" t="n"/>
      <c r="HW71" s="95" t="n"/>
      <c r="HX71" s="95" t="n"/>
      <c r="HY71" s="95" t="n"/>
      <c r="HZ71" s="95" t="n"/>
      <c r="IA71" s="95" t="n"/>
      <c r="IB71" s="95" t="n"/>
      <c r="IC71" s="95" t="n"/>
      <c r="ID71" s="95" t="n"/>
      <c r="IE71" s="95" t="n"/>
      <c r="IF71" s="95" t="n"/>
      <c r="IG71" s="95" t="n"/>
      <c r="IH71" s="95" t="n"/>
      <c r="II71" s="95" t="n"/>
      <c r="IJ71" s="95" t="n"/>
      <c r="IK71" s="95" t="n"/>
      <c r="IL71" s="95" t="n"/>
      <c r="IM71" s="95" t="n"/>
      <c r="IN71" s="95" t="n"/>
      <c r="IO71" s="95" t="n"/>
      <c r="IP71" s="95" t="n"/>
      <c r="IQ71" s="95" t="n"/>
      <c r="IR71" s="95" t="n"/>
      <c r="IS71" s="95" t="n"/>
      <c r="IT71" s="95" t="n"/>
      <c r="IU71" s="95" t="n"/>
    </row>
    <row r="72" ht="12.75" customHeight="1" s="54">
      <c r="A72" s="95" t="n">
        <v>17</v>
      </c>
      <c r="B72" s="95" t="n">
        <v>1</v>
      </c>
      <c r="C72" s="95">
        <f>ROW(SmtRes!A49)</f>
        <v/>
      </c>
      <c r="D72" s="95">
        <f>ROW(EtalonRes!A49)</f>
        <v/>
      </c>
      <c r="E72" s="95" t="n">
        <v>1</v>
      </c>
      <c r="F72" s="95" t="inlineStr">
        <is>
          <t>3.15-71-3</t>
        </is>
      </c>
      <c r="G72" s="95" t="inlineStr">
        <is>
          <t>Отделка оконных откосов листовыми материалами</t>
        </is>
      </c>
      <c r="H72" s="95" t="inlineStr">
        <is>
          <t>1 М2</t>
        </is>
      </c>
      <c r="I72" s="95" t="n">
        <v>147</v>
      </c>
      <c r="J72" s="95" t="n">
        <v>31.62</v>
      </c>
      <c r="K72" s="95" t="n">
        <v>70420.41</v>
      </c>
      <c r="L72" s="95" t="n"/>
      <c r="M72" s="95" t="n"/>
      <c r="N72" s="95" t="n"/>
      <c r="O72" s="95">
        <f>ROUND((Z72+AC72+AD72),2)</f>
        <v/>
      </c>
      <c r="P72" s="95">
        <f>ROUND((U72+X72+Y72),2)</f>
        <v/>
      </c>
      <c r="Q72" s="95">
        <f>ROUND(10.18,2)</f>
        <v/>
      </c>
      <c r="R72" s="95">
        <f>ROUND(AH72,2)</f>
        <v/>
      </c>
      <c r="S72" s="95" t="inlineStr">
        <is>
          <t>ТСН-2001 3.15-71-3</t>
        </is>
      </c>
      <c r="T72" s="95" t="inlineStr">
        <is>
          <t>work</t>
        </is>
      </c>
      <c r="U72" s="95" t="n">
        <v>47322.51</v>
      </c>
      <c r="V72" s="95" t="n">
        <v>12675.67</v>
      </c>
      <c r="W72" s="95" t="n">
        <v>1408.41</v>
      </c>
      <c r="X72" s="95" t="n">
        <v>14084.08</v>
      </c>
      <c r="Y72" s="95" t="n">
        <v>9013.809999999999</v>
      </c>
      <c r="Z72" s="95" t="n">
        <v>4648.58</v>
      </c>
      <c r="AA72" s="95" t="n">
        <v>1245.15</v>
      </c>
      <c r="AB72" s="95" t="n">
        <v>138.35</v>
      </c>
      <c r="AC72" s="95" t="n">
        <v>1383.5</v>
      </c>
      <c r="AD72" s="95" t="n">
        <v>885.4400000000001</v>
      </c>
      <c r="AE72" s="95" t="inlineStr">
        <is>
          <t>work</t>
        </is>
      </c>
      <c r="AF72" s="95" t="n">
        <v>155.96</v>
      </c>
      <c r="AG72" s="95" t="n">
        <v>15.32</v>
      </c>
      <c r="AH72" s="95" t="n">
        <v>147</v>
      </c>
      <c r="AI72" s="95">
        <f>(((EX72*0.3)*1.1))</f>
        <v/>
      </c>
      <c r="AJ72" s="95">
        <f>(AS72)</f>
        <v/>
      </c>
      <c r="AK72" s="95" t="n">
        <v>1245.15</v>
      </c>
      <c r="AL72" s="95" t="n">
        <v>0</v>
      </c>
      <c r="AM72" s="95" t="n">
        <v>1383.5</v>
      </c>
      <c r="AN72" s="95" t="n">
        <v>138.35</v>
      </c>
      <c r="AO72" s="95">
        <f>ROUND(O72,2)</f>
        <v/>
      </c>
      <c r="AP72" s="95" t="n">
        <v>0</v>
      </c>
      <c r="AQ72" s="95">
        <f>ROUND(R72,2)</f>
        <v/>
      </c>
      <c r="AR72" s="95" t="n">
        <v>0</v>
      </c>
      <c r="AS72" s="95" t="n">
        <v>0</v>
      </c>
      <c r="AT72" s="95" t="n">
        <v>97</v>
      </c>
      <c r="AU72" s="95" t="n">
        <v>51</v>
      </c>
      <c r="AV72" s="95" t="n">
        <v>1</v>
      </c>
      <c r="AW72" s="95" t="n">
        <v>1</v>
      </c>
      <c r="AX72" s="95" t="n"/>
      <c r="AY72" s="95" t="n"/>
      <c r="AZ72" s="95" t="n">
        <v>1</v>
      </c>
      <c r="BA72" s="95" t="n">
        <v>1</v>
      </c>
      <c r="BB72" s="95" t="n">
        <v>1</v>
      </c>
      <c r="BC72" s="95" t="n">
        <v>1</v>
      </c>
      <c r="BD72" s="95" t="n"/>
      <c r="BE72" s="95" t="n"/>
      <c r="BF72" s="95" t="n"/>
      <c r="BG72" s="95" t="n"/>
      <c r="BH72" s="95" t="n">
        <v>0</v>
      </c>
      <c r="BI72" s="95" t="n">
        <v>147</v>
      </c>
      <c r="BJ72" s="95" t="inlineStr">
        <is>
          <t>ТСН-2001 3.15-71-3, 3.15-71-3</t>
        </is>
      </c>
      <c r="BK72" s="95" t="n"/>
      <c r="BL72" s="95" t="n"/>
      <c r="BM72" s="95" t="n">
        <v>315</v>
      </c>
      <c r="BN72" s="95" t="n">
        <v>0</v>
      </c>
      <c r="BO72" s="95" t="inlineStr">
        <is>
          <t>3.15-71-3</t>
        </is>
      </c>
      <c r="BP72" s="95" t="n">
        <v>1</v>
      </c>
      <c r="BQ72" s="95" t="n">
        <v>40</v>
      </c>
      <c r="BR72" s="95" t="n">
        <v>0</v>
      </c>
      <c r="BS72" s="95" t="n">
        <v>1</v>
      </c>
      <c r="BT72" s="95" t="n">
        <v>1</v>
      </c>
      <c r="BU72" s="95" t="n">
        <v>1</v>
      </c>
      <c r="BV72" s="95" t="n">
        <v>1</v>
      </c>
      <c r="BW72" s="95" t="n">
        <v>1</v>
      </c>
      <c r="BX72" s="95" t="n">
        <v>1</v>
      </c>
      <c r="BY72" s="95" t="n"/>
      <c r="BZ72" s="95" t="n">
        <v>97</v>
      </c>
      <c r="CA72" s="95" t="n">
        <v>51</v>
      </c>
      <c r="CB72" s="95" t="n"/>
      <c r="CC72" s="95" t="n"/>
      <c r="CD72" s="95" t="n"/>
      <c r="CE72" s="95" t="n">
        <v>30</v>
      </c>
      <c r="CF72" s="95" t="n">
        <v>0</v>
      </c>
      <c r="CG72" s="95" t="n">
        <v>0</v>
      </c>
      <c r="CH72" s="95" t="n"/>
      <c r="CI72" s="95" t="n"/>
      <c r="CJ72" s="95" t="n"/>
      <c r="CK72" s="95" t="n"/>
      <c r="CL72" s="95" t="n"/>
      <c r="CM72" s="95" t="n">
        <v>0</v>
      </c>
      <c r="CN72" s="95" t="n"/>
      <c r="CO72" s="95" t="n">
        <v>0</v>
      </c>
      <c r="CP72" s="95">
        <f>ROUND(P72,2)</f>
        <v/>
      </c>
      <c r="CQ72" s="95">
        <f>ROUND(V72,2)</f>
        <v/>
      </c>
      <c r="CR72" s="95">
        <f>ROUND(W72,2)</f>
        <v/>
      </c>
      <c r="CS72" s="95">
        <f>ROUND(X72,2)</f>
        <v/>
      </c>
      <c r="CT72" s="95">
        <f>ROUND(Y72,2)</f>
        <v/>
      </c>
      <c r="CU72" s="95">
        <f>ROUND(AF72,2)</f>
        <v/>
      </c>
      <c r="CV72" s="95">
        <f>ROUND((AH72*AV72),2)</f>
        <v/>
      </c>
      <c r="CW72" s="95">
        <f>ROUND(AI72,2)</f>
        <v/>
      </c>
      <c r="CX72" s="95">
        <f>ROUND(AJ72,2)</f>
        <v/>
      </c>
      <c r="CY72" s="95">
        <f>ROUND(((P72*AT72)/100),2)</f>
        <v/>
      </c>
      <c r="CZ72" s="95">
        <f>ROUND(((P72*AU72)/100),2)</f>
        <v/>
      </c>
      <c r="DA72" s="95" t="n"/>
      <c r="DB72" s="95" t="n">
        <v>95</v>
      </c>
      <c r="DC72" s="95" t="n"/>
      <c r="DD72" s="95" t="inlineStr">
        <is>
          <t>*0)*1</t>
        </is>
      </c>
      <c r="DE72" s="95" t="inlineStr">
        <is>
          <t>*0,3)*1,1</t>
        </is>
      </c>
      <c r="DF72" s="95" t="inlineStr">
        <is>
          <t>*0,3)*1,1</t>
        </is>
      </c>
      <c r="DG72" s="95" t="inlineStr">
        <is>
          <t>*0,3)*1,1</t>
        </is>
      </c>
      <c r="DH72" s="95" t="n"/>
      <c r="DI72" s="95" t="inlineStr">
        <is>
          <t>*0,3)*1,1</t>
        </is>
      </c>
      <c r="DJ72" s="95" t="inlineStr">
        <is>
          <t>*0,3)*1,1</t>
        </is>
      </c>
      <c r="DK72" s="95" t="n"/>
      <c r="DL72" s="95" t="n"/>
      <c r="DM72" s="95" t="n"/>
      <c r="DN72" s="95" t="n">
        <v>0</v>
      </c>
      <c r="DO72" s="95" t="n">
        <v>0</v>
      </c>
      <c r="DP72" s="95" t="n">
        <v>1</v>
      </c>
      <c r="DQ72" s="95" t="n">
        <v>1</v>
      </c>
      <c r="DR72" s="95" t="n"/>
      <c r="DS72" s="95" t="n"/>
      <c r="DT72" s="95" t="n"/>
      <c r="DU72" s="95" t="n">
        <v>1000</v>
      </c>
      <c r="DV72" s="95" t="inlineStr">
        <is>
          <t>1  М2.</t>
        </is>
      </c>
      <c r="DW72" s="95" t="inlineStr">
        <is>
          <t>1  М2.</t>
        </is>
      </c>
      <c r="DX72" s="95" t="n">
        <v>1</v>
      </c>
      <c r="DY72" s="95" t="n"/>
      <c r="DZ72" s="95" t="n"/>
      <c r="EA72" s="95" t="n"/>
      <c r="EB72" s="95" t="n"/>
      <c r="EC72" s="95" t="n"/>
      <c r="ED72" s="95" t="n"/>
      <c r="EE72" s="95" t="n">
        <v>1525484101</v>
      </c>
      <c r="EF72" s="95" t="n">
        <v>40</v>
      </c>
      <c r="EG72" s="95" t="inlineStr">
        <is>
          <t>Строительные работы</t>
        </is>
      </c>
      <c r="EH72" s="95" t="n">
        <v>0</v>
      </c>
      <c r="EI72" s="95" t="n"/>
      <c r="EJ72" s="95" t="n">
        <v>147</v>
      </c>
      <c r="EK72" s="95" t="n">
        <v>315</v>
      </c>
      <c r="EL72" s="95" t="inlineStr">
        <is>
          <t>ТСН-2001 3.15-71-3</t>
        </is>
      </c>
      <c r="EM72" s="95" t="inlineStr">
        <is>
          <t>ТСН-2001.3-15</t>
        </is>
      </c>
      <c r="EN72" s="95" t="n"/>
      <c r="EO72" s="95" t="n"/>
      <c r="EP72" s="95" t="n"/>
      <c r="EQ72" s="95" t="n">
        <v>131072</v>
      </c>
      <c r="ER72" s="95" t="n">
        <v>1245.15</v>
      </c>
      <c r="ES72" s="95" t="n">
        <v>0</v>
      </c>
      <c r="ET72" s="95" t="n">
        <v>1383.5</v>
      </c>
      <c r="EU72" s="95" t="n">
        <v>138.35</v>
      </c>
      <c r="EV72" s="95" t="n">
        <v>885.4400000000001</v>
      </c>
      <c r="EW72" s="95" t="n">
        <v>147</v>
      </c>
      <c r="EX72" s="95" t="n">
        <v>0</v>
      </c>
      <c r="EY72" s="95" t="n">
        <v>0</v>
      </c>
      <c r="EZ72" s="95" t="n"/>
      <c r="FA72" s="95" t="n"/>
      <c r="FB72" s="95" t="n"/>
      <c r="FC72" s="95" t="n"/>
      <c r="FD72" s="95" t="n"/>
      <c r="FE72" s="95" t="n"/>
      <c r="FF72" s="95" t="n"/>
      <c r="FG72" s="95" t="n"/>
      <c r="FH72" s="95" t="n"/>
      <c r="FI72" s="95" t="n"/>
      <c r="FJ72" s="95" t="n"/>
      <c r="FK72" s="95" t="n"/>
      <c r="FL72" s="95" t="n"/>
      <c r="FM72" s="95" t="n"/>
      <c r="FN72" s="95" t="n"/>
      <c r="FO72" s="95" t="n"/>
      <c r="FP72" s="95" t="n"/>
      <c r="FQ72" s="95" t="n">
        <v>0</v>
      </c>
      <c r="FR72" s="95">
        <f>ROUND(IF(BI72=3,GM72,0),2)</f>
        <v/>
      </c>
      <c r="FS72" s="95" t="n">
        <v>0</v>
      </c>
      <c r="FT72" s="95" t="n"/>
      <c r="FU72" s="95" t="n"/>
      <c r="FV72" s="95" t="n"/>
      <c r="FW72" s="95" t="n"/>
      <c r="FX72" s="95" t="n">
        <v>97</v>
      </c>
      <c r="FY72" s="95" t="n">
        <v>51</v>
      </c>
      <c r="FZ72" s="95" t="n"/>
      <c r="GA72" s="95" t="n"/>
      <c r="GB72" s="95" t="n"/>
      <c r="GC72" s="95" t="n"/>
      <c r="GD72" s="95" t="n">
        <v>1</v>
      </c>
      <c r="GE72" s="95" t="n"/>
      <c r="GF72" s="95" t="n">
        <v>1525484101</v>
      </c>
      <c r="GG72" s="95" t="n">
        <v>2</v>
      </c>
      <c r="GH72" s="95" t="n">
        <v>1</v>
      </c>
      <c r="GI72" s="95" t="n">
        <v>2</v>
      </c>
      <c r="GJ72" s="95" t="n">
        <v>0</v>
      </c>
      <c r="GK72" s="95" t="n">
        <v>0</v>
      </c>
      <c r="GL72" s="95">
        <f>ROUND(IF(AND(BH72=3,BI72=3,FS72&lt;&gt;0),P72,0),2)</f>
        <v/>
      </c>
      <c r="GM72" s="95">
        <f>ROUND(O72+X72+Y72,2)+GX72</f>
        <v/>
      </c>
      <c r="GN72" s="95">
        <f>IF(OR(BI72=0,BI72=1),GM72-GX72,0)</f>
        <v/>
      </c>
      <c r="GO72" s="95">
        <f>IF(BI72=2,GM72-GX72,0)</f>
        <v/>
      </c>
      <c r="GP72" s="95">
        <f>IF(BI72=4,GM72-GX72,0)</f>
        <v/>
      </c>
      <c r="GQ72" s="95" t="n"/>
      <c r="GR72" s="95" t="n">
        <v>0</v>
      </c>
      <c r="GS72" s="95" t="n">
        <v>0</v>
      </c>
      <c r="GT72" s="95" t="n">
        <v>0</v>
      </c>
      <c r="GU72" s="95" t="n"/>
      <c r="GV72" s="95">
        <f>ROUND((GT72),6)</f>
        <v/>
      </c>
      <c r="GW72" s="95" t="n">
        <v>1</v>
      </c>
      <c r="GX72" s="95">
        <f>ROUND(HC72*I72,2)</f>
        <v/>
      </c>
      <c r="GY72" s="95" t="n">
        <v>0</v>
      </c>
      <c r="GZ72" s="95" t="n">
        <v>0</v>
      </c>
      <c r="HA72" s="95" t="n">
        <v>0</v>
      </c>
      <c r="HB72" s="95" t="n">
        <v>0</v>
      </c>
      <c r="HC72" s="95">
        <f>GV72*GW72</f>
        <v/>
      </c>
      <c r="HD72" s="95" t="n">
        <v>0</v>
      </c>
      <c r="HE72" s="95" t="n"/>
      <c r="HF72" s="95" t="n"/>
      <c r="HG72" s="95" t="n"/>
      <c r="HH72" s="95" t="n"/>
      <c r="HI72" s="95" t="n"/>
      <c r="HJ72" s="95" t="n"/>
      <c r="HK72" s="95" t="n"/>
      <c r="HL72" s="95" t="n"/>
      <c r="HM72" s="95" t="n"/>
      <c r="HN72" s="95" t="n"/>
      <c r="HO72" s="95" t="n"/>
      <c r="HP72" s="95" t="n"/>
      <c r="HQ72" s="95" t="n"/>
      <c r="HR72" s="95" t="n"/>
      <c r="HS72" s="95" t="n"/>
      <c r="HT72" s="95" t="n"/>
      <c r="HU72" s="95" t="n"/>
      <c r="HV72" s="95" t="n"/>
      <c r="HW72" s="95" t="n"/>
      <c r="HX72" s="95" t="n"/>
      <c r="HY72" s="95" t="n"/>
      <c r="HZ72" s="95" t="n"/>
      <c r="IA72" s="95" t="n"/>
      <c r="IB72" s="95" t="n"/>
      <c r="IC72" s="95" t="n"/>
      <c r="ID72" s="95" t="n"/>
      <c r="IE72" s="95" t="n"/>
      <c r="IF72" s="95" t="n"/>
      <c r="IG72" s="95" t="n"/>
      <c r="IH72" s="95" t="n"/>
      <c r="II72" s="95" t="n"/>
      <c r="IJ72" s="95" t="n"/>
      <c r="IK72" s="95" t="n"/>
      <c r="IL72" s="95" t="n"/>
      <c r="IM72" s="95" t="n"/>
      <c r="IN72" s="95" t="n"/>
      <c r="IO72" s="95" t="n"/>
      <c r="IP72" s="95" t="n"/>
      <c r="IQ72" s="95" t="n"/>
      <c r="IR72" s="95" t="n"/>
      <c r="IS72" s="95" t="n"/>
      <c r="IT72" s="95" t="n"/>
      <c r="IU72" s="95" t="n"/>
    </row>
    <row r="73" ht="12.75" customHeight="1" s="54">
      <c r="A73" s="95" t="n">
        <v>17</v>
      </c>
      <c r="B73" s="95" t="n">
        <v>1</v>
      </c>
      <c r="C73" s="95">
        <f>ROW(SmtRes!A50)</f>
        <v/>
      </c>
      <c r="D73" s="95">
        <f>ROW(EtalonRes!A50)</f>
        <v/>
      </c>
      <c r="E73" s="95" t="n">
        <v>1</v>
      </c>
      <c r="F73" s="95" t="inlineStr">
        <is>
          <t>3.15-96-3</t>
        </is>
      </c>
      <c r="G73" s="95" t="inlineStr">
        <is>
          <t>Окраска оконных откосов</t>
        </is>
      </c>
      <c r="H73" s="95" t="inlineStr">
        <is>
          <t>1 М2</t>
        </is>
      </c>
      <c r="I73" s="95" t="n">
        <v>147</v>
      </c>
      <c r="J73" s="95" t="n">
        <v>18.97</v>
      </c>
      <c r="K73" s="95" t="n">
        <v>42252.24</v>
      </c>
      <c r="L73" s="95" t="n"/>
      <c r="M73" s="95" t="n"/>
      <c r="N73" s="95" t="n"/>
      <c r="O73" s="95">
        <f>ROUND((Z73+AC73+AD73),2)</f>
        <v/>
      </c>
      <c r="P73" s="95">
        <f>ROUND((U73+X73+Y73),2)</f>
        <v/>
      </c>
      <c r="Q73" s="95">
        <f>ROUND(10.18,2)</f>
        <v/>
      </c>
      <c r="R73" s="95">
        <f>ROUND(AH73,2)</f>
        <v/>
      </c>
      <c r="S73" s="95" t="inlineStr">
        <is>
          <t>ТСН-2001 3.15-96-3</t>
        </is>
      </c>
      <c r="T73" s="95" t="inlineStr">
        <is>
          <t>work</t>
        </is>
      </c>
      <c r="U73" s="95" t="n">
        <v>28393.51</v>
      </c>
      <c r="V73" s="95" t="n">
        <v>7605.4</v>
      </c>
      <c r="W73" s="95" t="n">
        <v>845.04</v>
      </c>
      <c r="X73" s="95" t="n">
        <v>8450.450000000001</v>
      </c>
      <c r="Y73" s="95" t="n">
        <v>5408.29</v>
      </c>
      <c r="Z73" s="95" t="n">
        <v>2789.15</v>
      </c>
      <c r="AA73" s="95" t="n">
        <v>747.09</v>
      </c>
      <c r="AB73" s="95" t="n">
        <v>83.01000000000001</v>
      </c>
      <c r="AC73" s="95" t="n">
        <v>830.1</v>
      </c>
      <c r="AD73" s="95" t="n">
        <v>531.26</v>
      </c>
      <c r="AE73" s="95" t="inlineStr">
        <is>
          <t>work</t>
        </is>
      </c>
      <c r="AF73" s="95" t="n">
        <v>93.55</v>
      </c>
      <c r="AG73" s="95" t="n">
        <v>9.19</v>
      </c>
      <c r="AH73" s="95" t="n">
        <v>147</v>
      </c>
      <c r="AI73" s="95">
        <f>(((EX73*0.3)*1.1))</f>
        <v/>
      </c>
      <c r="AJ73" s="95">
        <f>(AS73)</f>
        <v/>
      </c>
      <c r="AK73" s="95" t="n">
        <v>747.09</v>
      </c>
      <c r="AL73" s="95" t="n">
        <v>0</v>
      </c>
      <c r="AM73" s="95" t="n">
        <v>830.1</v>
      </c>
      <c r="AN73" s="95" t="n">
        <v>83.01000000000001</v>
      </c>
      <c r="AO73" s="95">
        <f>ROUND(O73,2)</f>
        <v/>
      </c>
      <c r="AP73" s="95" t="n">
        <v>0</v>
      </c>
      <c r="AQ73" s="95">
        <f>ROUND(R73,2)</f>
        <v/>
      </c>
      <c r="AR73" s="95" t="n">
        <v>0</v>
      </c>
      <c r="AS73" s="95" t="n">
        <v>0</v>
      </c>
      <c r="AT73" s="95" t="n">
        <v>97</v>
      </c>
      <c r="AU73" s="95" t="n">
        <v>51</v>
      </c>
      <c r="AV73" s="95" t="n">
        <v>1</v>
      </c>
      <c r="AW73" s="95" t="n">
        <v>1</v>
      </c>
      <c r="AX73" s="95" t="n"/>
      <c r="AY73" s="95" t="n"/>
      <c r="AZ73" s="95" t="n">
        <v>1</v>
      </c>
      <c r="BA73" s="95" t="n">
        <v>1</v>
      </c>
      <c r="BB73" s="95" t="n">
        <v>1</v>
      </c>
      <c r="BC73" s="95" t="n">
        <v>1</v>
      </c>
      <c r="BD73" s="95" t="n"/>
      <c r="BE73" s="95" t="n"/>
      <c r="BF73" s="95" t="n"/>
      <c r="BG73" s="95" t="n"/>
      <c r="BH73" s="95" t="n">
        <v>0</v>
      </c>
      <c r="BI73" s="95" t="n">
        <v>147</v>
      </c>
      <c r="BJ73" s="95" t="inlineStr">
        <is>
          <t>ТСН-2001 3.15-96-3, 3.15-96-3</t>
        </is>
      </c>
      <c r="BK73" s="95" t="n"/>
      <c r="BL73" s="95" t="n"/>
      <c r="BM73" s="95" t="n">
        <v>315</v>
      </c>
      <c r="BN73" s="95" t="n">
        <v>0</v>
      </c>
      <c r="BO73" s="95" t="inlineStr">
        <is>
          <t>3.15-96-3</t>
        </is>
      </c>
      <c r="BP73" s="95" t="n">
        <v>1</v>
      </c>
      <c r="BQ73" s="95" t="n">
        <v>40</v>
      </c>
      <c r="BR73" s="95" t="n">
        <v>0</v>
      </c>
      <c r="BS73" s="95" t="n">
        <v>1</v>
      </c>
      <c r="BT73" s="95" t="n">
        <v>1</v>
      </c>
      <c r="BU73" s="95" t="n">
        <v>1</v>
      </c>
      <c r="BV73" s="95" t="n">
        <v>1</v>
      </c>
      <c r="BW73" s="95" t="n">
        <v>1</v>
      </c>
      <c r="BX73" s="95" t="n">
        <v>1</v>
      </c>
      <c r="BY73" s="95" t="n"/>
      <c r="BZ73" s="95" t="n">
        <v>97</v>
      </c>
      <c r="CA73" s="95" t="n">
        <v>51</v>
      </c>
      <c r="CB73" s="95" t="n"/>
      <c r="CC73" s="95" t="n"/>
      <c r="CD73" s="95" t="n"/>
      <c r="CE73" s="95" t="n">
        <v>30</v>
      </c>
      <c r="CF73" s="95" t="n">
        <v>0</v>
      </c>
      <c r="CG73" s="95" t="n">
        <v>0</v>
      </c>
      <c r="CH73" s="95" t="n"/>
      <c r="CI73" s="95" t="n"/>
      <c r="CJ73" s="95" t="n"/>
      <c r="CK73" s="95" t="n"/>
      <c r="CL73" s="95" t="n"/>
      <c r="CM73" s="95" t="n">
        <v>0</v>
      </c>
      <c r="CN73" s="95" t="n"/>
      <c r="CO73" s="95" t="n">
        <v>0</v>
      </c>
      <c r="CP73" s="95">
        <f>ROUND(P73,2)</f>
        <v/>
      </c>
      <c r="CQ73" s="95">
        <f>ROUND(V73,2)</f>
        <v/>
      </c>
      <c r="CR73" s="95">
        <f>ROUND(W73,2)</f>
        <v/>
      </c>
      <c r="CS73" s="95">
        <f>ROUND(X73,2)</f>
        <v/>
      </c>
      <c r="CT73" s="95">
        <f>ROUND(Y73,2)</f>
        <v/>
      </c>
      <c r="CU73" s="95">
        <f>ROUND(AF73,2)</f>
        <v/>
      </c>
      <c r="CV73" s="95">
        <f>ROUND((AH73*AV73),2)</f>
        <v/>
      </c>
      <c r="CW73" s="95">
        <f>ROUND(AI73,2)</f>
        <v/>
      </c>
      <c r="CX73" s="95">
        <f>ROUND(AJ73,2)</f>
        <v/>
      </c>
      <c r="CY73" s="95">
        <f>ROUND(((P73*AT73)/100),2)</f>
        <v/>
      </c>
      <c r="CZ73" s="95">
        <f>ROUND(((P73*AU73)/100),2)</f>
        <v/>
      </c>
      <c r="DA73" s="95" t="n"/>
      <c r="DB73" s="95" t="n">
        <v>97</v>
      </c>
      <c r="DC73" s="95" t="n"/>
      <c r="DD73" s="95" t="inlineStr">
        <is>
          <t>*0)*1</t>
        </is>
      </c>
      <c r="DE73" s="95" t="inlineStr">
        <is>
          <t>*0,3)*1,1</t>
        </is>
      </c>
      <c r="DF73" s="95" t="inlineStr">
        <is>
          <t>*0,3)*1,1</t>
        </is>
      </c>
      <c r="DG73" s="95" t="inlineStr">
        <is>
          <t>*0,3)*1,1</t>
        </is>
      </c>
      <c r="DH73" s="95" t="n"/>
      <c r="DI73" s="95" t="inlineStr">
        <is>
          <t>*0,3)*1,1</t>
        </is>
      </c>
      <c r="DJ73" s="95" t="inlineStr">
        <is>
          <t>*0,3)*1,1</t>
        </is>
      </c>
      <c r="DK73" s="95" t="n"/>
      <c r="DL73" s="95" t="n"/>
      <c r="DM73" s="95" t="n"/>
      <c r="DN73" s="95" t="n">
        <v>0</v>
      </c>
      <c r="DO73" s="95" t="n">
        <v>0</v>
      </c>
      <c r="DP73" s="95" t="n">
        <v>1</v>
      </c>
      <c r="DQ73" s="95" t="n">
        <v>1</v>
      </c>
      <c r="DR73" s="95" t="n"/>
      <c r="DS73" s="95" t="n"/>
      <c r="DT73" s="95" t="n"/>
      <c r="DU73" s="95" t="n">
        <v>1000</v>
      </c>
      <c r="DV73" s="95" t="inlineStr">
        <is>
          <t>1  М2.</t>
        </is>
      </c>
      <c r="DW73" s="95" t="inlineStr">
        <is>
          <t>1  М2.</t>
        </is>
      </c>
      <c r="DX73" s="95" t="n">
        <v>1</v>
      </c>
      <c r="DY73" s="95" t="n"/>
      <c r="DZ73" s="95" t="n"/>
      <c r="EA73" s="95" t="n"/>
      <c r="EB73" s="95" t="n"/>
      <c r="EC73" s="95" t="n"/>
      <c r="ED73" s="95" t="n"/>
      <c r="EE73" s="95" t="n">
        <v>1337154597</v>
      </c>
      <c r="EF73" s="95" t="n">
        <v>40</v>
      </c>
      <c r="EG73" s="95" t="inlineStr">
        <is>
          <t>Строительные работы</t>
        </is>
      </c>
      <c r="EH73" s="95" t="n">
        <v>0</v>
      </c>
      <c r="EI73" s="95" t="n"/>
      <c r="EJ73" s="95" t="n">
        <v>147</v>
      </c>
      <c r="EK73" s="95" t="n">
        <v>315</v>
      </c>
      <c r="EL73" s="95" t="inlineStr">
        <is>
          <t>ТСН-2001 3.15-96-3</t>
        </is>
      </c>
      <c r="EM73" s="95" t="inlineStr">
        <is>
          <t>ТСН-2001.3-15</t>
        </is>
      </c>
      <c r="EN73" s="95" t="n"/>
      <c r="EO73" s="95" t="n"/>
      <c r="EP73" s="95" t="n"/>
      <c r="EQ73" s="95" t="n">
        <v>131072</v>
      </c>
      <c r="ER73" s="95" t="n">
        <v>747.09</v>
      </c>
      <c r="ES73" s="95" t="n">
        <v>0</v>
      </c>
      <c r="ET73" s="95" t="n">
        <v>830.1</v>
      </c>
      <c r="EU73" s="95" t="n">
        <v>83.01000000000001</v>
      </c>
      <c r="EV73" s="95" t="n">
        <v>531.26</v>
      </c>
      <c r="EW73" s="95" t="n">
        <v>147</v>
      </c>
      <c r="EX73" s="95" t="n">
        <v>0</v>
      </c>
      <c r="EY73" s="95" t="n">
        <v>0</v>
      </c>
      <c r="EZ73" s="95" t="n"/>
      <c r="FA73" s="95" t="n"/>
      <c r="FB73" s="95" t="n"/>
      <c r="FC73" s="95" t="n"/>
      <c r="FD73" s="95" t="n"/>
      <c r="FE73" s="95" t="n"/>
      <c r="FF73" s="95" t="n"/>
      <c r="FG73" s="95" t="n"/>
      <c r="FH73" s="95" t="n"/>
      <c r="FI73" s="95" t="n"/>
      <c r="FJ73" s="95" t="n"/>
      <c r="FK73" s="95" t="n"/>
      <c r="FL73" s="95" t="n"/>
      <c r="FM73" s="95" t="n"/>
      <c r="FN73" s="95" t="n"/>
      <c r="FO73" s="95" t="n"/>
      <c r="FP73" s="95" t="n"/>
      <c r="FQ73" s="95" t="n">
        <v>0</v>
      </c>
      <c r="FR73" s="95">
        <f>ROUND(IF(BI73=3,GM73,0),2)</f>
        <v/>
      </c>
      <c r="FS73" s="95" t="n">
        <v>0</v>
      </c>
      <c r="FT73" s="95" t="n"/>
      <c r="FU73" s="95" t="n"/>
      <c r="FV73" s="95" t="n"/>
      <c r="FW73" s="95" t="n"/>
      <c r="FX73" s="95" t="n">
        <v>97</v>
      </c>
      <c r="FY73" s="95" t="n">
        <v>51</v>
      </c>
      <c r="FZ73" s="95" t="n"/>
      <c r="GA73" s="95" t="n"/>
      <c r="GB73" s="95" t="n"/>
      <c r="GC73" s="95" t="n"/>
      <c r="GD73" s="95" t="n">
        <v>1</v>
      </c>
      <c r="GE73" s="95" t="n"/>
      <c r="GF73" s="95" t="n">
        <v>1337154597</v>
      </c>
      <c r="GG73" s="95" t="n">
        <v>2</v>
      </c>
      <c r="GH73" s="95" t="n">
        <v>1</v>
      </c>
      <c r="GI73" s="95" t="n">
        <v>2</v>
      </c>
      <c r="GJ73" s="95" t="n">
        <v>0</v>
      </c>
      <c r="GK73" s="95" t="n">
        <v>0</v>
      </c>
      <c r="GL73" s="95">
        <f>ROUND(IF(AND(BH73=3,BI73=3,FS73&lt;&gt;0),P73,0),2)</f>
        <v/>
      </c>
      <c r="GM73" s="95">
        <f>ROUND(O73+X73+Y73,2)+GX73</f>
        <v/>
      </c>
      <c r="GN73" s="95">
        <f>IF(OR(BI73=0,BI73=1),GM73-GX73,0)</f>
        <v/>
      </c>
      <c r="GO73" s="95">
        <f>IF(BI73=2,GM73-GX73,0)</f>
        <v/>
      </c>
      <c r="GP73" s="95">
        <f>IF(BI73=4,GM73-GX73,0)</f>
        <v/>
      </c>
      <c r="GQ73" s="95" t="n"/>
      <c r="GR73" s="95" t="n">
        <v>0</v>
      </c>
      <c r="GS73" s="95" t="n">
        <v>0</v>
      </c>
      <c r="GT73" s="95" t="n">
        <v>0</v>
      </c>
      <c r="GU73" s="95" t="n"/>
      <c r="GV73" s="95">
        <f>ROUND((GT73),6)</f>
        <v/>
      </c>
      <c r="GW73" s="95" t="n">
        <v>1</v>
      </c>
      <c r="GX73" s="95">
        <f>ROUND(HC73*I73,2)</f>
        <v/>
      </c>
      <c r="GY73" s="95" t="n">
        <v>0</v>
      </c>
      <c r="GZ73" s="95" t="n">
        <v>0</v>
      </c>
      <c r="HA73" s="95" t="n">
        <v>0</v>
      </c>
      <c r="HB73" s="95" t="n">
        <v>0</v>
      </c>
      <c r="HC73" s="95">
        <f>GV73*GW73</f>
        <v/>
      </c>
      <c r="HD73" s="95" t="n">
        <v>0</v>
      </c>
      <c r="HE73" s="95" t="n"/>
      <c r="HF73" s="95" t="n"/>
      <c r="HG73" s="95" t="n"/>
      <c r="HH73" s="95" t="n"/>
      <c r="HI73" s="95" t="n"/>
      <c r="HJ73" s="95" t="n"/>
      <c r="HK73" s="95" t="n"/>
      <c r="HL73" s="95" t="n"/>
      <c r="HM73" s="95" t="n"/>
      <c r="HN73" s="95" t="n"/>
      <c r="HO73" s="95" t="n"/>
      <c r="HP73" s="95" t="n"/>
      <c r="HQ73" s="95" t="n"/>
      <c r="HR73" s="95" t="n"/>
      <c r="HS73" s="95" t="n"/>
      <c r="HT73" s="95" t="n"/>
      <c r="HU73" s="95" t="n"/>
      <c r="HV73" s="95" t="n"/>
      <c r="HW73" s="95" t="n"/>
      <c r="HX73" s="95" t="n"/>
      <c r="HY73" s="95" t="n"/>
      <c r="HZ73" s="95" t="n"/>
      <c r="IA73" s="95" t="n"/>
      <c r="IB73" s="95" t="n"/>
      <c r="IC73" s="95" t="n"/>
      <c r="ID73" s="95" t="n"/>
      <c r="IE73" s="95" t="n"/>
      <c r="IF73" s="95" t="n"/>
      <c r="IG73" s="95" t="n"/>
      <c r="IH73" s="95" t="n"/>
      <c r="II73" s="95" t="n"/>
      <c r="IJ73" s="95" t="n"/>
      <c r="IK73" s="95" t="n"/>
      <c r="IL73" s="95" t="n"/>
      <c r="IM73" s="95" t="n"/>
      <c r="IN73" s="95" t="n"/>
      <c r="IO73" s="95" t="n"/>
      <c r="IP73" s="95" t="n"/>
      <c r="IQ73" s="95" t="n"/>
      <c r="IR73" s="95" t="n"/>
      <c r="IS73" s="95" t="n"/>
      <c r="IT73" s="95" t="n"/>
      <c r="IU73" s="95" t="n"/>
    </row>
    <row r="74" ht="12.75" customHeight="1" s="54">
      <c r="A74" s="95" t="n">
        <v>17</v>
      </c>
      <c r="B74" s="95" t="n">
        <v>1</v>
      </c>
      <c r="C74" s="95">
        <f>ROW(SmtRes!A51)</f>
        <v/>
      </c>
      <c r="D74" s="95">
        <f>ROW(EtalonRes!A51)</f>
        <v/>
      </c>
      <c r="E74" s="95" t="n">
        <v>1</v>
      </c>
      <c r="F74" s="95" t="inlineStr">
        <is>
          <t>6.69-42-1</t>
        </is>
      </c>
      <c r="G74" s="95" t="inlineStr">
        <is>
          <t>Герметизация и заделка примыканий оконных блоков</t>
        </is>
      </c>
      <c r="H74" s="95" t="inlineStr">
        <is>
          <t>1 ШТ.</t>
        </is>
      </c>
      <c r="I74" s="95" t="n">
        <v>49</v>
      </c>
      <c r="J74" s="95" t="n">
        <v>56.92</v>
      </c>
      <c r="K74" s="95" t="n">
        <v>42252.24</v>
      </c>
      <c r="L74" s="95" t="n"/>
      <c r="M74" s="95" t="n"/>
      <c r="N74" s="95" t="n"/>
      <c r="O74" s="95">
        <f>ROUND((Z74+AC74+AD74),2)</f>
        <v/>
      </c>
      <c r="P74" s="95">
        <f>ROUND((U74+X74+Y74),2)</f>
        <v/>
      </c>
      <c r="Q74" s="95">
        <f>ROUND(10.18,2)</f>
        <v/>
      </c>
      <c r="R74" s="95">
        <f>ROUND(AH74,2)</f>
        <v/>
      </c>
      <c r="S74" s="95" t="inlineStr">
        <is>
          <t>ТСН-2001 6.69-42-1</t>
        </is>
      </c>
      <c r="T74" s="95" t="inlineStr">
        <is>
          <t>work</t>
        </is>
      </c>
      <c r="U74" s="95" t="n">
        <v>28393.51</v>
      </c>
      <c r="V74" s="95" t="n">
        <v>7605.4</v>
      </c>
      <c r="W74" s="95" t="n">
        <v>845.04</v>
      </c>
      <c r="X74" s="95" t="n">
        <v>8450.450000000001</v>
      </c>
      <c r="Y74" s="95" t="n">
        <v>5408.29</v>
      </c>
      <c r="Z74" s="95" t="n">
        <v>2789.13</v>
      </c>
      <c r="AA74" s="95" t="n">
        <v>747.09</v>
      </c>
      <c r="AB74" s="95" t="n">
        <v>83.01000000000001</v>
      </c>
      <c r="AC74" s="95" t="n">
        <v>830.1</v>
      </c>
      <c r="AD74" s="95" t="n">
        <v>531.26</v>
      </c>
      <c r="AE74" s="95" t="inlineStr">
        <is>
          <t>work</t>
        </is>
      </c>
      <c r="AF74" s="95" t="n">
        <v>93.55</v>
      </c>
      <c r="AG74" s="95" t="n">
        <v>9.19</v>
      </c>
      <c r="AH74" s="95" t="n">
        <v>49</v>
      </c>
      <c r="AI74" s="95">
        <f>(((EX74*0.3)*1.1))</f>
        <v/>
      </c>
      <c r="AJ74" s="95">
        <f>(AS74)</f>
        <v/>
      </c>
      <c r="AK74" s="95" t="n">
        <v>747.09</v>
      </c>
      <c r="AL74" s="95" t="n">
        <v>0</v>
      </c>
      <c r="AM74" s="95" t="n">
        <v>830.1</v>
      </c>
      <c r="AN74" s="95" t="n">
        <v>83.01000000000001</v>
      </c>
      <c r="AO74" s="95">
        <f>ROUND(O74,2)</f>
        <v/>
      </c>
      <c r="AP74" s="95" t="n">
        <v>0</v>
      </c>
      <c r="AQ74" s="95">
        <f>ROUND(R74,2)</f>
        <v/>
      </c>
      <c r="AR74" s="95" t="n">
        <v>0</v>
      </c>
      <c r="AS74" s="95" t="n">
        <v>0</v>
      </c>
      <c r="AT74" s="95" t="n">
        <v>97</v>
      </c>
      <c r="AU74" s="95" t="n">
        <v>51</v>
      </c>
      <c r="AV74" s="95" t="n">
        <v>1</v>
      </c>
      <c r="AW74" s="95" t="n">
        <v>1</v>
      </c>
      <c r="AX74" s="95" t="n"/>
      <c r="AY74" s="95" t="n"/>
      <c r="AZ74" s="95" t="n">
        <v>1</v>
      </c>
      <c r="BA74" s="95" t="n">
        <v>1</v>
      </c>
      <c r="BB74" s="95" t="n">
        <v>1</v>
      </c>
      <c r="BC74" s="95" t="n">
        <v>1</v>
      </c>
      <c r="BD74" s="95" t="n"/>
      <c r="BE74" s="95" t="n"/>
      <c r="BF74" s="95" t="n"/>
      <c r="BG74" s="95" t="n"/>
      <c r="BH74" s="95" t="n">
        <v>0</v>
      </c>
      <c r="BI74" s="95" t="n">
        <v>49</v>
      </c>
      <c r="BJ74" s="95" t="inlineStr">
        <is>
          <t>ТСН-2001 6.69-42-1, 6.69-42-1</t>
        </is>
      </c>
      <c r="BK74" s="95" t="n"/>
      <c r="BL74" s="95" t="n"/>
      <c r="BM74" s="95" t="n">
        <v>669</v>
      </c>
      <c r="BN74" s="95" t="n">
        <v>0</v>
      </c>
      <c r="BO74" s="95" t="inlineStr">
        <is>
          <t>6.69-42-1</t>
        </is>
      </c>
      <c r="BP74" s="95" t="n">
        <v>1</v>
      </c>
      <c r="BQ74" s="95" t="n">
        <v>40</v>
      </c>
      <c r="BR74" s="95" t="n">
        <v>0</v>
      </c>
      <c r="BS74" s="95" t="n">
        <v>1</v>
      </c>
      <c r="BT74" s="95" t="n">
        <v>1</v>
      </c>
      <c r="BU74" s="95" t="n">
        <v>1</v>
      </c>
      <c r="BV74" s="95" t="n">
        <v>1</v>
      </c>
      <c r="BW74" s="95" t="n">
        <v>1</v>
      </c>
      <c r="BX74" s="95" t="n">
        <v>1</v>
      </c>
      <c r="BY74" s="95" t="n"/>
      <c r="BZ74" s="95" t="n">
        <v>97</v>
      </c>
      <c r="CA74" s="95" t="n">
        <v>51</v>
      </c>
      <c r="CB74" s="95" t="n"/>
      <c r="CC74" s="95" t="n"/>
      <c r="CD74" s="95" t="n"/>
      <c r="CE74" s="95" t="n">
        <v>30</v>
      </c>
      <c r="CF74" s="95" t="n">
        <v>0</v>
      </c>
      <c r="CG74" s="95" t="n">
        <v>0</v>
      </c>
      <c r="CH74" s="95" t="n"/>
      <c r="CI74" s="95" t="n"/>
      <c r="CJ74" s="95" t="n"/>
      <c r="CK74" s="95" t="n"/>
      <c r="CL74" s="95" t="n"/>
      <c r="CM74" s="95" t="n">
        <v>0</v>
      </c>
      <c r="CN74" s="95" t="n"/>
      <c r="CO74" s="95" t="n">
        <v>0</v>
      </c>
      <c r="CP74" s="95">
        <f>ROUND(P74,2)</f>
        <v/>
      </c>
      <c r="CQ74" s="95">
        <f>ROUND(V74,2)</f>
        <v/>
      </c>
      <c r="CR74" s="95">
        <f>ROUND(W74,2)</f>
        <v/>
      </c>
      <c r="CS74" s="95">
        <f>ROUND(X74,2)</f>
        <v/>
      </c>
      <c r="CT74" s="95">
        <f>ROUND(Y74,2)</f>
        <v/>
      </c>
      <c r="CU74" s="95">
        <f>ROUND(AF74,2)</f>
        <v/>
      </c>
      <c r="CV74" s="95">
        <f>ROUND((AH74*AV74),2)</f>
        <v/>
      </c>
      <c r="CW74" s="95">
        <f>ROUND(AI74,2)</f>
        <v/>
      </c>
      <c r="CX74" s="95">
        <f>ROUND(AJ74,2)</f>
        <v/>
      </c>
      <c r="CY74" s="95">
        <f>ROUND(((P74*AT74)/100),2)</f>
        <v/>
      </c>
      <c r="CZ74" s="95">
        <f>ROUND(((P74*AU74)/100),2)</f>
        <v/>
      </c>
      <c r="DA74" s="95" t="n"/>
      <c r="DB74" s="95" t="n">
        <v>99</v>
      </c>
      <c r="DC74" s="95" t="n"/>
      <c r="DD74" s="95" t="inlineStr">
        <is>
          <t>*0)*1</t>
        </is>
      </c>
      <c r="DE74" s="95" t="inlineStr">
        <is>
          <t>*0,3)*1,1</t>
        </is>
      </c>
      <c r="DF74" s="95" t="inlineStr">
        <is>
          <t>*0,3)*1,1</t>
        </is>
      </c>
      <c r="DG74" s="95" t="inlineStr">
        <is>
          <t>*0,3)*1,1</t>
        </is>
      </c>
      <c r="DH74" s="95" t="n"/>
      <c r="DI74" s="95" t="inlineStr">
        <is>
          <t>*0,3)*1,1</t>
        </is>
      </c>
      <c r="DJ74" s="95" t="inlineStr">
        <is>
          <t>*0,3)*1,1</t>
        </is>
      </c>
      <c r="DK74" s="95" t="n"/>
      <c r="DL74" s="95" t="n"/>
      <c r="DM74" s="95" t="n"/>
      <c r="DN74" s="95" t="n">
        <v>0</v>
      </c>
      <c r="DO74" s="95" t="n">
        <v>0</v>
      </c>
      <c r="DP74" s="95" t="n">
        <v>1</v>
      </c>
      <c r="DQ74" s="95" t="n">
        <v>1</v>
      </c>
      <c r="DR74" s="95" t="n"/>
      <c r="DS74" s="95" t="n"/>
      <c r="DT74" s="95" t="n"/>
      <c r="DU74" s="95" t="n">
        <v>1000</v>
      </c>
      <c r="DV74" s="95" t="inlineStr">
        <is>
          <t>1  ШТ..</t>
        </is>
      </c>
      <c r="DW74" s="95" t="inlineStr">
        <is>
          <t>1  ШТ..</t>
        </is>
      </c>
      <c r="DX74" s="95" t="n">
        <v>1</v>
      </c>
      <c r="DY74" s="95" t="n"/>
      <c r="DZ74" s="95" t="n"/>
      <c r="EA74" s="95" t="n"/>
      <c r="EB74" s="95" t="n"/>
      <c r="EC74" s="95" t="n"/>
      <c r="ED74" s="95" t="n"/>
      <c r="EE74" s="95" t="n">
        <v>1128128388</v>
      </c>
      <c r="EF74" s="95" t="n">
        <v>40</v>
      </c>
      <c r="EG74" s="95" t="inlineStr">
        <is>
          <t>Строительные работы</t>
        </is>
      </c>
      <c r="EH74" s="95" t="n">
        <v>0</v>
      </c>
      <c r="EI74" s="95" t="n"/>
      <c r="EJ74" s="95" t="n">
        <v>49</v>
      </c>
      <c r="EK74" s="95" t="n">
        <v>669</v>
      </c>
      <c r="EL74" s="95" t="inlineStr">
        <is>
          <t>ТСН-2001 6.69-42-1</t>
        </is>
      </c>
      <c r="EM74" s="95" t="inlineStr">
        <is>
          <t>ТСН-2001.6-69</t>
        </is>
      </c>
      <c r="EN74" s="95" t="n"/>
      <c r="EO74" s="95" t="n"/>
      <c r="EP74" s="95" t="n"/>
      <c r="EQ74" s="95" t="n">
        <v>131072</v>
      </c>
      <c r="ER74" s="95" t="n">
        <v>747.09</v>
      </c>
      <c r="ES74" s="95" t="n">
        <v>0</v>
      </c>
      <c r="ET74" s="95" t="n">
        <v>830.1</v>
      </c>
      <c r="EU74" s="95" t="n">
        <v>83.01000000000001</v>
      </c>
      <c r="EV74" s="95" t="n">
        <v>531.26</v>
      </c>
      <c r="EW74" s="95" t="n">
        <v>49</v>
      </c>
      <c r="EX74" s="95" t="n">
        <v>0</v>
      </c>
      <c r="EY74" s="95" t="n">
        <v>0</v>
      </c>
      <c r="EZ74" s="95" t="n"/>
      <c r="FA74" s="95" t="n"/>
      <c r="FB74" s="95" t="n"/>
      <c r="FC74" s="95" t="n"/>
      <c r="FD74" s="95" t="n"/>
      <c r="FE74" s="95" t="n"/>
      <c r="FF74" s="95" t="n"/>
      <c r="FG74" s="95" t="n"/>
      <c r="FH74" s="95" t="n"/>
      <c r="FI74" s="95" t="n"/>
      <c r="FJ74" s="95" t="n"/>
      <c r="FK74" s="95" t="n"/>
      <c r="FL74" s="95" t="n"/>
      <c r="FM74" s="95" t="n"/>
      <c r="FN74" s="95" t="n"/>
      <c r="FO74" s="95" t="n"/>
      <c r="FP74" s="95" t="n"/>
      <c r="FQ74" s="95" t="n">
        <v>0</v>
      </c>
      <c r="FR74" s="95">
        <f>ROUND(IF(BI74=3,GM74,0),2)</f>
        <v/>
      </c>
      <c r="FS74" s="95" t="n">
        <v>0</v>
      </c>
      <c r="FT74" s="95" t="n"/>
      <c r="FU74" s="95" t="n"/>
      <c r="FV74" s="95" t="n"/>
      <c r="FW74" s="95" t="n"/>
      <c r="FX74" s="95" t="n">
        <v>97</v>
      </c>
      <c r="FY74" s="95" t="n">
        <v>51</v>
      </c>
      <c r="FZ74" s="95" t="n"/>
      <c r="GA74" s="95" t="n"/>
      <c r="GB74" s="95" t="n"/>
      <c r="GC74" s="95" t="n"/>
      <c r="GD74" s="95" t="n">
        <v>1</v>
      </c>
      <c r="GE74" s="95" t="n"/>
      <c r="GF74" s="95" t="n">
        <v>1128128388</v>
      </c>
      <c r="GG74" s="95" t="n">
        <v>2</v>
      </c>
      <c r="GH74" s="95" t="n">
        <v>1</v>
      </c>
      <c r="GI74" s="95" t="n">
        <v>2</v>
      </c>
      <c r="GJ74" s="95" t="n">
        <v>0</v>
      </c>
      <c r="GK74" s="95" t="n">
        <v>0</v>
      </c>
      <c r="GL74" s="95">
        <f>ROUND(IF(AND(BH74=3,BI74=3,FS74&lt;&gt;0),P74,0),2)</f>
        <v/>
      </c>
      <c r="GM74" s="95">
        <f>ROUND(O74+X74+Y74,2)+GX74</f>
        <v/>
      </c>
      <c r="GN74" s="95">
        <f>IF(OR(BI74=0,BI74=1),GM74-GX74,0)</f>
        <v/>
      </c>
      <c r="GO74" s="95">
        <f>IF(BI74=2,GM74-GX74,0)</f>
        <v/>
      </c>
      <c r="GP74" s="95">
        <f>IF(BI74=4,GM74-GX74,0)</f>
        <v/>
      </c>
      <c r="GQ74" s="95" t="n"/>
      <c r="GR74" s="95" t="n">
        <v>0</v>
      </c>
      <c r="GS74" s="95" t="n">
        <v>0</v>
      </c>
      <c r="GT74" s="95" t="n">
        <v>0</v>
      </c>
      <c r="GU74" s="95" t="n"/>
      <c r="GV74" s="95">
        <f>ROUND((GT74),6)</f>
        <v/>
      </c>
      <c r="GW74" s="95" t="n">
        <v>1</v>
      </c>
      <c r="GX74" s="95">
        <f>ROUND(HC74*I74,2)</f>
        <v/>
      </c>
      <c r="GY74" s="95" t="n">
        <v>0</v>
      </c>
      <c r="GZ74" s="95" t="n">
        <v>0</v>
      </c>
      <c r="HA74" s="95" t="n">
        <v>0</v>
      </c>
      <c r="HB74" s="95" t="n">
        <v>0</v>
      </c>
      <c r="HC74" s="95">
        <f>GV74*GW74</f>
        <v/>
      </c>
      <c r="HD74" s="95" t="n">
        <v>0</v>
      </c>
      <c r="HE74" s="95" t="n"/>
      <c r="HF74" s="95" t="n"/>
      <c r="HG74" s="95" t="n"/>
      <c r="HH74" s="95" t="n"/>
      <c r="HI74" s="95" t="n"/>
      <c r="HJ74" s="95" t="n"/>
      <c r="HK74" s="95" t="n"/>
      <c r="HL74" s="95" t="n"/>
      <c r="HM74" s="95" t="n"/>
      <c r="HN74" s="95" t="n"/>
      <c r="HO74" s="95" t="n"/>
      <c r="HP74" s="95" t="n"/>
      <c r="HQ74" s="95" t="n"/>
      <c r="HR74" s="95" t="n"/>
      <c r="HS74" s="95" t="n"/>
      <c r="HT74" s="95" t="n"/>
      <c r="HU74" s="95" t="n"/>
      <c r="HV74" s="95" t="n"/>
      <c r="HW74" s="95" t="n"/>
      <c r="HX74" s="95" t="n"/>
      <c r="HY74" s="95" t="n"/>
      <c r="HZ74" s="95" t="n"/>
      <c r="IA74" s="95" t="n"/>
      <c r="IB74" s="95" t="n"/>
      <c r="IC74" s="95" t="n"/>
      <c r="ID74" s="95" t="n"/>
      <c r="IE74" s="95" t="n"/>
      <c r="IF74" s="95" t="n"/>
      <c r="IG74" s="95" t="n"/>
      <c r="IH74" s="95" t="n"/>
      <c r="II74" s="95" t="n"/>
      <c r="IJ74" s="95" t="n"/>
      <c r="IK74" s="95" t="n"/>
      <c r="IL74" s="95" t="n"/>
      <c r="IM74" s="95" t="n"/>
      <c r="IN74" s="95" t="n"/>
      <c r="IO74" s="95" t="n"/>
      <c r="IP74" s="95" t="n"/>
      <c r="IQ74" s="95" t="n"/>
      <c r="IR74" s="95" t="n"/>
      <c r="IS74" s="95" t="n"/>
      <c r="IT74" s="95" t="n"/>
      <c r="IU74" s="95" t="n"/>
    </row>
    <row r="75" ht="12.75" customHeight="1" s="54">
      <c r="A75" s="95" t="n">
        <v>17</v>
      </c>
      <c r="B75" s="95" t="n">
        <v>1</v>
      </c>
      <c r="C75" s="95">
        <f>ROW(SmtRes!A52)</f>
        <v/>
      </c>
      <c r="D75" s="95">
        <f>ROW(EtalonRes!A52)</f>
        <v/>
      </c>
      <c r="E75" s="95" t="n">
        <v>1</v>
      </c>
      <c r="F75" s="95" t="inlineStr">
        <is>
          <t>3.18-6-1</t>
        </is>
      </c>
      <c r="G75" s="95" t="inlineStr">
        <is>
          <t>Ревизия/замена отопительных приборов, арматуры и подключений</t>
        </is>
      </c>
      <c r="H75" s="95" t="inlineStr">
        <is>
          <t>1 КОМПЛ.</t>
        </is>
      </c>
      <c r="I75" s="95" t="n">
        <v>62</v>
      </c>
      <c r="J75" s="95" t="n">
        <v>621.45</v>
      </c>
      <c r="K75" s="95" t="n">
        <v>620625.14</v>
      </c>
      <c r="L75" s="95" t="n"/>
      <c r="M75" s="95" t="n"/>
      <c r="N75" s="95" t="n"/>
      <c r="O75" s="95">
        <f>ROUND((Z75+AC75+AD75),2)</f>
        <v/>
      </c>
      <c r="P75" s="95">
        <f>ROUND((U75+X75+Y75),2)</f>
        <v/>
      </c>
      <c r="Q75" s="95">
        <f>ROUND(10.18,2)</f>
        <v/>
      </c>
      <c r="R75" s="95">
        <f>ROUND(AH75,2)</f>
        <v/>
      </c>
      <c r="S75" s="95" t="inlineStr">
        <is>
          <t>ТСН-2001 3.18-6-1</t>
        </is>
      </c>
      <c r="T75" s="95" t="inlineStr">
        <is>
          <t>work</t>
        </is>
      </c>
      <c r="U75" s="95" t="n">
        <v>392235.09</v>
      </c>
      <c r="V75" s="95" t="n">
        <v>111712.52</v>
      </c>
      <c r="W75" s="95" t="n">
        <v>12412.5</v>
      </c>
      <c r="X75" s="95" t="n">
        <v>136537.53</v>
      </c>
      <c r="Y75" s="95" t="n">
        <v>91852.52</v>
      </c>
      <c r="Z75" s="95" t="n">
        <v>38529.97</v>
      </c>
      <c r="AA75" s="95" t="n">
        <v>10973.73</v>
      </c>
      <c r="AB75" s="95" t="n">
        <v>1219.3</v>
      </c>
      <c r="AC75" s="95" t="n">
        <v>13412.34</v>
      </c>
      <c r="AD75" s="95" t="n">
        <v>9022.85</v>
      </c>
      <c r="AE75" s="95" t="inlineStr">
        <is>
          <t>work</t>
        </is>
      </c>
      <c r="AF75" s="95" t="n">
        <v>1374.1</v>
      </c>
      <c r="AG75" s="95" t="n">
        <v>134.98</v>
      </c>
      <c r="AH75" s="95" t="n">
        <v>62</v>
      </c>
      <c r="AI75" s="95">
        <f>(((EX75*0.3)*1.1))</f>
        <v/>
      </c>
      <c r="AJ75" s="95">
        <f>(AS75)</f>
        <v/>
      </c>
      <c r="AK75" s="95" t="n">
        <v>10973.73</v>
      </c>
      <c r="AL75" s="95" t="n">
        <v>0</v>
      </c>
      <c r="AM75" s="95" t="n">
        <v>13412.34</v>
      </c>
      <c r="AN75" s="95" t="n">
        <v>1219.3</v>
      </c>
      <c r="AO75" s="95">
        <f>ROUND(O75,2)</f>
        <v/>
      </c>
      <c r="AP75" s="95" t="n">
        <v>0</v>
      </c>
      <c r="AQ75" s="95">
        <f>ROUND(R75,2)</f>
        <v/>
      </c>
      <c r="AR75" s="95" t="n">
        <v>0</v>
      </c>
      <c r="AS75" s="95" t="n">
        <v>0</v>
      </c>
      <c r="AT75" s="95" t="n">
        <v>97</v>
      </c>
      <c r="AU75" s="95" t="n">
        <v>51</v>
      </c>
      <c r="AV75" s="95" t="n">
        <v>1</v>
      </c>
      <c r="AW75" s="95" t="n">
        <v>1</v>
      </c>
      <c r="AX75" s="95" t="n"/>
      <c r="AY75" s="95" t="n"/>
      <c r="AZ75" s="95" t="n">
        <v>1</v>
      </c>
      <c r="BA75" s="95" t="n">
        <v>1</v>
      </c>
      <c r="BB75" s="95" t="n">
        <v>1</v>
      </c>
      <c r="BC75" s="95" t="n">
        <v>1</v>
      </c>
      <c r="BD75" s="95" t="n"/>
      <c r="BE75" s="95" t="n"/>
      <c r="BF75" s="95" t="n"/>
      <c r="BG75" s="95" t="n"/>
      <c r="BH75" s="95" t="n">
        <v>0</v>
      </c>
      <c r="BI75" s="95" t="n">
        <v>62</v>
      </c>
      <c r="BJ75" s="95" t="inlineStr">
        <is>
          <t>ТСН-2001 3.18-6-1, 3.18-6-1</t>
        </is>
      </c>
      <c r="BK75" s="95" t="n"/>
      <c r="BL75" s="95" t="n"/>
      <c r="BM75" s="95" t="n">
        <v>318</v>
      </c>
      <c r="BN75" s="95" t="n">
        <v>0</v>
      </c>
      <c r="BO75" s="95" t="inlineStr">
        <is>
          <t>3.18-6-1</t>
        </is>
      </c>
      <c r="BP75" s="95" t="n">
        <v>1</v>
      </c>
      <c r="BQ75" s="95" t="n">
        <v>40</v>
      </c>
      <c r="BR75" s="95" t="n">
        <v>0</v>
      </c>
      <c r="BS75" s="95" t="n">
        <v>1</v>
      </c>
      <c r="BT75" s="95" t="n">
        <v>1</v>
      </c>
      <c r="BU75" s="95" t="n">
        <v>1</v>
      </c>
      <c r="BV75" s="95" t="n">
        <v>1</v>
      </c>
      <c r="BW75" s="95" t="n">
        <v>1</v>
      </c>
      <c r="BX75" s="95" t="n">
        <v>1</v>
      </c>
      <c r="BY75" s="95" t="n"/>
      <c r="BZ75" s="95" t="n">
        <v>97</v>
      </c>
      <c r="CA75" s="95" t="n">
        <v>51</v>
      </c>
      <c r="CB75" s="95" t="n"/>
      <c r="CC75" s="95" t="n"/>
      <c r="CD75" s="95" t="n"/>
      <c r="CE75" s="95" t="n">
        <v>30</v>
      </c>
      <c r="CF75" s="95" t="n">
        <v>0</v>
      </c>
      <c r="CG75" s="95" t="n">
        <v>0</v>
      </c>
      <c r="CH75" s="95" t="n"/>
      <c r="CI75" s="95" t="n"/>
      <c r="CJ75" s="95" t="n"/>
      <c r="CK75" s="95" t="n"/>
      <c r="CL75" s="95" t="n"/>
      <c r="CM75" s="95" t="n">
        <v>0</v>
      </c>
      <c r="CN75" s="95" t="n"/>
      <c r="CO75" s="95" t="n">
        <v>0</v>
      </c>
      <c r="CP75" s="95">
        <f>ROUND(P75,2)</f>
        <v/>
      </c>
      <c r="CQ75" s="95">
        <f>ROUND(V75,2)</f>
        <v/>
      </c>
      <c r="CR75" s="95">
        <f>ROUND(W75,2)</f>
        <v/>
      </c>
      <c r="CS75" s="95">
        <f>ROUND(X75,2)</f>
        <v/>
      </c>
      <c r="CT75" s="95">
        <f>ROUND(Y75,2)</f>
        <v/>
      </c>
      <c r="CU75" s="95">
        <f>ROUND(AF75,2)</f>
        <v/>
      </c>
      <c r="CV75" s="95">
        <f>ROUND((AH75*AV75),2)</f>
        <v/>
      </c>
      <c r="CW75" s="95">
        <f>ROUND(AI75,2)</f>
        <v/>
      </c>
      <c r="CX75" s="95">
        <f>ROUND(AJ75,2)</f>
        <v/>
      </c>
      <c r="CY75" s="95">
        <f>ROUND(((P75*AT75)/100),2)</f>
        <v/>
      </c>
      <c r="CZ75" s="95">
        <f>ROUND(((P75*AU75)/100),2)</f>
        <v/>
      </c>
      <c r="DA75" s="95" t="n"/>
      <c r="DB75" s="95" t="n">
        <v>101</v>
      </c>
      <c r="DC75" s="95" t="n"/>
      <c r="DD75" s="95" t="inlineStr">
        <is>
          <t>*0)*1</t>
        </is>
      </c>
      <c r="DE75" s="95" t="inlineStr">
        <is>
          <t>*0,3)*1,1</t>
        </is>
      </c>
      <c r="DF75" s="95" t="inlineStr">
        <is>
          <t>*0,3)*1,1</t>
        </is>
      </c>
      <c r="DG75" s="95" t="inlineStr">
        <is>
          <t>*0,3)*1,1</t>
        </is>
      </c>
      <c r="DH75" s="95" t="n"/>
      <c r="DI75" s="95" t="inlineStr">
        <is>
          <t>*0,3)*1,1</t>
        </is>
      </c>
      <c r="DJ75" s="95" t="inlineStr">
        <is>
          <t>*0,3)*1,1</t>
        </is>
      </c>
      <c r="DK75" s="95" t="n"/>
      <c r="DL75" s="95" t="n"/>
      <c r="DM75" s="95" t="n"/>
      <c r="DN75" s="95" t="n">
        <v>0</v>
      </c>
      <c r="DO75" s="95" t="n">
        <v>0</v>
      </c>
      <c r="DP75" s="95" t="n">
        <v>1</v>
      </c>
      <c r="DQ75" s="95" t="n">
        <v>1</v>
      </c>
      <c r="DR75" s="95" t="n"/>
      <c r="DS75" s="95" t="n"/>
      <c r="DT75" s="95" t="n"/>
      <c r="DU75" s="95" t="n">
        <v>1000</v>
      </c>
      <c r="DV75" s="95" t="inlineStr">
        <is>
          <t>1  КОМПЛ..</t>
        </is>
      </c>
      <c r="DW75" s="95" t="inlineStr">
        <is>
          <t>1  КОМПЛ..</t>
        </is>
      </c>
      <c r="DX75" s="95" t="n">
        <v>1</v>
      </c>
      <c r="DY75" s="95" t="n"/>
      <c r="DZ75" s="95" t="n"/>
      <c r="EA75" s="95" t="n"/>
      <c r="EB75" s="95" t="n"/>
      <c r="EC75" s="95" t="n"/>
      <c r="ED75" s="95" t="n"/>
      <c r="EE75" s="95" t="n">
        <v>1382691581</v>
      </c>
      <c r="EF75" s="95" t="n">
        <v>40</v>
      </c>
      <c r="EG75" s="95" t="inlineStr">
        <is>
          <t>Монтаж оборудования</t>
        </is>
      </c>
      <c r="EH75" s="95" t="n">
        <v>0</v>
      </c>
      <c r="EI75" s="95" t="n"/>
      <c r="EJ75" s="95" t="n">
        <v>62</v>
      </c>
      <c r="EK75" s="95" t="n">
        <v>318</v>
      </c>
      <c r="EL75" s="95" t="inlineStr">
        <is>
          <t>ТСН-2001 3.18-6-1</t>
        </is>
      </c>
      <c r="EM75" s="95" t="inlineStr">
        <is>
          <t>ТСН-2001.3-18</t>
        </is>
      </c>
      <c r="EN75" s="95" t="n"/>
      <c r="EO75" s="95" t="n"/>
      <c r="EP75" s="95" t="n"/>
      <c r="EQ75" s="95" t="n">
        <v>131072</v>
      </c>
      <c r="ER75" s="95" t="n">
        <v>10973.73</v>
      </c>
      <c r="ES75" s="95" t="n">
        <v>0</v>
      </c>
      <c r="ET75" s="95" t="n">
        <v>13412.34</v>
      </c>
      <c r="EU75" s="95" t="n">
        <v>1219.3</v>
      </c>
      <c r="EV75" s="95" t="n">
        <v>9022.85</v>
      </c>
      <c r="EW75" s="95" t="n">
        <v>62</v>
      </c>
      <c r="EX75" s="95" t="n">
        <v>0</v>
      </c>
      <c r="EY75" s="95" t="n">
        <v>0</v>
      </c>
      <c r="EZ75" s="95" t="n"/>
      <c r="FA75" s="95" t="n"/>
      <c r="FB75" s="95" t="n"/>
      <c r="FC75" s="95" t="n"/>
      <c r="FD75" s="95" t="n"/>
      <c r="FE75" s="95" t="n"/>
      <c r="FF75" s="95" t="n"/>
      <c r="FG75" s="95" t="n"/>
      <c r="FH75" s="95" t="n"/>
      <c r="FI75" s="95" t="n"/>
      <c r="FJ75" s="95" t="n"/>
      <c r="FK75" s="95" t="n"/>
      <c r="FL75" s="95" t="n"/>
      <c r="FM75" s="95" t="n"/>
      <c r="FN75" s="95" t="n"/>
      <c r="FO75" s="95" t="n"/>
      <c r="FP75" s="95" t="n"/>
      <c r="FQ75" s="95" t="n">
        <v>0</v>
      </c>
      <c r="FR75" s="95">
        <f>ROUND(IF(BI75=3,GM75,0),2)</f>
        <v/>
      </c>
      <c r="FS75" s="95" t="n">
        <v>0</v>
      </c>
      <c r="FT75" s="95" t="n"/>
      <c r="FU75" s="95" t="n"/>
      <c r="FV75" s="95" t="n"/>
      <c r="FW75" s="95" t="n"/>
      <c r="FX75" s="95" t="n">
        <v>97</v>
      </c>
      <c r="FY75" s="95" t="n">
        <v>51</v>
      </c>
      <c r="FZ75" s="95" t="n"/>
      <c r="GA75" s="95" t="n"/>
      <c r="GB75" s="95" t="n"/>
      <c r="GC75" s="95" t="n"/>
      <c r="GD75" s="95" t="n">
        <v>1</v>
      </c>
      <c r="GE75" s="95" t="n"/>
      <c r="GF75" s="95" t="n">
        <v>1382691581</v>
      </c>
      <c r="GG75" s="95" t="n">
        <v>2</v>
      </c>
      <c r="GH75" s="95" t="n">
        <v>1</v>
      </c>
      <c r="GI75" s="95" t="n">
        <v>2</v>
      </c>
      <c r="GJ75" s="95" t="n">
        <v>0</v>
      </c>
      <c r="GK75" s="95" t="n">
        <v>0</v>
      </c>
      <c r="GL75" s="95">
        <f>ROUND(IF(AND(BH75=3,BI75=3,FS75&lt;&gt;0),P75,0),2)</f>
        <v/>
      </c>
      <c r="GM75" s="95">
        <f>ROUND(O75+X75+Y75,2)+GX75</f>
        <v/>
      </c>
      <c r="GN75" s="95">
        <f>IF(OR(BI75=0,BI75=1),GM75-GX75,0)</f>
        <v/>
      </c>
      <c r="GO75" s="95">
        <f>IF(BI75=2,GM75-GX75,0)</f>
        <v/>
      </c>
      <c r="GP75" s="95">
        <f>IF(BI75=4,GM75-GX75,0)</f>
        <v/>
      </c>
      <c r="GQ75" s="95" t="n"/>
      <c r="GR75" s="95" t="n">
        <v>0</v>
      </c>
      <c r="GS75" s="95" t="n">
        <v>0</v>
      </c>
      <c r="GT75" s="95" t="n">
        <v>0</v>
      </c>
      <c r="GU75" s="95" t="n"/>
      <c r="GV75" s="95">
        <f>ROUND((GT75),6)</f>
        <v/>
      </c>
      <c r="GW75" s="95" t="n">
        <v>1</v>
      </c>
      <c r="GX75" s="95">
        <f>ROUND(HC75*I75,2)</f>
        <v/>
      </c>
      <c r="GY75" s="95" t="n">
        <v>0</v>
      </c>
      <c r="GZ75" s="95" t="n">
        <v>0</v>
      </c>
      <c r="HA75" s="95" t="n">
        <v>0</v>
      </c>
      <c r="HB75" s="95" t="n">
        <v>0</v>
      </c>
      <c r="HC75" s="95">
        <f>GV75*GW75</f>
        <v/>
      </c>
      <c r="HD75" s="95" t="n">
        <v>0</v>
      </c>
      <c r="HE75" s="95" t="n"/>
      <c r="HF75" s="95" t="n"/>
      <c r="HG75" s="95" t="n"/>
      <c r="HH75" s="95" t="n"/>
      <c r="HI75" s="95" t="n"/>
      <c r="HJ75" s="95" t="n"/>
      <c r="HK75" s="95" t="n"/>
      <c r="HL75" s="95" t="n"/>
      <c r="HM75" s="95" t="n"/>
      <c r="HN75" s="95" t="n"/>
      <c r="HO75" s="95" t="n"/>
      <c r="HP75" s="95" t="n"/>
      <c r="HQ75" s="95" t="n"/>
      <c r="HR75" s="95" t="n"/>
      <c r="HS75" s="95" t="n"/>
      <c r="HT75" s="95" t="n"/>
      <c r="HU75" s="95" t="n"/>
      <c r="HV75" s="95" t="n"/>
      <c r="HW75" s="95" t="n"/>
      <c r="HX75" s="95" t="n"/>
      <c r="HY75" s="95" t="n"/>
      <c r="HZ75" s="95" t="n"/>
      <c r="IA75" s="95" t="n"/>
      <c r="IB75" s="95" t="n"/>
      <c r="IC75" s="95" t="n"/>
      <c r="ID75" s="95" t="n"/>
      <c r="IE75" s="95" t="n"/>
      <c r="IF75" s="95" t="n"/>
      <c r="IG75" s="95" t="n"/>
      <c r="IH75" s="95" t="n"/>
      <c r="II75" s="95" t="n"/>
      <c r="IJ75" s="95" t="n"/>
      <c r="IK75" s="95" t="n"/>
      <c r="IL75" s="95" t="n"/>
      <c r="IM75" s="95" t="n"/>
      <c r="IN75" s="95" t="n"/>
      <c r="IO75" s="95" t="n"/>
      <c r="IP75" s="95" t="n"/>
      <c r="IQ75" s="95" t="n"/>
      <c r="IR75" s="95" t="n"/>
      <c r="IS75" s="95" t="n"/>
      <c r="IT75" s="95" t="n"/>
      <c r="IU75" s="95" t="n"/>
    </row>
    <row r="76" ht="12.75" customHeight="1" s="54">
      <c r="A76" s="95" t="n">
        <v>17</v>
      </c>
      <c r="B76" s="95" t="n">
        <v>1</v>
      </c>
      <c r="C76" s="95">
        <f>ROW(SmtRes!A53)</f>
        <v/>
      </c>
      <c r="D76" s="95">
        <f>ROW(EtalonRes!A53)</f>
        <v/>
      </c>
      <c r="E76" s="95" t="n">
        <v>1</v>
      </c>
      <c r="F76" s="95" t="inlineStr">
        <is>
          <t>6.65-58-1</t>
        </is>
      </c>
      <c r="G76" s="95" t="inlineStr">
        <is>
          <t>Промывка систем отопления</t>
        </is>
      </c>
      <c r="H76" s="95" t="inlineStr">
        <is>
          <t>1 КОМПЛ.</t>
        </is>
      </c>
      <c r="I76" s="95" t="n">
        <v>62</v>
      </c>
      <c r="J76" s="95" t="n">
        <v>97.94</v>
      </c>
      <c r="K76" s="95" t="n">
        <v>97807.98</v>
      </c>
      <c r="L76" s="95" t="n"/>
      <c r="M76" s="95" t="n"/>
      <c r="N76" s="95" t="n"/>
      <c r="O76" s="95">
        <f>ROUND((Z76+AC76+AD76),2)</f>
        <v/>
      </c>
      <c r="P76" s="95">
        <f>ROUND((U76+X76+Y76),2)</f>
        <v/>
      </c>
      <c r="Q76" s="95">
        <f>ROUND(10.18,2)</f>
        <v/>
      </c>
      <c r="R76" s="95">
        <f>ROUND(AH76,2)</f>
        <v/>
      </c>
      <c r="S76" s="95" t="inlineStr">
        <is>
          <t>ТСН-2001 6.65-58-1</t>
        </is>
      </c>
      <c r="T76" s="95" t="inlineStr">
        <is>
          <t>work</t>
        </is>
      </c>
      <c r="U76" s="95" t="n">
        <v>61814.64</v>
      </c>
      <c r="V76" s="95" t="n">
        <v>17605.44</v>
      </c>
      <c r="W76" s="95" t="n">
        <v>1956.16</v>
      </c>
      <c r="X76" s="95" t="n">
        <v>21517.76</v>
      </c>
      <c r="Y76" s="95" t="n">
        <v>14475.58</v>
      </c>
      <c r="Z76" s="95" t="n">
        <v>6072.17</v>
      </c>
      <c r="AA76" s="95" t="n">
        <v>1729.41</v>
      </c>
      <c r="AB76" s="95" t="n">
        <v>192.16</v>
      </c>
      <c r="AC76" s="95" t="n">
        <v>2113.72</v>
      </c>
      <c r="AD76" s="95" t="n">
        <v>1421.96</v>
      </c>
      <c r="AE76" s="95" t="inlineStr">
        <is>
          <t>work</t>
        </is>
      </c>
      <c r="AF76" s="95" t="n">
        <v>216.53</v>
      </c>
      <c r="AG76" s="95" t="n">
        <v>21.27</v>
      </c>
      <c r="AH76" s="95" t="n">
        <v>62</v>
      </c>
      <c r="AI76" s="95">
        <f>(((EX76*0.3)*1.1))</f>
        <v/>
      </c>
      <c r="AJ76" s="95">
        <f>(AS76)</f>
        <v/>
      </c>
      <c r="AK76" s="95" t="n">
        <v>1729.41</v>
      </c>
      <c r="AL76" s="95" t="n">
        <v>0</v>
      </c>
      <c r="AM76" s="95" t="n">
        <v>2113.72</v>
      </c>
      <c r="AN76" s="95" t="n">
        <v>192.16</v>
      </c>
      <c r="AO76" s="95">
        <f>ROUND(O76,2)</f>
        <v/>
      </c>
      <c r="AP76" s="95" t="n">
        <v>0</v>
      </c>
      <c r="AQ76" s="95">
        <f>ROUND(R76,2)</f>
        <v/>
      </c>
      <c r="AR76" s="95" t="n">
        <v>0</v>
      </c>
      <c r="AS76" s="95" t="n">
        <v>0</v>
      </c>
      <c r="AT76" s="95" t="n">
        <v>97</v>
      </c>
      <c r="AU76" s="95" t="n">
        <v>51</v>
      </c>
      <c r="AV76" s="95" t="n">
        <v>1</v>
      </c>
      <c r="AW76" s="95" t="n">
        <v>1</v>
      </c>
      <c r="AX76" s="95" t="n"/>
      <c r="AY76" s="95" t="n"/>
      <c r="AZ76" s="95" t="n">
        <v>1</v>
      </c>
      <c r="BA76" s="95" t="n">
        <v>1</v>
      </c>
      <c r="BB76" s="95" t="n">
        <v>1</v>
      </c>
      <c r="BC76" s="95" t="n">
        <v>1</v>
      </c>
      <c r="BD76" s="95" t="n"/>
      <c r="BE76" s="95" t="n"/>
      <c r="BF76" s="95" t="n"/>
      <c r="BG76" s="95" t="n"/>
      <c r="BH76" s="95" t="n">
        <v>0</v>
      </c>
      <c r="BI76" s="95" t="n">
        <v>62</v>
      </c>
      <c r="BJ76" s="95" t="inlineStr">
        <is>
          <t>ТСН-2001 6.65-58-1, 6.65-58-1</t>
        </is>
      </c>
      <c r="BK76" s="95" t="n"/>
      <c r="BL76" s="95" t="n"/>
      <c r="BM76" s="95" t="n">
        <v>665</v>
      </c>
      <c r="BN76" s="95" t="n">
        <v>0</v>
      </c>
      <c r="BO76" s="95" t="inlineStr">
        <is>
          <t>6.65-58-1</t>
        </is>
      </c>
      <c r="BP76" s="95" t="n">
        <v>1</v>
      </c>
      <c r="BQ76" s="95" t="n">
        <v>40</v>
      </c>
      <c r="BR76" s="95" t="n">
        <v>0</v>
      </c>
      <c r="BS76" s="95" t="n">
        <v>1</v>
      </c>
      <c r="BT76" s="95" t="n">
        <v>1</v>
      </c>
      <c r="BU76" s="95" t="n">
        <v>1</v>
      </c>
      <c r="BV76" s="95" t="n">
        <v>1</v>
      </c>
      <c r="BW76" s="95" t="n">
        <v>1</v>
      </c>
      <c r="BX76" s="95" t="n">
        <v>1</v>
      </c>
      <c r="BY76" s="95" t="n"/>
      <c r="BZ76" s="95" t="n">
        <v>97</v>
      </c>
      <c r="CA76" s="95" t="n">
        <v>51</v>
      </c>
      <c r="CB76" s="95" t="n"/>
      <c r="CC76" s="95" t="n"/>
      <c r="CD76" s="95" t="n"/>
      <c r="CE76" s="95" t="n">
        <v>30</v>
      </c>
      <c r="CF76" s="95" t="n">
        <v>0</v>
      </c>
      <c r="CG76" s="95" t="n">
        <v>0</v>
      </c>
      <c r="CH76" s="95" t="n"/>
      <c r="CI76" s="95" t="n"/>
      <c r="CJ76" s="95" t="n"/>
      <c r="CK76" s="95" t="n"/>
      <c r="CL76" s="95" t="n"/>
      <c r="CM76" s="95" t="n">
        <v>0</v>
      </c>
      <c r="CN76" s="95" t="n"/>
      <c r="CO76" s="95" t="n">
        <v>0</v>
      </c>
      <c r="CP76" s="95">
        <f>ROUND(P76,2)</f>
        <v/>
      </c>
      <c r="CQ76" s="95">
        <f>ROUND(V76,2)</f>
        <v/>
      </c>
      <c r="CR76" s="95">
        <f>ROUND(W76,2)</f>
        <v/>
      </c>
      <c r="CS76" s="95">
        <f>ROUND(X76,2)</f>
        <v/>
      </c>
      <c r="CT76" s="95">
        <f>ROUND(Y76,2)</f>
        <v/>
      </c>
      <c r="CU76" s="95">
        <f>ROUND(AF76,2)</f>
        <v/>
      </c>
      <c r="CV76" s="95">
        <f>ROUND((AH76*AV76),2)</f>
        <v/>
      </c>
      <c r="CW76" s="95">
        <f>ROUND(AI76,2)</f>
        <v/>
      </c>
      <c r="CX76" s="95">
        <f>ROUND(AJ76,2)</f>
        <v/>
      </c>
      <c r="CY76" s="95">
        <f>ROUND(((P76*AT76)/100),2)</f>
        <v/>
      </c>
      <c r="CZ76" s="95">
        <f>ROUND(((P76*AU76)/100),2)</f>
        <v/>
      </c>
      <c r="DA76" s="95" t="n"/>
      <c r="DB76" s="95" t="n">
        <v>103</v>
      </c>
      <c r="DC76" s="95" t="n"/>
      <c r="DD76" s="95" t="inlineStr">
        <is>
          <t>*0)*1</t>
        </is>
      </c>
      <c r="DE76" s="95" t="inlineStr">
        <is>
          <t>*0,3)*1,1</t>
        </is>
      </c>
      <c r="DF76" s="95" t="inlineStr">
        <is>
          <t>*0,3)*1,1</t>
        </is>
      </c>
      <c r="DG76" s="95" t="inlineStr">
        <is>
          <t>*0,3)*1,1</t>
        </is>
      </c>
      <c r="DH76" s="95" t="n"/>
      <c r="DI76" s="95" t="inlineStr">
        <is>
          <t>*0,3)*1,1</t>
        </is>
      </c>
      <c r="DJ76" s="95" t="inlineStr">
        <is>
          <t>*0,3)*1,1</t>
        </is>
      </c>
      <c r="DK76" s="95" t="n"/>
      <c r="DL76" s="95" t="n"/>
      <c r="DM76" s="95" t="n"/>
      <c r="DN76" s="95" t="n">
        <v>0</v>
      </c>
      <c r="DO76" s="95" t="n">
        <v>0</v>
      </c>
      <c r="DP76" s="95" t="n">
        <v>1</v>
      </c>
      <c r="DQ76" s="95" t="n">
        <v>1</v>
      </c>
      <c r="DR76" s="95" t="n"/>
      <c r="DS76" s="95" t="n"/>
      <c r="DT76" s="95" t="n"/>
      <c r="DU76" s="95" t="n">
        <v>1000</v>
      </c>
      <c r="DV76" s="95" t="inlineStr">
        <is>
          <t>1  КОМПЛ..</t>
        </is>
      </c>
      <c r="DW76" s="95" t="inlineStr">
        <is>
          <t>1  КОМПЛ..</t>
        </is>
      </c>
      <c r="DX76" s="95" t="n">
        <v>1</v>
      </c>
      <c r="DY76" s="95" t="n"/>
      <c r="DZ76" s="95" t="n"/>
      <c r="EA76" s="95" t="n"/>
      <c r="EB76" s="95" t="n"/>
      <c r="EC76" s="95" t="n"/>
      <c r="ED76" s="95" t="n"/>
      <c r="EE76" s="95" t="n">
        <v>1191888531</v>
      </c>
      <c r="EF76" s="95" t="n">
        <v>40</v>
      </c>
      <c r="EG76" s="95" t="inlineStr">
        <is>
          <t>Монтаж оборудования</t>
        </is>
      </c>
      <c r="EH76" s="95" t="n">
        <v>0</v>
      </c>
      <c r="EI76" s="95" t="n"/>
      <c r="EJ76" s="95" t="n">
        <v>62</v>
      </c>
      <c r="EK76" s="95" t="n">
        <v>665</v>
      </c>
      <c r="EL76" s="95" t="inlineStr">
        <is>
          <t>ТСН-2001 6.65-58-1</t>
        </is>
      </c>
      <c r="EM76" s="95" t="inlineStr">
        <is>
          <t>ТСН-2001.6-65</t>
        </is>
      </c>
      <c r="EN76" s="95" t="n"/>
      <c r="EO76" s="95" t="n"/>
      <c r="EP76" s="95" t="n"/>
      <c r="EQ76" s="95" t="n">
        <v>131072</v>
      </c>
      <c r="ER76" s="95" t="n">
        <v>1729.41</v>
      </c>
      <c r="ES76" s="95" t="n">
        <v>0</v>
      </c>
      <c r="ET76" s="95" t="n">
        <v>2113.72</v>
      </c>
      <c r="EU76" s="95" t="n">
        <v>192.16</v>
      </c>
      <c r="EV76" s="95" t="n">
        <v>1421.96</v>
      </c>
      <c r="EW76" s="95" t="n">
        <v>62</v>
      </c>
      <c r="EX76" s="95" t="n">
        <v>0</v>
      </c>
      <c r="EY76" s="95" t="n">
        <v>0</v>
      </c>
      <c r="EZ76" s="95" t="n"/>
      <c r="FA76" s="95" t="n"/>
      <c r="FB76" s="95" t="n"/>
      <c r="FC76" s="95" t="n"/>
      <c r="FD76" s="95" t="n"/>
      <c r="FE76" s="95" t="n"/>
      <c r="FF76" s="95" t="n"/>
      <c r="FG76" s="95" t="n"/>
      <c r="FH76" s="95" t="n"/>
      <c r="FI76" s="95" t="n"/>
      <c r="FJ76" s="95" t="n"/>
      <c r="FK76" s="95" t="n"/>
      <c r="FL76" s="95" t="n"/>
      <c r="FM76" s="95" t="n"/>
      <c r="FN76" s="95" t="n"/>
      <c r="FO76" s="95" t="n"/>
      <c r="FP76" s="95" t="n"/>
      <c r="FQ76" s="95" t="n">
        <v>0</v>
      </c>
      <c r="FR76" s="95">
        <f>ROUND(IF(BI76=3,GM76,0),2)</f>
        <v/>
      </c>
      <c r="FS76" s="95" t="n">
        <v>0</v>
      </c>
      <c r="FT76" s="95" t="n"/>
      <c r="FU76" s="95" t="n"/>
      <c r="FV76" s="95" t="n"/>
      <c r="FW76" s="95" t="n"/>
      <c r="FX76" s="95" t="n">
        <v>97</v>
      </c>
      <c r="FY76" s="95" t="n">
        <v>51</v>
      </c>
      <c r="FZ76" s="95" t="n"/>
      <c r="GA76" s="95" t="n"/>
      <c r="GB76" s="95" t="n"/>
      <c r="GC76" s="95" t="n"/>
      <c r="GD76" s="95" t="n">
        <v>1</v>
      </c>
      <c r="GE76" s="95" t="n"/>
      <c r="GF76" s="95" t="n">
        <v>1191888531</v>
      </c>
      <c r="GG76" s="95" t="n">
        <v>2</v>
      </c>
      <c r="GH76" s="95" t="n">
        <v>1</v>
      </c>
      <c r="GI76" s="95" t="n">
        <v>2</v>
      </c>
      <c r="GJ76" s="95" t="n">
        <v>0</v>
      </c>
      <c r="GK76" s="95" t="n">
        <v>0</v>
      </c>
      <c r="GL76" s="95">
        <f>ROUND(IF(AND(BH76=3,BI76=3,FS76&lt;&gt;0),P76,0),2)</f>
        <v/>
      </c>
      <c r="GM76" s="95">
        <f>ROUND(O76+X76+Y76,2)+GX76</f>
        <v/>
      </c>
      <c r="GN76" s="95">
        <f>IF(OR(BI76=0,BI76=1),GM76-GX76,0)</f>
        <v/>
      </c>
      <c r="GO76" s="95">
        <f>IF(BI76=2,GM76-GX76,0)</f>
        <v/>
      </c>
      <c r="GP76" s="95">
        <f>IF(BI76=4,GM76-GX76,0)</f>
        <v/>
      </c>
      <c r="GQ76" s="95" t="n"/>
      <c r="GR76" s="95" t="n">
        <v>0</v>
      </c>
      <c r="GS76" s="95" t="n">
        <v>0</v>
      </c>
      <c r="GT76" s="95" t="n">
        <v>0</v>
      </c>
      <c r="GU76" s="95" t="n"/>
      <c r="GV76" s="95">
        <f>ROUND((GT76),6)</f>
        <v/>
      </c>
      <c r="GW76" s="95" t="n">
        <v>1</v>
      </c>
      <c r="GX76" s="95">
        <f>ROUND(HC76*I76,2)</f>
        <v/>
      </c>
      <c r="GY76" s="95" t="n">
        <v>0</v>
      </c>
      <c r="GZ76" s="95" t="n">
        <v>0</v>
      </c>
      <c r="HA76" s="95" t="n">
        <v>0</v>
      </c>
      <c r="HB76" s="95" t="n">
        <v>0</v>
      </c>
      <c r="HC76" s="95">
        <f>GV76*GW76</f>
        <v/>
      </c>
      <c r="HD76" s="95" t="n">
        <v>0</v>
      </c>
      <c r="HE76" s="95" t="n"/>
      <c r="HF76" s="95" t="n"/>
      <c r="HG76" s="95" t="n"/>
      <c r="HH76" s="95" t="n"/>
      <c r="HI76" s="95" t="n"/>
      <c r="HJ76" s="95" t="n"/>
      <c r="HK76" s="95" t="n"/>
      <c r="HL76" s="95" t="n"/>
      <c r="HM76" s="95" t="n"/>
      <c r="HN76" s="95" t="n"/>
      <c r="HO76" s="95" t="n"/>
      <c r="HP76" s="95" t="n"/>
      <c r="HQ76" s="95" t="n"/>
      <c r="HR76" s="95" t="n"/>
      <c r="HS76" s="95" t="n"/>
      <c r="HT76" s="95" t="n"/>
      <c r="HU76" s="95" t="n"/>
      <c r="HV76" s="95" t="n"/>
      <c r="HW76" s="95" t="n"/>
      <c r="HX76" s="95" t="n"/>
      <c r="HY76" s="95" t="n"/>
      <c r="HZ76" s="95" t="n"/>
      <c r="IA76" s="95" t="n"/>
      <c r="IB76" s="95" t="n"/>
      <c r="IC76" s="95" t="n"/>
      <c r="ID76" s="95" t="n"/>
      <c r="IE76" s="95" t="n"/>
      <c r="IF76" s="95" t="n"/>
      <c r="IG76" s="95" t="n"/>
      <c r="IH76" s="95" t="n"/>
      <c r="II76" s="95" t="n"/>
      <c r="IJ76" s="95" t="n"/>
      <c r="IK76" s="95" t="n"/>
      <c r="IL76" s="95" t="n"/>
      <c r="IM76" s="95" t="n"/>
      <c r="IN76" s="95" t="n"/>
      <c r="IO76" s="95" t="n"/>
      <c r="IP76" s="95" t="n"/>
      <c r="IQ76" s="95" t="n"/>
      <c r="IR76" s="95" t="n"/>
      <c r="IS76" s="95" t="n"/>
      <c r="IT76" s="95" t="n"/>
      <c r="IU76" s="95" t="n"/>
    </row>
    <row r="77" ht="12.75" customHeight="1" s="54">
      <c r="A77" s="95" t="n">
        <v>17</v>
      </c>
      <c r="B77" s="95" t="n">
        <v>1</v>
      </c>
      <c r="C77" s="95">
        <f>ROW(SmtRes!A54)</f>
        <v/>
      </c>
      <c r="D77" s="95">
        <f>ROW(EtalonRes!A54)</f>
        <v/>
      </c>
      <c r="E77" s="95" t="n">
        <v>1</v>
      </c>
      <c r="F77" s="95" t="inlineStr">
        <is>
          <t>3.16-29-1</t>
        </is>
      </c>
      <c r="G77" s="95" t="inlineStr">
        <is>
          <t>Гидравлическое испытание трубопроводов отопления</t>
        </is>
      </c>
      <c r="H77" s="95" t="inlineStr">
        <is>
          <t>1 КОМПЛ.</t>
        </is>
      </c>
      <c r="I77" s="95" t="n">
        <v>62</v>
      </c>
      <c r="J77" s="95" t="n">
        <v>69.95999999999999</v>
      </c>
      <c r="K77" s="95" t="n">
        <v>69862.84</v>
      </c>
      <c r="L77" s="95" t="n"/>
      <c r="M77" s="95" t="n"/>
      <c r="N77" s="95" t="n"/>
      <c r="O77" s="95">
        <f>ROUND((Z77+AC77+AD77),2)</f>
        <v/>
      </c>
      <c r="P77" s="95">
        <f>ROUND((U77+X77+Y77),2)</f>
        <v/>
      </c>
      <c r="Q77" s="95">
        <f>ROUND(10.18,2)</f>
        <v/>
      </c>
      <c r="R77" s="95">
        <f>ROUND(AH77,2)</f>
        <v/>
      </c>
      <c r="S77" s="95" t="inlineStr">
        <is>
          <t>ТСН-2001 3.16-29-1</t>
        </is>
      </c>
      <c r="T77" s="95" t="inlineStr">
        <is>
          <t>work</t>
        </is>
      </c>
      <c r="U77" s="95" t="n">
        <v>44153.32</v>
      </c>
      <c r="V77" s="95" t="n">
        <v>12575.31</v>
      </c>
      <c r="W77" s="95" t="n">
        <v>1397.26</v>
      </c>
      <c r="X77" s="95" t="n">
        <v>15369.83</v>
      </c>
      <c r="Y77" s="95" t="n">
        <v>10339.7</v>
      </c>
      <c r="Z77" s="95" t="n">
        <v>4337.26</v>
      </c>
      <c r="AA77" s="95" t="n">
        <v>1235.3</v>
      </c>
      <c r="AB77" s="95" t="n">
        <v>137.25</v>
      </c>
      <c r="AC77" s="95" t="n">
        <v>1509.81</v>
      </c>
      <c r="AD77" s="95" t="n">
        <v>1015.69</v>
      </c>
      <c r="AE77" s="95" t="inlineStr">
        <is>
          <t>work</t>
        </is>
      </c>
      <c r="AF77" s="95" t="n">
        <v>154.64</v>
      </c>
      <c r="AG77" s="95" t="n">
        <v>15.19</v>
      </c>
      <c r="AH77" s="95" t="n">
        <v>62</v>
      </c>
      <c r="AI77" s="95">
        <f>(((EX77*0.3)*1.1))</f>
        <v/>
      </c>
      <c r="AJ77" s="95">
        <f>(AS77)</f>
        <v/>
      </c>
      <c r="AK77" s="95" t="n">
        <v>1235.3</v>
      </c>
      <c r="AL77" s="95" t="n">
        <v>0</v>
      </c>
      <c r="AM77" s="95" t="n">
        <v>1509.81</v>
      </c>
      <c r="AN77" s="95" t="n">
        <v>137.25</v>
      </c>
      <c r="AO77" s="95">
        <f>ROUND(O77,2)</f>
        <v/>
      </c>
      <c r="AP77" s="95" t="n">
        <v>0</v>
      </c>
      <c r="AQ77" s="95">
        <f>ROUND(R77,2)</f>
        <v/>
      </c>
      <c r="AR77" s="95" t="n">
        <v>0</v>
      </c>
      <c r="AS77" s="95" t="n">
        <v>0</v>
      </c>
      <c r="AT77" s="95" t="n">
        <v>97</v>
      </c>
      <c r="AU77" s="95" t="n">
        <v>51</v>
      </c>
      <c r="AV77" s="95" t="n">
        <v>1</v>
      </c>
      <c r="AW77" s="95" t="n">
        <v>1</v>
      </c>
      <c r="AX77" s="95" t="n"/>
      <c r="AY77" s="95" t="n"/>
      <c r="AZ77" s="95" t="n">
        <v>1</v>
      </c>
      <c r="BA77" s="95" t="n">
        <v>1</v>
      </c>
      <c r="BB77" s="95" t="n">
        <v>1</v>
      </c>
      <c r="BC77" s="95" t="n">
        <v>1</v>
      </c>
      <c r="BD77" s="95" t="n"/>
      <c r="BE77" s="95" t="n"/>
      <c r="BF77" s="95" t="n"/>
      <c r="BG77" s="95" t="n"/>
      <c r="BH77" s="95" t="n">
        <v>0</v>
      </c>
      <c r="BI77" s="95" t="n">
        <v>62</v>
      </c>
      <c r="BJ77" s="95" t="inlineStr">
        <is>
          <t>ТСН-2001 3.16-29-1, 3.16-29-1</t>
        </is>
      </c>
      <c r="BK77" s="95" t="n"/>
      <c r="BL77" s="95" t="n"/>
      <c r="BM77" s="95" t="n">
        <v>316</v>
      </c>
      <c r="BN77" s="95" t="n">
        <v>0</v>
      </c>
      <c r="BO77" s="95" t="inlineStr">
        <is>
          <t>3.16-29-1</t>
        </is>
      </c>
      <c r="BP77" s="95" t="n">
        <v>1</v>
      </c>
      <c r="BQ77" s="95" t="n">
        <v>40</v>
      </c>
      <c r="BR77" s="95" t="n">
        <v>0</v>
      </c>
      <c r="BS77" s="95" t="n">
        <v>1</v>
      </c>
      <c r="BT77" s="95" t="n">
        <v>1</v>
      </c>
      <c r="BU77" s="95" t="n">
        <v>1</v>
      </c>
      <c r="BV77" s="95" t="n">
        <v>1</v>
      </c>
      <c r="BW77" s="95" t="n">
        <v>1</v>
      </c>
      <c r="BX77" s="95" t="n">
        <v>1</v>
      </c>
      <c r="BY77" s="95" t="n"/>
      <c r="BZ77" s="95" t="n">
        <v>97</v>
      </c>
      <c r="CA77" s="95" t="n">
        <v>51</v>
      </c>
      <c r="CB77" s="95" t="n"/>
      <c r="CC77" s="95" t="n"/>
      <c r="CD77" s="95" t="n"/>
      <c r="CE77" s="95" t="n">
        <v>30</v>
      </c>
      <c r="CF77" s="95" t="n">
        <v>0</v>
      </c>
      <c r="CG77" s="95" t="n">
        <v>0</v>
      </c>
      <c r="CH77" s="95" t="n"/>
      <c r="CI77" s="95" t="n"/>
      <c r="CJ77" s="95" t="n"/>
      <c r="CK77" s="95" t="n"/>
      <c r="CL77" s="95" t="n"/>
      <c r="CM77" s="95" t="n">
        <v>0</v>
      </c>
      <c r="CN77" s="95" t="n"/>
      <c r="CO77" s="95" t="n">
        <v>0</v>
      </c>
      <c r="CP77" s="95">
        <f>ROUND(P77,2)</f>
        <v/>
      </c>
      <c r="CQ77" s="95">
        <f>ROUND(V77,2)</f>
        <v/>
      </c>
      <c r="CR77" s="95">
        <f>ROUND(W77,2)</f>
        <v/>
      </c>
      <c r="CS77" s="95">
        <f>ROUND(X77,2)</f>
        <v/>
      </c>
      <c r="CT77" s="95">
        <f>ROUND(Y77,2)</f>
        <v/>
      </c>
      <c r="CU77" s="95">
        <f>ROUND(AF77,2)</f>
        <v/>
      </c>
      <c r="CV77" s="95">
        <f>ROUND((AH77*AV77),2)</f>
        <v/>
      </c>
      <c r="CW77" s="95">
        <f>ROUND(AI77,2)</f>
        <v/>
      </c>
      <c r="CX77" s="95">
        <f>ROUND(AJ77,2)</f>
        <v/>
      </c>
      <c r="CY77" s="95">
        <f>ROUND(((P77*AT77)/100),2)</f>
        <v/>
      </c>
      <c r="CZ77" s="95">
        <f>ROUND(((P77*AU77)/100),2)</f>
        <v/>
      </c>
      <c r="DA77" s="95" t="n"/>
      <c r="DB77" s="95" t="n">
        <v>105</v>
      </c>
      <c r="DC77" s="95" t="n"/>
      <c r="DD77" s="95" t="inlineStr">
        <is>
          <t>*0)*1</t>
        </is>
      </c>
      <c r="DE77" s="95" t="inlineStr">
        <is>
          <t>*0,3)*1,1</t>
        </is>
      </c>
      <c r="DF77" s="95" t="inlineStr">
        <is>
          <t>*0,3)*1,1</t>
        </is>
      </c>
      <c r="DG77" s="95" t="inlineStr">
        <is>
          <t>*0,3)*1,1</t>
        </is>
      </c>
      <c r="DH77" s="95" t="n"/>
      <c r="DI77" s="95" t="inlineStr">
        <is>
          <t>*0,3)*1,1</t>
        </is>
      </c>
      <c r="DJ77" s="95" t="inlineStr">
        <is>
          <t>*0,3)*1,1</t>
        </is>
      </c>
      <c r="DK77" s="95" t="n"/>
      <c r="DL77" s="95" t="n"/>
      <c r="DM77" s="95" t="n"/>
      <c r="DN77" s="95" t="n">
        <v>0</v>
      </c>
      <c r="DO77" s="95" t="n">
        <v>0</v>
      </c>
      <c r="DP77" s="95" t="n">
        <v>1</v>
      </c>
      <c r="DQ77" s="95" t="n">
        <v>1</v>
      </c>
      <c r="DR77" s="95" t="n"/>
      <c r="DS77" s="95" t="n"/>
      <c r="DT77" s="95" t="n"/>
      <c r="DU77" s="95" t="n">
        <v>1000</v>
      </c>
      <c r="DV77" s="95" t="inlineStr">
        <is>
          <t>1  КОМПЛ..</t>
        </is>
      </c>
      <c r="DW77" s="95" t="inlineStr">
        <is>
          <t>1  КОМПЛ..</t>
        </is>
      </c>
      <c r="DX77" s="95" t="n">
        <v>1</v>
      </c>
      <c r="DY77" s="95" t="n"/>
      <c r="DZ77" s="95" t="n"/>
      <c r="EA77" s="95" t="n"/>
      <c r="EB77" s="95" t="n"/>
      <c r="EC77" s="95" t="n"/>
      <c r="ED77" s="95" t="n"/>
      <c r="EE77" s="95" t="n">
        <v>1477923507</v>
      </c>
      <c r="EF77" s="95" t="n">
        <v>40</v>
      </c>
      <c r="EG77" s="95" t="inlineStr">
        <is>
          <t>Монтаж оборудования</t>
        </is>
      </c>
      <c r="EH77" s="95" t="n">
        <v>0</v>
      </c>
      <c r="EI77" s="95" t="n"/>
      <c r="EJ77" s="95" t="n">
        <v>62</v>
      </c>
      <c r="EK77" s="95" t="n">
        <v>316</v>
      </c>
      <c r="EL77" s="95" t="inlineStr">
        <is>
          <t>ТСН-2001 3.16-29-1</t>
        </is>
      </c>
      <c r="EM77" s="95" t="inlineStr">
        <is>
          <t>ТСН-2001.3-16</t>
        </is>
      </c>
      <c r="EN77" s="95" t="n"/>
      <c r="EO77" s="95" t="n"/>
      <c r="EP77" s="95" t="n"/>
      <c r="EQ77" s="95" t="n">
        <v>131072</v>
      </c>
      <c r="ER77" s="95" t="n">
        <v>1235.3</v>
      </c>
      <c r="ES77" s="95" t="n">
        <v>0</v>
      </c>
      <c r="ET77" s="95" t="n">
        <v>1509.81</v>
      </c>
      <c r="EU77" s="95" t="n">
        <v>137.25</v>
      </c>
      <c r="EV77" s="95" t="n">
        <v>1015.69</v>
      </c>
      <c r="EW77" s="95" t="n">
        <v>62</v>
      </c>
      <c r="EX77" s="95" t="n">
        <v>0</v>
      </c>
      <c r="EY77" s="95" t="n">
        <v>0</v>
      </c>
      <c r="EZ77" s="95" t="n"/>
      <c r="FA77" s="95" t="n"/>
      <c r="FB77" s="95" t="n"/>
      <c r="FC77" s="95" t="n"/>
      <c r="FD77" s="95" t="n"/>
      <c r="FE77" s="95" t="n"/>
      <c r="FF77" s="95" t="n"/>
      <c r="FG77" s="95" t="n"/>
      <c r="FH77" s="95" t="n"/>
      <c r="FI77" s="95" t="n"/>
      <c r="FJ77" s="95" t="n"/>
      <c r="FK77" s="95" t="n"/>
      <c r="FL77" s="95" t="n"/>
      <c r="FM77" s="95" t="n"/>
      <c r="FN77" s="95" t="n"/>
      <c r="FO77" s="95" t="n"/>
      <c r="FP77" s="95" t="n"/>
      <c r="FQ77" s="95" t="n">
        <v>0</v>
      </c>
      <c r="FR77" s="95">
        <f>ROUND(IF(BI77=3,GM77,0),2)</f>
        <v/>
      </c>
      <c r="FS77" s="95" t="n">
        <v>0</v>
      </c>
      <c r="FT77" s="95" t="n"/>
      <c r="FU77" s="95" t="n"/>
      <c r="FV77" s="95" t="n"/>
      <c r="FW77" s="95" t="n"/>
      <c r="FX77" s="95" t="n">
        <v>97</v>
      </c>
      <c r="FY77" s="95" t="n">
        <v>51</v>
      </c>
      <c r="FZ77" s="95" t="n"/>
      <c r="GA77" s="95" t="n"/>
      <c r="GB77" s="95" t="n"/>
      <c r="GC77" s="95" t="n"/>
      <c r="GD77" s="95" t="n">
        <v>1</v>
      </c>
      <c r="GE77" s="95" t="n"/>
      <c r="GF77" s="95" t="n">
        <v>1477923507</v>
      </c>
      <c r="GG77" s="95" t="n">
        <v>2</v>
      </c>
      <c r="GH77" s="95" t="n">
        <v>1</v>
      </c>
      <c r="GI77" s="95" t="n">
        <v>2</v>
      </c>
      <c r="GJ77" s="95" t="n">
        <v>0</v>
      </c>
      <c r="GK77" s="95" t="n">
        <v>0</v>
      </c>
      <c r="GL77" s="95">
        <f>ROUND(IF(AND(BH77=3,BI77=3,FS77&lt;&gt;0),P77,0),2)</f>
        <v/>
      </c>
      <c r="GM77" s="95">
        <f>ROUND(O77+X77+Y77,2)+GX77</f>
        <v/>
      </c>
      <c r="GN77" s="95">
        <f>IF(OR(BI77=0,BI77=1),GM77-GX77,0)</f>
        <v/>
      </c>
      <c r="GO77" s="95">
        <f>IF(BI77=2,GM77-GX77,0)</f>
        <v/>
      </c>
      <c r="GP77" s="95">
        <f>IF(BI77=4,GM77-GX77,0)</f>
        <v/>
      </c>
      <c r="GQ77" s="95" t="n"/>
      <c r="GR77" s="95" t="n">
        <v>0</v>
      </c>
      <c r="GS77" s="95" t="n">
        <v>0</v>
      </c>
      <c r="GT77" s="95" t="n">
        <v>0</v>
      </c>
      <c r="GU77" s="95" t="n"/>
      <c r="GV77" s="95">
        <f>ROUND((GT77),6)</f>
        <v/>
      </c>
      <c r="GW77" s="95" t="n">
        <v>1</v>
      </c>
      <c r="GX77" s="95">
        <f>ROUND(HC77*I77,2)</f>
        <v/>
      </c>
      <c r="GY77" s="95" t="n">
        <v>0</v>
      </c>
      <c r="GZ77" s="95" t="n">
        <v>0</v>
      </c>
      <c r="HA77" s="95" t="n">
        <v>0</v>
      </c>
      <c r="HB77" s="95" t="n">
        <v>0</v>
      </c>
      <c r="HC77" s="95">
        <f>GV77*GW77</f>
        <v/>
      </c>
      <c r="HD77" s="95" t="n">
        <v>0</v>
      </c>
      <c r="HE77" s="95" t="n"/>
      <c r="HF77" s="95" t="n"/>
      <c r="HG77" s="95" t="n"/>
      <c r="HH77" s="95" t="n"/>
      <c r="HI77" s="95" t="n"/>
      <c r="HJ77" s="95" t="n"/>
      <c r="HK77" s="95" t="n"/>
      <c r="HL77" s="95" t="n"/>
      <c r="HM77" s="95" t="n"/>
      <c r="HN77" s="95" t="n"/>
      <c r="HO77" s="95" t="n"/>
      <c r="HP77" s="95" t="n"/>
      <c r="HQ77" s="95" t="n"/>
      <c r="HR77" s="95" t="n"/>
      <c r="HS77" s="95" t="n"/>
      <c r="HT77" s="95" t="n"/>
      <c r="HU77" s="95" t="n"/>
      <c r="HV77" s="95" t="n"/>
      <c r="HW77" s="95" t="n"/>
      <c r="HX77" s="95" t="n"/>
      <c r="HY77" s="95" t="n"/>
      <c r="HZ77" s="95" t="n"/>
      <c r="IA77" s="95" t="n"/>
      <c r="IB77" s="95" t="n"/>
      <c r="IC77" s="95" t="n"/>
      <c r="ID77" s="95" t="n"/>
      <c r="IE77" s="95" t="n"/>
      <c r="IF77" s="95" t="n"/>
      <c r="IG77" s="95" t="n"/>
      <c r="IH77" s="95" t="n"/>
      <c r="II77" s="95" t="n"/>
      <c r="IJ77" s="95" t="n"/>
      <c r="IK77" s="95" t="n"/>
      <c r="IL77" s="95" t="n"/>
      <c r="IM77" s="95" t="n"/>
      <c r="IN77" s="95" t="n"/>
      <c r="IO77" s="95" t="n"/>
      <c r="IP77" s="95" t="n"/>
      <c r="IQ77" s="95" t="n"/>
      <c r="IR77" s="95" t="n"/>
      <c r="IS77" s="95" t="n"/>
      <c r="IT77" s="95" t="n"/>
      <c r="IU77" s="95" t="n"/>
    </row>
    <row r="78" ht="12.75" customHeight="1" s="54">
      <c r="A78" s="95" t="n">
        <v>17</v>
      </c>
      <c r="B78" s="95" t="n">
        <v>1</v>
      </c>
      <c r="C78" s="95">
        <f>ROW(SmtRes!A55)</f>
        <v/>
      </c>
      <c r="D78" s="95">
        <f>ROW(EtalonRes!A55)</f>
        <v/>
      </c>
      <c r="E78" s="95" t="n">
        <v>1</v>
      </c>
      <c r="F78" s="95" t="inlineStr">
        <is>
          <t>Калькуляция - 054</t>
        </is>
      </c>
      <c r="G78" s="95" t="inlineStr">
        <is>
          <t>Балансировка и настройка отопительных приборов</t>
        </is>
      </c>
      <c r="H78" s="95" t="inlineStr">
        <is>
          <t>1 КОМПЛ.</t>
        </is>
      </c>
      <c r="I78" s="95" t="n">
        <v>62</v>
      </c>
      <c r="J78" s="95" t="n">
        <v>69.95999999999999</v>
      </c>
      <c r="K78" s="95" t="n">
        <v>69862.84</v>
      </c>
      <c r="L78" s="95" t="n"/>
      <c r="M78" s="95" t="n"/>
      <c r="N78" s="95" t="n"/>
      <c r="O78" s="95">
        <f>ROUND((Z78+AC78+AD78),2)</f>
        <v/>
      </c>
      <c r="P78" s="95">
        <f>ROUND((U78+X78+Y78),2)</f>
        <v/>
      </c>
      <c r="Q78" s="95">
        <f>ROUND(10.18,2)</f>
        <v/>
      </c>
      <c r="R78" s="95">
        <f>ROUND(AH78,2)</f>
        <v/>
      </c>
      <c r="S78" s="95" t="inlineStr">
        <is>
          <t>ТСН-2001 Калькуляция - 054</t>
        </is>
      </c>
      <c r="T78" s="95" t="inlineStr">
        <is>
          <t>work</t>
        </is>
      </c>
      <c r="U78" s="95" t="n">
        <v>44153.32</v>
      </c>
      <c r="V78" s="95" t="n">
        <v>12575.31</v>
      </c>
      <c r="W78" s="95" t="n">
        <v>1397.26</v>
      </c>
      <c r="X78" s="95" t="n">
        <v>15369.83</v>
      </c>
      <c r="Y78" s="95" t="n">
        <v>10339.7</v>
      </c>
      <c r="Z78" s="95" t="n">
        <v>4337.26</v>
      </c>
      <c r="AA78" s="95" t="n">
        <v>1235.3</v>
      </c>
      <c r="AB78" s="95" t="n">
        <v>137.25</v>
      </c>
      <c r="AC78" s="95" t="n">
        <v>1509.81</v>
      </c>
      <c r="AD78" s="95" t="n">
        <v>1015.69</v>
      </c>
      <c r="AE78" s="95" t="inlineStr">
        <is>
          <t>work</t>
        </is>
      </c>
      <c r="AF78" s="95" t="n">
        <v>154.64</v>
      </c>
      <c r="AG78" s="95" t="n">
        <v>15.19</v>
      </c>
      <c r="AH78" s="95" t="n">
        <v>62</v>
      </c>
      <c r="AI78" s="95">
        <f>(((EX78*0.3)*1.1))</f>
        <v/>
      </c>
      <c r="AJ78" s="95">
        <f>(AS78)</f>
        <v/>
      </c>
      <c r="AK78" s="95" t="n">
        <v>1235.3</v>
      </c>
      <c r="AL78" s="95" t="n">
        <v>0</v>
      </c>
      <c r="AM78" s="95" t="n">
        <v>1509.81</v>
      </c>
      <c r="AN78" s="95" t="n">
        <v>137.25</v>
      </c>
      <c r="AO78" s="95">
        <f>ROUND(O78,2)</f>
        <v/>
      </c>
      <c r="AP78" s="95" t="n">
        <v>0</v>
      </c>
      <c r="AQ78" s="95">
        <f>ROUND(R78,2)</f>
        <v/>
      </c>
      <c r="AR78" s="95" t="n">
        <v>0</v>
      </c>
      <c r="AS78" s="95" t="n">
        <v>0</v>
      </c>
      <c r="AT78" s="95" t="n">
        <v>97</v>
      </c>
      <c r="AU78" s="95" t="n">
        <v>51</v>
      </c>
      <c r="AV78" s="95" t="n">
        <v>1</v>
      </c>
      <c r="AW78" s="95" t="n">
        <v>1</v>
      </c>
      <c r="AX78" s="95" t="n"/>
      <c r="AY78" s="95" t="n"/>
      <c r="AZ78" s="95" t="n">
        <v>1</v>
      </c>
      <c r="BA78" s="95" t="n">
        <v>1</v>
      </c>
      <c r="BB78" s="95" t="n">
        <v>1</v>
      </c>
      <c r="BC78" s="95" t="n">
        <v>1</v>
      </c>
      <c r="BD78" s="95" t="n"/>
      <c r="BE78" s="95" t="n"/>
      <c r="BF78" s="95" t="n"/>
      <c r="BG78" s="95" t="n"/>
      <c r="BH78" s="95" t="n">
        <v>0</v>
      </c>
      <c r="BI78" s="95" t="n">
        <v>62</v>
      </c>
      <c r="BJ78" s="95" t="inlineStr">
        <is>
          <t>ТСН-2001 Калькуляция - 054, Калькуляция - 054</t>
        </is>
      </c>
      <c r="BK78" s="95" t="n"/>
      <c r="BL78" s="95" t="n"/>
      <c r="BM78" s="95" t="n">
        <v>0</v>
      </c>
      <c r="BN78" s="95" t="n">
        <v>0</v>
      </c>
      <c r="BO78" s="95" t="inlineStr">
        <is>
          <t>Калькуляция - 054</t>
        </is>
      </c>
      <c r="BP78" s="95" t="n">
        <v>1</v>
      </c>
      <c r="BQ78" s="95" t="n">
        <v>40</v>
      </c>
      <c r="BR78" s="95" t="n">
        <v>0</v>
      </c>
      <c r="BS78" s="95" t="n">
        <v>1</v>
      </c>
      <c r="BT78" s="95" t="n">
        <v>1</v>
      </c>
      <c r="BU78" s="95" t="n">
        <v>1</v>
      </c>
      <c r="BV78" s="95" t="n">
        <v>1</v>
      </c>
      <c r="BW78" s="95" t="n">
        <v>1</v>
      </c>
      <c r="BX78" s="95" t="n">
        <v>1</v>
      </c>
      <c r="BY78" s="95" t="n"/>
      <c r="BZ78" s="95" t="n">
        <v>97</v>
      </c>
      <c r="CA78" s="95" t="n">
        <v>51</v>
      </c>
      <c r="CB78" s="95" t="n"/>
      <c r="CC78" s="95" t="n"/>
      <c r="CD78" s="95" t="n"/>
      <c r="CE78" s="95" t="n">
        <v>30</v>
      </c>
      <c r="CF78" s="95" t="n">
        <v>0</v>
      </c>
      <c r="CG78" s="95" t="n">
        <v>0</v>
      </c>
      <c r="CH78" s="95" t="n"/>
      <c r="CI78" s="95" t="n"/>
      <c r="CJ78" s="95" t="n"/>
      <c r="CK78" s="95" t="n"/>
      <c r="CL78" s="95" t="n"/>
      <c r="CM78" s="95" t="n">
        <v>0</v>
      </c>
      <c r="CN78" s="95" t="n"/>
      <c r="CO78" s="95" t="n">
        <v>0</v>
      </c>
      <c r="CP78" s="95">
        <f>ROUND(P78,2)</f>
        <v/>
      </c>
      <c r="CQ78" s="95">
        <f>ROUND(V78,2)</f>
        <v/>
      </c>
      <c r="CR78" s="95">
        <f>ROUND(W78,2)</f>
        <v/>
      </c>
      <c r="CS78" s="95">
        <f>ROUND(X78,2)</f>
        <v/>
      </c>
      <c r="CT78" s="95">
        <f>ROUND(Y78,2)</f>
        <v/>
      </c>
      <c r="CU78" s="95">
        <f>ROUND(AF78,2)</f>
        <v/>
      </c>
      <c r="CV78" s="95">
        <f>ROUND((AH78*AV78),2)</f>
        <v/>
      </c>
      <c r="CW78" s="95">
        <f>ROUND(AI78,2)</f>
        <v/>
      </c>
      <c r="CX78" s="95">
        <f>ROUND(AJ78,2)</f>
        <v/>
      </c>
      <c r="CY78" s="95">
        <f>ROUND(((P78*AT78)/100),2)</f>
        <v/>
      </c>
      <c r="CZ78" s="95">
        <f>ROUND(((P78*AU78)/100),2)</f>
        <v/>
      </c>
      <c r="DA78" s="95" t="n"/>
      <c r="DB78" s="95" t="n">
        <v>107</v>
      </c>
      <c r="DC78" s="95" t="n"/>
      <c r="DD78" s="95" t="inlineStr">
        <is>
          <t>*0)*1</t>
        </is>
      </c>
      <c r="DE78" s="95" t="inlineStr">
        <is>
          <t>*0,3)*1,1</t>
        </is>
      </c>
      <c r="DF78" s="95" t="inlineStr">
        <is>
          <t>*0,3)*1,1</t>
        </is>
      </c>
      <c r="DG78" s="95" t="inlineStr">
        <is>
          <t>*0,3)*1,1</t>
        </is>
      </c>
      <c r="DH78" s="95" t="n"/>
      <c r="DI78" s="95" t="inlineStr">
        <is>
          <t>*0,3)*1,1</t>
        </is>
      </c>
      <c r="DJ78" s="95" t="inlineStr">
        <is>
          <t>*0,3)*1,1</t>
        </is>
      </c>
      <c r="DK78" s="95" t="n"/>
      <c r="DL78" s="95" t="n"/>
      <c r="DM78" s="95" t="n"/>
      <c r="DN78" s="95" t="n">
        <v>0</v>
      </c>
      <c r="DO78" s="95" t="n">
        <v>0</v>
      </c>
      <c r="DP78" s="95" t="n">
        <v>1</v>
      </c>
      <c r="DQ78" s="95" t="n">
        <v>1</v>
      </c>
      <c r="DR78" s="95" t="n"/>
      <c r="DS78" s="95" t="n"/>
      <c r="DT78" s="95" t="n"/>
      <c r="DU78" s="95" t="n">
        <v>1000</v>
      </c>
      <c r="DV78" s="95" t="inlineStr">
        <is>
          <t>1  КОМПЛ..</t>
        </is>
      </c>
      <c r="DW78" s="95" t="inlineStr">
        <is>
          <t>1  КОМПЛ..</t>
        </is>
      </c>
      <c r="DX78" s="95" t="n">
        <v>1</v>
      </c>
      <c r="DY78" s="95" t="n"/>
      <c r="DZ78" s="95" t="n"/>
      <c r="EA78" s="95" t="n"/>
      <c r="EB78" s="95" t="n"/>
      <c r="EC78" s="95" t="n"/>
      <c r="ED78" s="95" t="n"/>
      <c r="EE78" s="95" t="n">
        <v>1032217491</v>
      </c>
      <c r="EF78" s="95" t="n">
        <v>40</v>
      </c>
      <c r="EG78" s="95" t="inlineStr">
        <is>
          <t>Монтаж оборудования</t>
        </is>
      </c>
      <c r="EH78" s="95" t="n">
        <v>0</v>
      </c>
      <c r="EI78" s="95" t="n"/>
      <c r="EJ78" s="95" t="n">
        <v>62</v>
      </c>
      <c r="EK78" s="95" t="n">
        <v>0</v>
      </c>
      <c r="EL78" s="95" t="inlineStr">
        <is>
          <t>ТСН-2001 Калькуляция - 054</t>
        </is>
      </c>
      <c r="EM78" s="95" t="inlineStr">
        <is>
          <t>Калькуляция - 054</t>
        </is>
      </c>
      <c r="EN78" s="95" t="n"/>
      <c r="EO78" s="95" t="n"/>
      <c r="EP78" s="95" t="n"/>
      <c r="EQ78" s="95" t="n">
        <v>131072</v>
      </c>
      <c r="ER78" s="95" t="n">
        <v>1235.3</v>
      </c>
      <c r="ES78" s="95" t="n">
        <v>0</v>
      </c>
      <c r="ET78" s="95" t="n">
        <v>1509.81</v>
      </c>
      <c r="EU78" s="95" t="n">
        <v>137.25</v>
      </c>
      <c r="EV78" s="95" t="n">
        <v>1015.69</v>
      </c>
      <c r="EW78" s="95" t="n">
        <v>62</v>
      </c>
      <c r="EX78" s="95" t="n">
        <v>0</v>
      </c>
      <c r="EY78" s="95" t="n">
        <v>0</v>
      </c>
      <c r="EZ78" s="95" t="n"/>
      <c r="FA78" s="95" t="n"/>
      <c r="FB78" s="95" t="n"/>
      <c r="FC78" s="95" t="n"/>
      <c r="FD78" s="95" t="n"/>
      <c r="FE78" s="95" t="n"/>
      <c r="FF78" s="95" t="n"/>
      <c r="FG78" s="95" t="n"/>
      <c r="FH78" s="95" t="n"/>
      <c r="FI78" s="95" t="n"/>
      <c r="FJ78" s="95" t="n"/>
      <c r="FK78" s="95" t="n"/>
      <c r="FL78" s="95" t="n"/>
      <c r="FM78" s="95" t="n"/>
      <c r="FN78" s="95" t="n"/>
      <c r="FO78" s="95" t="n"/>
      <c r="FP78" s="95" t="n"/>
      <c r="FQ78" s="95" t="n">
        <v>0</v>
      </c>
      <c r="FR78" s="95">
        <f>ROUND(IF(BI78=3,GM78,0),2)</f>
        <v/>
      </c>
      <c r="FS78" s="95" t="n">
        <v>0</v>
      </c>
      <c r="FT78" s="95" t="n"/>
      <c r="FU78" s="95" t="n"/>
      <c r="FV78" s="95" t="n"/>
      <c r="FW78" s="95" t="n"/>
      <c r="FX78" s="95" t="n">
        <v>97</v>
      </c>
      <c r="FY78" s="95" t="n">
        <v>51</v>
      </c>
      <c r="FZ78" s="95" t="n"/>
      <c r="GA78" s="95" t="n"/>
      <c r="GB78" s="95" t="n"/>
      <c r="GC78" s="95" t="n"/>
      <c r="GD78" s="95" t="n">
        <v>1</v>
      </c>
      <c r="GE78" s="95" t="n"/>
      <c r="GF78" s="95" t="n">
        <v>1032217491</v>
      </c>
      <c r="GG78" s="95" t="n">
        <v>2</v>
      </c>
      <c r="GH78" s="95" t="n">
        <v>1</v>
      </c>
      <c r="GI78" s="95" t="n">
        <v>2</v>
      </c>
      <c r="GJ78" s="95" t="n">
        <v>0</v>
      </c>
      <c r="GK78" s="95" t="n">
        <v>0</v>
      </c>
      <c r="GL78" s="95">
        <f>ROUND(IF(AND(BH78=3,BI78=3,FS78&lt;&gt;0),P78,0),2)</f>
        <v/>
      </c>
      <c r="GM78" s="95">
        <f>ROUND(O78+X78+Y78,2)+GX78</f>
        <v/>
      </c>
      <c r="GN78" s="95">
        <f>IF(OR(BI78=0,BI78=1),GM78-GX78,0)</f>
        <v/>
      </c>
      <c r="GO78" s="95">
        <f>IF(BI78=2,GM78-GX78,0)</f>
        <v/>
      </c>
      <c r="GP78" s="95">
        <f>IF(BI78=4,GM78-GX78,0)</f>
        <v/>
      </c>
      <c r="GQ78" s="95" t="n"/>
      <c r="GR78" s="95" t="n">
        <v>0</v>
      </c>
      <c r="GS78" s="95" t="n">
        <v>0</v>
      </c>
      <c r="GT78" s="95" t="n">
        <v>0</v>
      </c>
      <c r="GU78" s="95" t="n"/>
      <c r="GV78" s="95">
        <f>ROUND((GT78),6)</f>
        <v/>
      </c>
      <c r="GW78" s="95" t="n">
        <v>1</v>
      </c>
      <c r="GX78" s="95">
        <f>ROUND(HC78*I78,2)</f>
        <v/>
      </c>
      <c r="GY78" s="95" t="n">
        <v>0</v>
      </c>
      <c r="GZ78" s="95" t="n">
        <v>0</v>
      </c>
      <c r="HA78" s="95" t="n">
        <v>0</v>
      </c>
      <c r="HB78" s="95" t="n">
        <v>0</v>
      </c>
      <c r="HC78" s="95">
        <f>GV78*GW78</f>
        <v/>
      </c>
      <c r="HD78" s="95" t="n">
        <v>0</v>
      </c>
      <c r="HE78" s="95" t="n"/>
      <c r="HF78" s="95" t="n"/>
      <c r="HG78" s="95" t="n"/>
      <c r="HH78" s="95" t="n"/>
      <c r="HI78" s="95" t="n"/>
      <c r="HJ78" s="95" t="n"/>
      <c r="HK78" s="95" t="n"/>
      <c r="HL78" s="95" t="n"/>
      <c r="HM78" s="95" t="n"/>
      <c r="HN78" s="95" t="n"/>
      <c r="HO78" s="95" t="n"/>
      <c r="HP78" s="95" t="n"/>
      <c r="HQ78" s="95" t="n"/>
      <c r="HR78" s="95" t="n"/>
      <c r="HS78" s="95" t="n"/>
      <c r="HT78" s="95" t="n"/>
      <c r="HU78" s="95" t="n"/>
      <c r="HV78" s="95" t="n"/>
      <c r="HW78" s="95" t="n"/>
      <c r="HX78" s="95" t="n"/>
      <c r="HY78" s="95" t="n"/>
      <c r="HZ78" s="95" t="n"/>
      <c r="IA78" s="95" t="n"/>
      <c r="IB78" s="95" t="n"/>
      <c r="IC78" s="95" t="n"/>
      <c r="ID78" s="95" t="n"/>
      <c r="IE78" s="95" t="n"/>
      <c r="IF78" s="95" t="n"/>
      <c r="IG78" s="95" t="n"/>
      <c r="IH78" s="95" t="n"/>
      <c r="II78" s="95" t="n"/>
      <c r="IJ78" s="95" t="n"/>
      <c r="IK78" s="95" t="n"/>
      <c r="IL78" s="95" t="n"/>
      <c r="IM78" s="95" t="n"/>
      <c r="IN78" s="95" t="n"/>
      <c r="IO78" s="95" t="n"/>
      <c r="IP78" s="95" t="n"/>
      <c r="IQ78" s="95" t="n"/>
      <c r="IR78" s="95" t="n"/>
      <c r="IS78" s="95" t="n"/>
      <c r="IT78" s="95" t="n"/>
      <c r="IU78" s="95" t="n"/>
    </row>
    <row r="79" ht="12.75" customHeight="1" s="54">
      <c r="A79" s="95" t="n">
        <v>17</v>
      </c>
      <c r="B79" s="95" t="n">
        <v>1</v>
      </c>
      <c r="C79" s="95">
        <f>ROW(SmtRes!A56)</f>
        <v/>
      </c>
      <c r="D79" s="95">
        <f>ROW(EtalonRes!A56)</f>
        <v/>
      </c>
      <c r="E79" s="95" t="n">
        <v>1</v>
      </c>
      <c r="F79" s="95" t="inlineStr">
        <is>
          <t>Калькуляция - 055</t>
        </is>
      </c>
      <c r="G79" s="95" t="inlineStr">
        <is>
          <t>Протоколы, маркировка и передача результатов испытаний отопления</t>
        </is>
      </c>
      <c r="H79" s="95" t="inlineStr">
        <is>
          <t>1 КОМПЛ.</t>
        </is>
      </c>
      <c r="I79" s="95" t="n">
        <v>62</v>
      </c>
      <c r="J79" s="95" t="n">
        <v>41.97</v>
      </c>
      <c r="K79" s="95" t="n">
        <v>41917.71</v>
      </c>
      <c r="L79" s="95" t="n"/>
      <c r="M79" s="95" t="n"/>
      <c r="N79" s="95" t="n"/>
      <c r="O79" s="95">
        <f>ROUND((Z79+AC79+AD79),2)</f>
        <v/>
      </c>
      <c r="P79" s="95">
        <f>ROUND((U79+X79+Y79),2)</f>
        <v/>
      </c>
      <c r="Q79" s="95">
        <f>ROUND(10.18,2)</f>
        <v/>
      </c>
      <c r="R79" s="95">
        <f>ROUND(AH79,2)</f>
        <v/>
      </c>
      <c r="S79" s="95" t="inlineStr">
        <is>
          <t>ТСН-2001 Калькуляция - 055</t>
        </is>
      </c>
      <c r="T79" s="95" t="inlineStr">
        <is>
          <t>work</t>
        </is>
      </c>
      <c r="U79" s="95" t="n">
        <v>26491.99</v>
      </c>
      <c r="V79" s="95" t="n">
        <v>7545.19</v>
      </c>
      <c r="W79" s="95" t="n">
        <v>838.35</v>
      </c>
      <c r="X79" s="95" t="n">
        <v>9221.9</v>
      </c>
      <c r="Y79" s="95" t="n">
        <v>6203.82</v>
      </c>
      <c r="Z79" s="95" t="n">
        <v>2602.35</v>
      </c>
      <c r="AA79" s="95" t="n">
        <v>741.1799999999999</v>
      </c>
      <c r="AB79" s="95" t="n">
        <v>82.36</v>
      </c>
      <c r="AC79" s="95" t="n">
        <v>905.89</v>
      </c>
      <c r="AD79" s="95" t="n">
        <v>609.41</v>
      </c>
      <c r="AE79" s="95" t="inlineStr">
        <is>
          <t>work</t>
        </is>
      </c>
      <c r="AF79" s="95" t="n">
        <v>92.83</v>
      </c>
      <c r="AG79" s="95" t="n">
        <v>9.119999999999999</v>
      </c>
      <c r="AH79" s="95" t="n">
        <v>62</v>
      </c>
      <c r="AI79" s="95">
        <f>(((EX79*0.3)*1.1))</f>
        <v/>
      </c>
      <c r="AJ79" s="95">
        <f>(AS79)</f>
        <v/>
      </c>
      <c r="AK79" s="95" t="n">
        <v>741.1799999999999</v>
      </c>
      <c r="AL79" s="95" t="n">
        <v>0</v>
      </c>
      <c r="AM79" s="95" t="n">
        <v>905.89</v>
      </c>
      <c r="AN79" s="95" t="n">
        <v>82.36</v>
      </c>
      <c r="AO79" s="95">
        <f>ROUND(O79,2)</f>
        <v/>
      </c>
      <c r="AP79" s="95" t="n">
        <v>0</v>
      </c>
      <c r="AQ79" s="95">
        <f>ROUND(R79,2)</f>
        <v/>
      </c>
      <c r="AR79" s="95" t="n">
        <v>0</v>
      </c>
      <c r="AS79" s="95" t="n">
        <v>0</v>
      </c>
      <c r="AT79" s="95" t="n">
        <v>97</v>
      </c>
      <c r="AU79" s="95" t="n">
        <v>51</v>
      </c>
      <c r="AV79" s="95" t="n">
        <v>1</v>
      </c>
      <c r="AW79" s="95" t="n">
        <v>1</v>
      </c>
      <c r="AX79" s="95" t="n"/>
      <c r="AY79" s="95" t="n"/>
      <c r="AZ79" s="95" t="n">
        <v>1</v>
      </c>
      <c r="BA79" s="95" t="n">
        <v>1</v>
      </c>
      <c r="BB79" s="95" t="n">
        <v>1</v>
      </c>
      <c r="BC79" s="95" t="n">
        <v>1</v>
      </c>
      <c r="BD79" s="95" t="n"/>
      <c r="BE79" s="95" t="n"/>
      <c r="BF79" s="95" t="n"/>
      <c r="BG79" s="95" t="n"/>
      <c r="BH79" s="95" t="n">
        <v>0</v>
      </c>
      <c r="BI79" s="95" t="n">
        <v>62</v>
      </c>
      <c r="BJ79" s="95" t="inlineStr">
        <is>
          <t>ТСН-2001 Калькуляция - 055, Калькуляция - 055</t>
        </is>
      </c>
      <c r="BK79" s="95" t="n"/>
      <c r="BL79" s="95" t="n"/>
      <c r="BM79" s="95" t="n">
        <v>0</v>
      </c>
      <c r="BN79" s="95" t="n">
        <v>0</v>
      </c>
      <c r="BO79" s="95" t="inlineStr">
        <is>
          <t>Калькуляция - 055</t>
        </is>
      </c>
      <c r="BP79" s="95" t="n">
        <v>1</v>
      </c>
      <c r="BQ79" s="95" t="n">
        <v>40</v>
      </c>
      <c r="BR79" s="95" t="n">
        <v>0</v>
      </c>
      <c r="BS79" s="95" t="n">
        <v>1</v>
      </c>
      <c r="BT79" s="95" t="n">
        <v>1</v>
      </c>
      <c r="BU79" s="95" t="n">
        <v>1</v>
      </c>
      <c r="BV79" s="95" t="n">
        <v>1</v>
      </c>
      <c r="BW79" s="95" t="n">
        <v>1</v>
      </c>
      <c r="BX79" s="95" t="n">
        <v>1</v>
      </c>
      <c r="BY79" s="95" t="n"/>
      <c r="BZ79" s="95" t="n">
        <v>97</v>
      </c>
      <c r="CA79" s="95" t="n">
        <v>51</v>
      </c>
      <c r="CB79" s="95" t="n"/>
      <c r="CC79" s="95" t="n"/>
      <c r="CD79" s="95" t="n"/>
      <c r="CE79" s="95" t="n">
        <v>30</v>
      </c>
      <c r="CF79" s="95" t="n">
        <v>0</v>
      </c>
      <c r="CG79" s="95" t="n">
        <v>0</v>
      </c>
      <c r="CH79" s="95" t="n"/>
      <c r="CI79" s="95" t="n"/>
      <c r="CJ79" s="95" t="n"/>
      <c r="CK79" s="95" t="n"/>
      <c r="CL79" s="95" t="n"/>
      <c r="CM79" s="95" t="n">
        <v>0</v>
      </c>
      <c r="CN79" s="95" t="n"/>
      <c r="CO79" s="95" t="n">
        <v>0</v>
      </c>
      <c r="CP79" s="95">
        <f>ROUND(P79,2)</f>
        <v/>
      </c>
      <c r="CQ79" s="95">
        <f>ROUND(V79,2)</f>
        <v/>
      </c>
      <c r="CR79" s="95">
        <f>ROUND(W79,2)</f>
        <v/>
      </c>
      <c r="CS79" s="95">
        <f>ROUND(X79,2)</f>
        <v/>
      </c>
      <c r="CT79" s="95">
        <f>ROUND(Y79,2)</f>
        <v/>
      </c>
      <c r="CU79" s="95">
        <f>ROUND(AF79,2)</f>
        <v/>
      </c>
      <c r="CV79" s="95">
        <f>ROUND((AH79*AV79),2)</f>
        <v/>
      </c>
      <c r="CW79" s="95">
        <f>ROUND(AI79,2)</f>
        <v/>
      </c>
      <c r="CX79" s="95">
        <f>ROUND(AJ79,2)</f>
        <v/>
      </c>
      <c r="CY79" s="95">
        <f>ROUND(((P79*AT79)/100),2)</f>
        <v/>
      </c>
      <c r="CZ79" s="95">
        <f>ROUND(((P79*AU79)/100),2)</f>
        <v/>
      </c>
      <c r="DA79" s="95" t="n"/>
      <c r="DB79" s="95" t="n">
        <v>109</v>
      </c>
      <c r="DC79" s="95" t="n"/>
      <c r="DD79" s="95" t="inlineStr">
        <is>
          <t>*0)*1</t>
        </is>
      </c>
      <c r="DE79" s="95" t="inlineStr">
        <is>
          <t>*0,3)*1,1</t>
        </is>
      </c>
      <c r="DF79" s="95" t="inlineStr">
        <is>
          <t>*0,3)*1,1</t>
        </is>
      </c>
      <c r="DG79" s="95" t="inlineStr">
        <is>
          <t>*0,3)*1,1</t>
        </is>
      </c>
      <c r="DH79" s="95" t="n"/>
      <c r="DI79" s="95" t="inlineStr">
        <is>
          <t>*0,3)*1,1</t>
        </is>
      </c>
      <c r="DJ79" s="95" t="inlineStr">
        <is>
          <t>*0,3)*1,1</t>
        </is>
      </c>
      <c r="DK79" s="95" t="n"/>
      <c r="DL79" s="95" t="n"/>
      <c r="DM79" s="95" t="n"/>
      <c r="DN79" s="95" t="n">
        <v>0</v>
      </c>
      <c r="DO79" s="95" t="n">
        <v>0</v>
      </c>
      <c r="DP79" s="95" t="n">
        <v>1</v>
      </c>
      <c r="DQ79" s="95" t="n">
        <v>1</v>
      </c>
      <c r="DR79" s="95" t="n"/>
      <c r="DS79" s="95" t="n"/>
      <c r="DT79" s="95" t="n"/>
      <c r="DU79" s="95" t="n">
        <v>1000</v>
      </c>
      <c r="DV79" s="95" t="inlineStr">
        <is>
          <t>1  КОМПЛ..</t>
        </is>
      </c>
      <c r="DW79" s="95" t="inlineStr">
        <is>
          <t>1  КОМПЛ..</t>
        </is>
      </c>
      <c r="DX79" s="95" t="n">
        <v>1</v>
      </c>
      <c r="DY79" s="95" t="n"/>
      <c r="DZ79" s="95" t="n"/>
      <c r="EA79" s="95" t="n"/>
      <c r="EB79" s="95" t="n"/>
      <c r="EC79" s="95" t="n"/>
      <c r="ED79" s="95" t="n"/>
      <c r="EE79" s="95" t="n">
        <v>1768070131</v>
      </c>
      <c r="EF79" s="95" t="n">
        <v>40</v>
      </c>
      <c r="EG79" s="95" t="inlineStr">
        <is>
          <t>Монтаж оборудования</t>
        </is>
      </c>
      <c r="EH79" s="95" t="n">
        <v>0</v>
      </c>
      <c r="EI79" s="95" t="n"/>
      <c r="EJ79" s="95" t="n">
        <v>62</v>
      </c>
      <c r="EK79" s="95" t="n">
        <v>0</v>
      </c>
      <c r="EL79" s="95" t="inlineStr">
        <is>
          <t>ТСН-2001 Калькуляция - 055</t>
        </is>
      </c>
      <c r="EM79" s="95" t="inlineStr">
        <is>
          <t>Калькуляция - 055</t>
        </is>
      </c>
      <c r="EN79" s="95" t="n"/>
      <c r="EO79" s="95" t="n"/>
      <c r="EP79" s="95" t="n"/>
      <c r="EQ79" s="95" t="n">
        <v>131072</v>
      </c>
      <c r="ER79" s="95" t="n">
        <v>741.1799999999999</v>
      </c>
      <c r="ES79" s="95" t="n">
        <v>0</v>
      </c>
      <c r="ET79" s="95" t="n">
        <v>905.89</v>
      </c>
      <c r="EU79" s="95" t="n">
        <v>82.36</v>
      </c>
      <c r="EV79" s="95" t="n">
        <v>609.41</v>
      </c>
      <c r="EW79" s="95" t="n">
        <v>62</v>
      </c>
      <c r="EX79" s="95" t="n">
        <v>0</v>
      </c>
      <c r="EY79" s="95" t="n">
        <v>0</v>
      </c>
      <c r="EZ79" s="95" t="n"/>
      <c r="FA79" s="95" t="n"/>
      <c r="FB79" s="95" t="n"/>
      <c r="FC79" s="95" t="n"/>
      <c r="FD79" s="95" t="n"/>
      <c r="FE79" s="95" t="n"/>
      <c r="FF79" s="95" t="n"/>
      <c r="FG79" s="95" t="n"/>
      <c r="FH79" s="95" t="n"/>
      <c r="FI79" s="95" t="n"/>
      <c r="FJ79" s="95" t="n"/>
      <c r="FK79" s="95" t="n"/>
      <c r="FL79" s="95" t="n"/>
      <c r="FM79" s="95" t="n"/>
      <c r="FN79" s="95" t="n"/>
      <c r="FO79" s="95" t="n"/>
      <c r="FP79" s="95" t="n"/>
      <c r="FQ79" s="95" t="n">
        <v>0</v>
      </c>
      <c r="FR79" s="95">
        <f>ROUND(IF(BI79=3,GM79,0),2)</f>
        <v/>
      </c>
      <c r="FS79" s="95" t="n">
        <v>0</v>
      </c>
      <c r="FT79" s="95" t="n"/>
      <c r="FU79" s="95" t="n"/>
      <c r="FV79" s="95" t="n"/>
      <c r="FW79" s="95" t="n"/>
      <c r="FX79" s="95" t="n">
        <v>97</v>
      </c>
      <c r="FY79" s="95" t="n">
        <v>51</v>
      </c>
      <c r="FZ79" s="95" t="n"/>
      <c r="GA79" s="95" t="n"/>
      <c r="GB79" s="95" t="n"/>
      <c r="GC79" s="95" t="n"/>
      <c r="GD79" s="95" t="n">
        <v>1</v>
      </c>
      <c r="GE79" s="95" t="n"/>
      <c r="GF79" s="95" t="n">
        <v>1768070131</v>
      </c>
      <c r="GG79" s="95" t="n">
        <v>2</v>
      </c>
      <c r="GH79" s="95" t="n">
        <v>1</v>
      </c>
      <c r="GI79" s="95" t="n">
        <v>2</v>
      </c>
      <c r="GJ79" s="95" t="n">
        <v>0</v>
      </c>
      <c r="GK79" s="95" t="n">
        <v>0</v>
      </c>
      <c r="GL79" s="95">
        <f>ROUND(IF(AND(BH79=3,BI79=3,FS79&lt;&gt;0),P79,0),2)</f>
        <v/>
      </c>
      <c r="GM79" s="95">
        <f>ROUND(O79+X79+Y79,2)+GX79</f>
        <v/>
      </c>
      <c r="GN79" s="95">
        <f>IF(OR(BI79=0,BI79=1),GM79-GX79,0)</f>
        <v/>
      </c>
      <c r="GO79" s="95">
        <f>IF(BI79=2,GM79-GX79,0)</f>
        <v/>
      </c>
      <c r="GP79" s="95">
        <f>IF(BI79=4,GM79-GX79,0)</f>
        <v/>
      </c>
      <c r="GQ79" s="95" t="n"/>
      <c r="GR79" s="95" t="n">
        <v>0</v>
      </c>
      <c r="GS79" s="95" t="n">
        <v>0</v>
      </c>
      <c r="GT79" s="95" t="n">
        <v>0</v>
      </c>
      <c r="GU79" s="95" t="n"/>
      <c r="GV79" s="95">
        <f>ROUND((GT79),6)</f>
        <v/>
      </c>
      <c r="GW79" s="95" t="n">
        <v>1</v>
      </c>
      <c r="GX79" s="95">
        <f>ROUND(HC79*I79,2)</f>
        <v/>
      </c>
      <c r="GY79" s="95" t="n">
        <v>0</v>
      </c>
      <c r="GZ79" s="95" t="n">
        <v>0</v>
      </c>
      <c r="HA79" s="95" t="n">
        <v>0</v>
      </c>
      <c r="HB79" s="95" t="n">
        <v>0</v>
      </c>
      <c r="HC79" s="95">
        <f>GV79*GW79</f>
        <v/>
      </c>
      <c r="HD79" s="95" t="n">
        <v>0</v>
      </c>
      <c r="HE79" s="95" t="n"/>
      <c r="HF79" s="95" t="n"/>
      <c r="HG79" s="95" t="n"/>
      <c r="HH79" s="95" t="n"/>
      <c r="HI79" s="95" t="n"/>
      <c r="HJ79" s="95" t="n"/>
      <c r="HK79" s="95" t="n"/>
      <c r="HL79" s="95" t="n"/>
      <c r="HM79" s="95" t="n"/>
      <c r="HN79" s="95" t="n"/>
      <c r="HO79" s="95" t="n"/>
      <c r="HP79" s="95" t="n"/>
      <c r="HQ79" s="95" t="n"/>
      <c r="HR79" s="95" t="n"/>
      <c r="HS79" s="95" t="n"/>
      <c r="HT79" s="95" t="n"/>
      <c r="HU79" s="95" t="n"/>
      <c r="HV79" s="95" t="n"/>
      <c r="HW79" s="95" t="n"/>
      <c r="HX79" s="95" t="n"/>
      <c r="HY79" s="95" t="n"/>
      <c r="HZ79" s="95" t="n"/>
      <c r="IA79" s="95" t="n"/>
      <c r="IB79" s="95" t="n"/>
      <c r="IC79" s="95" t="n"/>
      <c r="ID79" s="95" t="n"/>
      <c r="IE79" s="95" t="n"/>
      <c r="IF79" s="95" t="n"/>
      <c r="IG79" s="95" t="n"/>
      <c r="IH79" s="95" t="n"/>
      <c r="II79" s="95" t="n"/>
      <c r="IJ79" s="95" t="n"/>
      <c r="IK79" s="95" t="n"/>
      <c r="IL79" s="95" t="n"/>
      <c r="IM79" s="95" t="n"/>
      <c r="IN79" s="95" t="n"/>
      <c r="IO79" s="95" t="n"/>
      <c r="IP79" s="95" t="n"/>
      <c r="IQ79" s="95" t="n"/>
      <c r="IR79" s="95" t="n"/>
      <c r="IS79" s="95" t="n"/>
      <c r="IT79" s="95" t="n"/>
      <c r="IU79" s="95" t="n"/>
    </row>
    <row r="80" ht="12.75" customHeight="1" s="54">
      <c r="A80" s="95" t="n">
        <v>17</v>
      </c>
      <c r="B80" s="95" t="n">
        <v>1</v>
      </c>
      <c r="C80" s="95">
        <f>ROW(SmtRes!A57)</f>
        <v/>
      </c>
      <c r="D80" s="95">
        <f>ROW(EtalonRes!A57)</f>
        <v/>
      </c>
      <c r="E80" s="95" t="n">
        <v>1</v>
      </c>
      <c r="F80" s="95" t="inlineStr">
        <is>
          <t>6.65-25-1</t>
        </is>
      </c>
      <c r="G80" s="95" t="inlineStr">
        <is>
          <t>Ревизия вентканалов, решеток и проходок</t>
        </is>
      </c>
      <c r="H80" s="95" t="inlineStr">
        <is>
          <t>1 КОМПЛ.</t>
        </is>
      </c>
      <c r="I80" s="95" t="n">
        <v>94</v>
      </c>
      <c r="J80" s="95" t="n">
        <v>152.29</v>
      </c>
      <c r="K80" s="95" t="n">
        <v>230580.83</v>
      </c>
      <c r="L80" s="95" t="n"/>
      <c r="M80" s="95" t="n"/>
      <c r="N80" s="95" t="n"/>
      <c r="O80" s="95">
        <f>ROUND((Z80+AC80+AD80),2)</f>
        <v/>
      </c>
      <c r="P80" s="95">
        <f>ROUND((U80+X80+Y80),2)</f>
        <v/>
      </c>
      <c r="Q80" s="95">
        <f>ROUND(10.18,2)</f>
        <v/>
      </c>
      <c r="R80" s="95">
        <f>ROUND(AH80,2)</f>
        <v/>
      </c>
      <c r="S80" s="95" t="inlineStr">
        <is>
          <t>ТСН-2001 6.65-25-1</t>
        </is>
      </c>
      <c r="T80" s="95" t="inlineStr">
        <is>
          <t>work</t>
        </is>
      </c>
      <c r="U80" s="95" t="n">
        <v>145727.09</v>
      </c>
      <c r="V80" s="95" t="n">
        <v>41504.55</v>
      </c>
      <c r="W80" s="95" t="n">
        <v>4611.62</v>
      </c>
      <c r="X80" s="95" t="n">
        <v>50727.78</v>
      </c>
      <c r="Y80" s="95" t="n">
        <v>34125.96</v>
      </c>
      <c r="Z80" s="95" t="n">
        <v>14315.04</v>
      </c>
      <c r="AA80" s="95" t="n">
        <v>4077.07</v>
      </c>
      <c r="AB80" s="95" t="n">
        <v>453.01</v>
      </c>
      <c r="AC80" s="95" t="n">
        <v>4983.09</v>
      </c>
      <c r="AD80" s="95" t="n">
        <v>3352.26</v>
      </c>
      <c r="AE80" s="95" t="inlineStr">
        <is>
          <t>work</t>
        </is>
      </c>
      <c r="AF80" s="95" t="n">
        <v>510.52</v>
      </c>
      <c r="AG80" s="95" t="n">
        <v>50.15</v>
      </c>
      <c r="AH80" s="95" t="n">
        <v>94</v>
      </c>
      <c r="AI80" s="95">
        <f>(((EX80*0.3)*1.1))</f>
        <v/>
      </c>
      <c r="AJ80" s="95">
        <f>(AS80)</f>
        <v/>
      </c>
      <c r="AK80" s="95" t="n">
        <v>4077.07</v>
      </c>
      <c r="AL80" s="95" t="n">
        <v>0</v>
      </c>
      <c r="AM80" s="95" t="n">
        <v>4983.09</v>
      </c>
      <c r="AN80" s="95" t="n">
        <v>453.01</v>
      </c>
      <c r="AO80" s="95">
        <f>ROUND(O80,2)</f>
        <v/>
      </c>
      <c r="AP80" s="95" t="n">
        <v>0</v>
      </c>
      <c r="AQ80" s="95">
        <f>ROUND(R80,2)</f>
        <v/>
      </c>
      <c r="AR80" s="95" t="n">
        <v>0</v>
      </c>
      <c r="AS80" s="95" t="n">
        <v>0</v>
      </c>
      <c r="AT80" s="95" t="n">
        <v>97</v>
      </c>
      <c r="AU80" s="95" t="n">
        <v>51</v>
      </c>
      <c r="AV80" s="95" t="n">
        <v>1</v>
      </c>
      <c r="AW80" s="95" t="n">
        <v>1</v>
      </c>
      <c r="AX80" s="95" t="n"/>
      <c r="AY80" s="95" t="n"/>
      <c r="AZ80" s="95" t="n">
        <v>1</v>
      </c>
      <c r="BA80" s="95" t="n">
        <v>1</v>
      </c>
      <c r="BB80" s="95" t="n">
        <v>1</v>
      </c>
      <c r="BC80" s="95" t="n">
        <v>1</v>
      </c>
      <c r="BD80" s="95" t="n"/>
      <c r="BE80" s="95" t="n"/>
      <c r="BF80" s="95" t="n"/>
      <c r="BG80" s="95" t="n"/>
      <c r="BH80" s="95" t="n">
        <v>0</v>
      </c>
      <c r="BI80" s="95" t="n">
        <v>94</v>
      </c>
      <c r="BJ80" s="95" t="inlineStr">
        <is>
          <t>ТСН-2001 6.65-25-1, 6.65-25-1</t>
        </is>
      </c>
      <c r="BK80" s="95" t="n"/>
      <c r="BL80" s="95" t="n"/>
      <c r="BM80" s="95" t="n">
        <v>665</v>
      </c>
      <c r="BN80" s="95" t="n">
        <v>0</v>
      </c>
      <c r="BO80" s="95" t="inlineStr">
        <is>
          <t>6.65-25-1</t>
        </is>
      </c>
      <c r="BP80" s="95" t="n">
        <v>1</v>
      </c>
      <c r="BQ80" s="95" t="n">
        <v>40</v>
      </c>
      <c r="BR80" s="95" t="n">
        <v>0</v>
      </c>
      <c r="BS80" s="95" t="n">
        <v>1</v>
      </c>
      <c r="BT80" s="95" t="n">
        <v>1</v>
      </c>
      <c r="BU80" s="95" t="n">
        <v>1</v>
      </c>
      <c r="BV80" s="95" t="n">
        <v>1</v>
      </c>
      <c r="BW80" s="95" t="n">
        <v>1</v>
      </c>
      <c r="BX80" s="95" t="n">
        <v>1</v>
      </c>
      <c r="BY80" s="95" t="n"/>
      <c r="BZ80" s="95" t="n">
        <v>97</v>
      </c>
      <c r="CA80" s="95" t="n">
        <v>51</v>
      </c>
      <c r="CB80" s="95" t="n"/>
      <c r="CC80" s="95" t="n"/>
      <c r="CD80" s="95" t="n"/>
      <c r="CE80" s="95" t="n">
        <v>30</v>
      </c>
      <c r="CF80" s="95" t="n">
        <v>0</v>
      </c>
      <c r="CG80" s="95" t="n">
        <v>0</v>
      </c>
      <c r="CH80" s="95" t="n"/>
      <c r="CI80" s="95" t="n"/>
      <c r="CJ80" s="95" t="n"/>
      <c r="CK80" s="95" t="n"/>
      <c r="CL80" s="95" t="n"/>
      <c r="CM80" s="95" t="n">
        <v>0</v>
      </c>
      <c r="CN80" s="95" t="n"/>
      <c r="CO80" s="95" t="n">
        <v>0</v>
      </c>
      <c r="CP80" s="95">
        <f>ROUND(P80,2)</f>
        <v/>
      </c>
      <c r="CQ80" s="95">
        <f>ROUND(V80,2)</f>
        <v/>
      </c>
      <c r="CR80" s="95">
        <f>ROUND(W80,2)</f>
        <v/>
      </c>
      <c r="CS80" s="95">
        <f>ROUND(X80,2)</f>
        <v/>
      </c>
      <c r="CT80" s="95">
        <f>ROUND(Y80,2)</f>
        <v/>
      </c>
      <c r="CU80" s="95">
        <f>ROUND(AF80,2)</f>
        <v/>
      </c>
      <c r="CV80" s="95">
        <f>ROUND((AH80*AV80),2)</f>
        <v/>
      </c>
      <c r="CW80" s="95">
        <f>ROUND(AI80,2)</f>
        <v/>
      </c>
      <c r="CX80" s="95">
        <f>ROUND(AJ80,2)</f>
        <v/>
      </c>
      <c r="CY80" s="95">
        <f>ROUND(((P80*AT80)/100),2)</f>
        <v/>
      </c>
      <c r="CZ80" s="95">
        <f>ROUND(((P80*AU80)/100),2)</f>
        <v/>
      </c>
      <c r="DA80" s="95" t="n"/>
      <c r="DB80" s="95" t="n">
        <v>111</v>
      </c>
      <c r="DC80" s="95" t="n"/>
      <c r="DD80" s="95" t="inlineStr">
        <is>
          <t>*0)*1</t>
        </is>
      </c>
      <c r="DE80" s="95" t="inlineStr">
        <is>
          <t>*0,3)*1,1</t>
        </is>
      </c>
      <c r="DF80" s="95" t="inlineStr">
        <is>
          <t>*0,3)*1,1</t>
        </is>
      </c>
      <c r="DG80" s="95" t="inlineStr">
        <is>
          <t>*0,3)*1,1</t>
        </is>
      </c>
      <c r="DH80" s="95" t="n"/>
      <c r="DI80" s="95" t="inlineStr">
        <is>
          <t>*0,3)*1,1</t>
        </is>
      </c>
      <c r="DJ80" s="95" t="inlineStr">
        <is>
          <t>*0,3)*1,1</t>
        </is>
      </c>
      <c r="DK80" s="95" t="n"/>
      <c r="DL80" s="95" t="n"/>
      <c r="DM80" s="95" t="n"/>
      <c r="DN80" s="95" t="n">
        <v>0</v>
      </c>
      <c r="DO80" s="95" t="n">
        <v>0</v>
      </c>
      <c r="DP80" s="95" t="n">
        <v>1</v>
      </c>
      <c r="DQ80" s="95" t="n">
        <v>1</v>
      </c>
      <c r="DR80" s="95" t="n"/>
      <c r="DS80" s="95" t="n"/>
      <c r="DT80" s="95" t="n"/>
      <c r="DU80" s="95" t="n">
        <v>1000</v>
      </c>
      <c r="DV80" s="95" t="inlineStr">
        <is>
          <t>1  КОМПЛ..</t>
        </is>
      </c>
      <c r="DW80" s="95" t="inlineStr">
        <is>
          <t>1  КОМПЛ..</t>
        </is>
      </c>
      <c r="DX80" s="95" t="n">
        <v>1</v>
      </c>
      <c r="DY80" s="95" t="n"/>
      <c r="DZ80" s="95" t="n"/>
      <c r="EA80" s="95" t="n"/>
      <c r="EB80" s="95" t="n"/>
      <c r="EC80" s="95" t="n"/>
      <c r="ED80" s="95" t="n"/>
      <c r="EE80" s="95" t="n">
        <v>1348471124</v>
      </c>
      <c r="EF80" s="95" t="n">
        <v>40</v>
      </c>
      <c r="EG80" s="95" t="inlineStr">
        <is>
          <t>Монтаж оборудования</t>
        </is>
      </c>
      <c r="EH80" s="95" t="n">
        <v>0</v>
      </c>
      <c r="EI80" s="95" t="n"/>
      <c r="EJ80" s="95" t="n">
        <v>94</v>
      </c>
      <c r="EK80" s="95" t="n">
        <v>665</v>
      </c>
      <c r="EL80" s="95" t="inlineStr">
        <is>
          <t>ТСН-2001 6.65-25-1</t>
        </is>
      </c>
      <c r="EM80" s="95" t="inlineStr">
        <is>
          <t>ТСН-2001.6-65</t>
        </is>
      </c>
      <c r="EN80" s="95" t="n"/>
      <c r="EO80" s="95" t="n"/>
      <c r="EP80" s="95" t="n"/>
      <c r="EQ80" s="95" t="n">
        <v>131072</v>
      </c>
      <c r="ER80" s="95" t="n">
        <v>4077.07</v>
      </c>
      <c r="ES80" s="95" t="n">
        <v>0</v>
      </c>
      <c r="ET80" s="95" t="n">
        <v>4983.09</v>
      </c>
      <c r="EU80" s="95" t="n">
        <v>453.01</v>
      </c>
      <c r="EV80" s="95" t="n">
        <v>3352.26</v>
      </c>
      <c r="EW80" s="95" t="n">
        <v>94</v>
      </c>
      <c r="EX80" s="95" t="n">
        <v>0</v>
      </c>
      <c r="EY80" s="95" t="n">
        <v>0</v>
      </c>
      <c r="EZ80" s="95" t="n"/>
      <c r="FA80" s="95" t="n"/>
      <c r="FB80" s="95" t="n"/>
      <c r="FC80" s="95" t="n"/>
      <c r="FD80" s="95" t="n"/>
      <c r="FE80" s="95" t="n"/>
      <c r="FF80" s="95" t="n"/>
      <c r="FG80" s="95" t="n"/>
      <c r="FH80" s="95" t="n"/>
      <c r="FI80" s="95" t="n"/>
      <c r="FJ80" s="95" t="n"/>
      <c r="FK80" s="95" t="n"/>
      <c r="FL80" s="95" t="n"/>
      <c r="FM80" s="95" t="n"/>
      <c r="FN80" s="95" t="n"/>
      <c r="FO80" s="95" t="n"/>
      <c r="FP80" s="95" t="n"/>
      <c r="FQ80" s="95" t="n">
        <v>0</v>
      </c>
      <c r="FR80" s="95">
        <f>ROUND(IF(BI80=3,GM80,0),2)</f>
        <v/>
      </c>
      <c r="FS80" s="95" t="n">
        <v>0</v>
      </c>
      <c r="FT80" s="95" t="n"/>
      <c r="FU80" s="95" t="n"/>
      <c r="FV80" s="95" t="n"/>
      <c r="FW80" s="95" t="n"/>
      <c r="FX80" s="95" t="n">
        <v>97</v>
      </c>
      <c r="FY80" s="95" t="n">
        <v>51</v>
      </c>
      <c r="FZ80" s="95" t="n"/>
      <c r="GA80" s="95" t="n"/>
      <c r="GB80" s="95" t="n"/>
      <c r="GC80" s="95" t="n"/>
      <c r="GD80" s="95" t="n">
        <v>1</v>
      </c>
      <c r="GE80" s="95" t="n"/>
      <c r="GF80" s="95" t="n">
        <v>1348471124</v>
      </c>
      <c r="GG80" s="95" t="n">
        <v>2</v>
      </c>
      <c r="GH80" s="95" t="n">
        <v>1</v>
      </c>
      <c r="GI80" s="95" t="n">
        <v>2</v>
      </c>
      <c r="GJ80" s="95" t="n">
        <v>0</v>
      </c>
      <c r="GK80" s="95" t="n">
        <v>0</v>
      </c>
      <c r="GL80" s="95">
        <f>ROUND(IF(AND(BH80=3,BI80=3,FS80&lt;&gt;0),P80,0),2)</f>
        <v/>
      </c>
      <c r="GM80" s="95">
        <f>ROUND(O80+X80+Y80,2)+GX80</f>
        <v/>
      </c>
      <c r="GN80" s="95">
        <f>IF(OR(BI80=0,BI80=1),GM80-GX80,0)</f>
        <v/>
      </c>
      <c r="GO80" s="95">
        <f>IF(BI80=2,GM80-GX80,0)</f>
        <v/>
      </c>
      <c r="GP80" s="95">
        <f>IF(BI80=4,GM80-GX80,0)</f>
        <v/>
      </c>
      <c r="GQ80" s="95" t="n"/>
      <c r="GR80" s="95" t="n">
        <v>0</v>
      </c>
      <c r="GS80" s="95" t="n">
        <v>0</v>
      </c>
      <c r="GT80" s="95" t="n">
        <v>0</v>
      </c>
      <c r="GU80" s="95" t="n"/>
      <c r="GV80" s="95">
        <f>ROUND((GT80),6)</f>
        <v/>
      </c>
      <c r="GW80" s="95" t="n">
        <v>1</v>
      </c>
      <c r="GX80" s="95">
        <f>ROUND(HC80*I80,2)</f>
        <v/>
      </c>
      <c r="GY80" s="95" t="n">
        <v>0</v>
      </c>
      <c r="GZ80" s="95" t="n">
        <v>0</v>
      </c>
      <c r="HA80" s="95" t="n">
        <v>0</v>
      </c>
      <c r="HB80" s="95" t="n">
        <v>0</v>
      </c>
      <c r="HC80" s="95">
        <f>GV80*GW80</f>
        <v/>
      </c>
      <c r="HD80" s="95" t="n">
        <v>0</v>
      </c>
      <c r="HE80" s="95" t="n"/>
      <c r="HF80" s="95" t="n"/>
      <c r="HG80" s="95" t="n"/>
      <c r="HH80" s="95" t="n"/>
      <c r="HI80" s="95" t="n"/>
      <c r="HJ80" s="95" t="n"/>
      <c r="HK80" s="95" t="n"/>
      <c r="HL80" s="95" t="n"/>
      <c r="HM80" s="95" t="n"/>
      <c r="HN80" s="95" t="n"/>
      <c r="HO80" s="95" t="n"/>
      <c r="HP80" s="95" t="n"/>
      <c r="HQ80" s="95" t="n"/>
      <c r="HR80" s="95" t="n"/>
      <c r="HS80" s="95" t="n"/>
      <c r="HT80" s="95" t="n"/>
      <c r="HU80" s="95" t="n"/>
      <c r="HV80" s="95" t="n"/>
      <c r="HW80" s="95" t="n"/>
      <c r="HX80" s="95" t="n"/>
      <c r="HY80" s="95" t="n"/>
      <c r="HZ80" s="95" t="n"/>
      <c r="IA80" s="95" t="n"/>
      <c r="IB80" s="95" t="n"/>
      <c r="IC80" s="95" t="n"/>
      <c r="ID80" s="95" t="n"/>
      <c r="IE80" s="95" t="n"/>
      <c r="IF80" s="95" t="n"/>
      <c r="IG80" s="95" t="n"/>
      <c r="IH80" s="95" t="n"/>
      <c r="II80" s="95" t="n"/>
      <c r="IJ80" s="95" t="n"/>
      <c r="IK80" s="95" t="n"/>
      <c r="IL80" s="95" t="n"/>
      <c r="IM80" s="95" t="n"/>
      <c r="IN80" s="95" t="n"/>
      <c r="IO80" s="95" t="n"/>
      <c r="IP80" s="95" t="n"/>
      <c r="IQ80" s="95" t="n"/>
      <c r="IR80" s="95" t="n"/>
      <c r="IS80" s="95" t="n"/>
      <c r="IT80" s="95" t="n"/>
      <c r="IU80" s="95" t="n"/>
    </row>
    <row r="81" ht="12.75" customHeight="1" s="54">
      <c r="A81" s="95" t="n">
        <v>17</v>
      </c>
      <c r="B81" s="95" t="n">
        <v>1</v>
      </c>
      <c r="C81" s="95">
        <f>ROW(SmtRes!A58)</f>
        <v/>
      </c>
      <c r="D81" s="95">
        <f>ROW(EtalonRes!A58)</f>
        <v/>
      </c>
      <c r="E81" s="95" t="n">
        <v>1</v>
      </c>
      <c r="F81" s="95" t="inlineStr">
        <is>
          <t>3.20-53-1</t>
        </is>
      </c>
      <c r="G81" s="95" t="inlineStr">
        <is>
          <t>Монтаж приточных вентиляторных агрегатов/бризеров</t>
        </is>
      </c>
      <c r="H81" s="95" t="inlineStr">
        <is>
          <t>1 ШТ.</t>
        </is>
      </c>
      <c r="I81" s="95" t="n">
        <v>36</v>
      </c>
      <c r="J81" s="95" t="n">
        <v>257.28</v>
      </c>
      <c r="K81" s="95" t="n">
        <v>149187.56</v>
      </c>
      <c r="L81" s="95" t="n"/>
      <c r="M81" s="95" t="n"/>
      <c r="N81" s="95" t="n"/>
      <c r="O81" s="95">
        <f>ROUND((Z81+AC81+AD81),2)</f>
        <v/>
      </c>
      <c r="P81" s="95">
        <f>ROUND((U81+X81+Y81),2)</f>
        <v/>
      </c>
      <c r="Q81" s="95">
        <f>ROUND(10.18,2)</f>
        <v/>
      </c>
      <c r="R81" s="95">
        <f>ROUND(AH81,2)</f>
        <v/>
      </c>
      <c r="S81" s="95" t="inlineStr">
        <is>
          <t>ТСН-2001 3.20-53-1</t>
        </is>
      </c>
      <c r="T81" s="95" t="inlineStr">
        <is>
          <t>work</t>
        </is>
      </c>
      <c r="U81" s="95" t="n">
        <v>94286.53999999999</v>
      </c>
      <c r="V81" s="95" t="n">
        <v>26853.76</v>
      </c>
      <c r="W81" s="95" t="n">
        <v>2983.75</v>
      </c>
      <c r="X81" s="95" t="n">
        <v>32821.26</v>
      </c>
      <c r="Y81" s="95" t="n">
        <v>22079.76</v>
      </c>
      <c r="Z81" s="95" t="n">
        <v>9261.940000000001</v>
      </c>
      <c r="AA81" s="95" t="n">
        <v>2637.89</v>
      </c>
      <c r="AB81" s="95" t="n">
        <v>293.1</v>
      </c>
      <c r="AC81" s="95" t="n">
        <v>3224.09</v>
      </c>
      <c r="AD81" s="95" t="n">
        <v>2168.93</v>
      </c>
      <c r="AE81" s="95" t="inlineStr">
        <is>
          <t>work</t>
        </is>
      </c>
      <c r="AF81" s="95" t="n">
        <v>330.34</v>
      </c>
      <c r="AG81" s="95" t="n">
        <v>32.45</v>
      </c>
      <c r="AH81" s="95" t="n">
        <v>36</v>
      </c>
      <c r="AI81" s="95">
        <f>(((EX81*0.3)*1.1))</f>
        <v/>
      </c>
      <c r="AJ81" s="95">
        <f>(AS81)</f>
        <v/>
      </c>
      <c r="AK81" s="95" t="n">
        <v>2637.89</v>
      </c>
      <c r="AL81" s="95" t="n">
        <v>0</v>
      </c>
      <c r="AM81" s="95" t="n">
        <v>3224.09</v>
      </c>
      <c r="AN81" s="95" t="n">
        <v>293.1</v>
      </c>
      <c r="AO81" s="95">
        <f>ROUND(O81,2)</f>
        <v/>
      </c>
      <c r="AP81" s="95" t="n">
        <v>0</v>
      </c>
      <c r="AQ81" s="95">
        <f>ROUND(R81,2)</f>
        <v/>
      </c>
      <c r="AR81" s="95" t="n">
        <v>0</v>
      </c>
      <c r="AS81" s="95" t="n">
        <v>0</v>
      </c>
      <c r="AT81" s="95" t="n">
        <v>97</v>
      </c>
      <c r="AU81" s="95" t="n">
        <v>51</v>
      </c>
      <c r="AV81" s="95" t="n">
        <v>1</v>
      </c>
      <c r="AW81" s="95" t="n">
        <v>1</v>
      </c>
      <c r="AX81" s="95" t="n"/>
      <c r="AY81" s="95" t="n"/>
      <c r="AZ81" s="95" t="n">
        <v>1</v>
      </c>
      <c r="BA81" s="95" t="n">
        <v>1</v>
      </c>
      <c r="BB81" s="95" t="n">
        <v>1</v>
      </c>
      <c r="BC81" s="95" t="n">
        <v>1</v>
      </c>
      <c r="BD81" s="95" t="n"/>
      <c r="BE81" s="95" t="n"/>
      <c r="BF81" s="95" t="n"/>
      <c r="BG81" s="95" t="n"/>
      <c r="BH81" s="95" t="n">
        <v>0</v>
      </c>
      <c r="BI81" s="95" t="n">
        <v>36</v>
      </c>
      <c r="BJ81" s="95" t="inlineStr">
        <is>
          <t>ТСН-2001 3.20-53-1, 3.20-53-1</t>
        </is>
      </c>
      <c r="BK81" s="95" t="n"/>
      <c r="BL81" s="95" t="n"/>
      <c r="BM81" s="95" t="n">
        <v>320</v>
      </c>
      <c r="BN81" s="95" t="n">
        <v>0</v>
      </c>
      <c r="BO81" s="95" t="inlineStr">
        <is>
          <t>3.20-53-1</t>
        </is>
      </c>
      <c r="BP81" s="95" t="n">
        <v>1</v>
      </c>
      <c r="BQ81" s="95" t="n">
        <v>40</v>
      </c>
      <c r="BR81" s="95" t="n">
        <v>0</v>
      </c>
      <c r="BS81" s="95" t="n">
        <v>1</v>
      </c>
      <c r="BT81" s="95" t="n">
        <v>1</v>
      </c>
      <c r="BU81" s="95" t="n">
        <v>1</v>
      </c>
      <c r="BV81" s="95" t="n">
        <v>1</v>
      </c>
      <c r="BW81" s="95" t="n">
        <v>1</v>
      </c>
      <c r="BX81" s="95" t="n">
        <v>1</v>
      </c>
      <c r="BY81" s="95" t="n"/>
      <c r="BZ81" s="95" t="n">
        <v>97</v>
      </c>
      <c r="CA81" s="95" t="n">
        <v>51</v>
      </c>
      <c r="CB81" s="95" t="n"/>
      <c r="CC81" s="95" t="n"/>
      <c r="CD81" s="95" t="n"/>
      <c r="CE81" s="95" t="n">
        <v>30</v>
      </c>
      <c r="CF81" s="95" t="n">
        <v>0</v>
      </c>
      <c r="CG81" s="95" t="n">
        <v>0</v>
      </c>
      <c r="CH81" s="95" t="n"/>
      <c r="CI81" s="95" t="n"/>
      <c r="CJ81" s="95" t="n"/>
      <c r="CK81" s="95" t="n"/>
      <c r="CL81" s="95" t="n"/>
      <c r="CM81" s="95" t="n">
        <v>0</v>
      </c>
      <c r="CN81" s="95" t="n"/>
      <c r="CO81" s="95" t="n">
        <v>0</v>
      </c>
      <c r="CP81" s="95">
        <f>ROUND(P81,2)</f>
        <v/>
      </c>
      <c r="CQ81" s="95">
        <f>ROUND(V81,2)</f>
        <v/>
      </c>
      <c r="CR81" s="95">
        <f>ROUND(W81,2)</f>
        <v/>
      </c>
      <c r="CS81" s="95">
        <f>ROUND(X81,2)</f>
        <v/>
      </c>
      <c r="CT81" s="95">
        <f>ROUND(Y81,2)</f>
        <v/>
      </c>
      <c r="CU81" s="95">
        <f>ROUND(AF81,2)</f>
        <v/>
      </c>
      <c r="CV81" s="95">
        <f>ROUND((AH81*AV81),2)</f>
        <v/>
      </c>
      <c r="CW81" s="95">
        <f>ROUND(AI81,2)</f>
        <v/>
      </c>
      <c r="CX81" s="95">
        <f>ROUND(AJ81,2)</f>
        <v/>
      </c>
      <c r="CY81" s="95">
        <f>ROUND(((P81*AT81)/100),2)</f>
        <v/>
      </c>
      <c r="CZ81" s="95">
        <f>ROUND(((P81*AU81)/100),2)</f>
        <v/>
      </c>
      <c r="DA81" s="95" t="n"/>
      <c r="DB81" s="95" t="n">
        <v>113</v>
      </c>
      <c r="DC81" s="95" t="n"/>
      <c r="DD81" s="95" t="inlineStr">
        <is>
          <t>*0)*1</t>
        </is>
      </c>
      <c r="DE81" s="95" t="inlineStr">
        <is>
          <t>*0,3)*1,1</t>
        </is>
      </c>
      <c r="DF81" s="95" t="inlineStr">
        <is>
          <t>*0,3)*1,1</t>
        </is>
      </c>
      <c r="DG81" s="95" t="inlineStr">
        <is>
          <t>*0,3)*1,1</t>
        </is>
      </c>
      <c r="DH81" s="95" t="n"/>
      <c r="DI81" s="95" t="inlineStr">
        <is>
          <t>*0,3)*1,1</t>
        </is>
      </c>
      <c r="DJ81" s="95" t="inlineStr">
        <is>
          <t>*0,3)*1,1</t>
        </is>
      </c>
      <c r="DK81" s="95" t="n"/>
      <c r="DL81" s="95" t="n"/>
      <c r="DM81" s="95" t="n"/>
      <c r="DN81" s="95" t="n">
        <v>0</v>
      </c>
      <c r="DO81" s="95" t="n">
        <v>0</v>
      </c>
      <c r="DP81" s="95" t="n">
        <v>1</v>
      </c>
      <c r="DQ81" s="95" t="n">
        <v>1</v>
      </c>
      <c r="DR81" s="95" t="n"/>
      <c r="DS81" s="95" t="n"/>
      <c r="DT81" s="95" t="n"/>
      <c r="DU81" s="95" t="n">
        <v>1000</v>
      </c>
      <c r="DV81" s="95" t="inlineStr">
        <is>
          <t>1  ШТ..</t>
        </is>
      </c>
      <c r="DW81" s="95" t="inlineStr">
        <is>
          <t>1  ШТ..</t>
        </is>
      </c>
      <c r="DX81" s="95" t="n">
        <v>1</v>
      </c>
      <c r="DY81" s="95" t="n"/>
      <c r="DZ81" s="95" t="n"/>
      <c r="EA81" s="95" t="n"/>
      <c r="EB81" s="95" t="n"/>
      <c r="EC81" s="95" t="n"/>
      <c r="ED81" s="95" t="n"/>
      <c r="EE81" s="95" t="n">
        <v>1881541538</v>
      </c>
      <c r="EF81" s="95" t="n">
        <v>40</v>
      </c>
      <c r="EG81" s="95" t="inlineStr">
        <is>
          <t>Монтаж оборудования</t>
        </is>
      </c>
      <c r="EH81" s="95" t="n">
        <v>0</v>
      </c>
      <c r="EI81" s="95" t="n"/>
      <c r="EJ81" s="95" t="n">
        <v>36</v>
      </c>
      <c r="EK81" s="95" t="n">
        <v>320</v>
      </c>
      <c r="EL81" s="95" t="inlineStr">
        <is>
          <t>ТСН-2001 3.20-53-1</t>
        </is>
      </c>
      <c r="EM81" s="95" t="inlineStr">
        <is>
          <t>ТСН-2001.3-20</t>
        </is>
      </c>
      <c r="EN81" s="95" t="n"/>
      <c r="EO81" s="95" t="n"/>
      <c r="EP81" s="95" t="n"/>
      <c r="EQ81" s="95" t="n">
        <v>131072</v>
      </c>
      <c r="ER81" s="95" t="n">
        <v>2637.89</v>
      </c>
      <c r="ES81" s="95" t="n">
        <v>0</v>
      </c>
      <c r="ET81" s="95" t="n">
        <v>3224.09</v>
      </c>
      <c r="EU81" s="95" t="n">
        <v>293.1</v>
      </c>
      <c r="EV81" s="95" t="n">
        <v>2168.93</v>
      </c>
      <c r="EW81" s="95" t="n">
        <v>36</v>
      </c>
      <c r="EX81" s="95" t="n">
        <v>0</v>
      </c>
      <c r="EY81" s="95" t="n">
        <v>0</v>
      </c>
      <c r="EZ81" s="95" t="n"/>
      <c r="FA81" s="95" t="n"/>
      <c r="FB81" s="95" t="n"/>
      <c r="FC81" s="95" t="n"/>
      <c r="FD81" s="95" t="n"/>
      <c r="FE81" s="95" t="n"/>
      <c r="FF81" s="95" t="n"/>
      <c r="FG81" s="95" t="n"/>
      <c r="FH81" s="95" t="n"/>
      <c r="FI81" s="95" t="n"/>
      <c r="FJ81" s="95" t="n"/>
      <c r="FK81" s="95" t="n"/>
      <c r="FL81" s="95" t="n"/>
      <c r="FM81" s="95" t="n"/>
      <c r="FN81" s="95" t="n"/>
      <c r="FO81" s="95" t="n"/>
      <c r="FP81" s="95" t="n"/>
      <c r="FQ81" s="95" t="n">
        <v>0</v>
      </c>
      <c r="FR81" s="95">
        <f>ROUND(IF(BI81=3,GM81,0),2)</f>
        <v/>
      </c>
      <c r="FS81" s="95" t="n">
        <v>0</v>
      </c>
      <c r="FT81" s="95" t="n"/>
      <c r="FU81" s="95" t="n"/>
      <c r="FV81" s="95" t="n"/>
      <c r="FW81" s="95" t="n"/>
      <c r="FX81" s="95" t="n">
        <v>97</v>
      </c>
      <c r="FY81" s="95" t="n">
        <v>51</v>
      </c>
      <c r="FZ81" s="95" t="n"/>
      <c r="GA81" s="95" t="n"/>
      <c r="GB81" s="95" t="n"/>
      <c r="GC81" s="95" t="n"/>
      <c r="GD81" s="95" t="n">
        <v>1</v>
      </c>
      <c r="GE81" s="95" t="n"/>
      <c r="GF81" s="95" t="n">
        <v>1881541538</v>
      </c>
      <c r="GG81" s="95" t="n">
        <v>2</v>
      </c>
      <c r="GH81" s="95" t="n">
        <v>1</v>
      </c>
      <c r="GI81" s="95" t="n">
        <v>2</v>
      </c>
      <c r="GJ81" s="95" t="n">
        <v>0</v>
      </c>
      <c r="GK81" s="95" t="n">
        <v>0</v>
      </c>
      <c r="GL81" s="95">
        <f>ROUND(IF(AND(BH81=3,BI81=3,FS81&lt;&gt;0),P81,0),2)</f>
        <v/>
      </c>
      <c r="GM81" s="95">
        <f>ROUND(O81+X81+Y81,2)+GX81</f>
        <v/>
      </c>
      <c r="GN81" s="95">
        <f>IF(OR(BI81=0,BI81=1),GM81-GX81,0)</f>
        <v/>
      </c>
      <c r="GO81" s="95">
        <f>IF(BI81=2,GM81-GX81,0)</f>
        <v/>
      </c>
      <c r="GP81" s="95">
        <f>IF(BI81=4,GM81-GX81,0)</f>
        <v/>
      </c>
      <c r="GQ81" s="95" t="n"/>
      <c r="GR81" s="95" t="n">
        <v>0</v>
      </c>
      <c r="GS81" s="95" t="n">
        <v>0</v>
      </c>
      <c r="GT81" s="95" t="n">
        <v>0</v>
      </c>
      <c r="GU81" s="95" t="n"/>
      <c r="GV81" s="95">
        <f>ROUND((GT81),6)</f>
        <v/>
      </c>
      <c r="GW81" s="95" t="n">
        <v>1</v>
      </c>
      <c r="GX81" s="95">
        <f>ROUND(HC81*I81,2)</f>
        <v/>
      </c>
      <c r="GY81" s="95" t="n">
        <v>0</v>
      </c>
      <c r="GZ81" s="95" t="n">
        <v>0</v>
      </c>
      <c r="HA81" s="95" t="n">
        <v>0</v>
      </c>
      <c r="HB81" s="95" t="n">
        <v>0</v>
      </c>
      <c r="HC81" s="95">
        <f>GV81*GW81</f>
        <v/>
      </c>
      <c r="HD81" s="95" t="n">
        <v>0</v>
      </c>
      <c r="HE81" s="95" t="n"/>
      <c r="HF81" s="95" t="n"/>
      <c r="HG81" s="95" t="n"/>
      <c r="HH81" s="95" t="n"/>
      <c r="HI81" s="95" t="n"/>
      <c r="HJ81" s="95" t="n"/>
      <c r="HK81" s="95" t="n"/>
      <c r="HL81" s="95" t="n"/>
      <c r="HM81" s="95" t="n"/>
      <c r="HN81" s="95" t="n"/>
      <c r="HO81" s="95" t="n"/>
      <c r="HP81" s="95" t="n"/>
      <c r="HQ81" s="95" t="n"/>
      <c r="HR81" s="95" t="n"/>
      <c r="HS81" s="95" t="n"/>
      <c r="HT81" s="95" t="n"/>
      <c r="HU81" s="95" t="n"/>
      <c r="HV81" s="95" t="n"/>
      <c r="HW81" s="95" t="n"/>
      <c r="HX81" s="95" t="n"/>
      <c r="HY81" s="95" t="n"/>
      <c r="HZ81" s="95" t="n"/>
      <c r="IA81" s="95" t="n"/>
      <c r="IB81" s="95" t="n"/>
      <c r="IC81" s="95" t="n"/>
      <c r="ID81" s="95" t="n"/>
      <c r="IE81" s="95" t="n"/>
      <c r="IF81" s="95" t="n"/>
      <c r="IG81" s="95" t="n"/>
      <c r="IH81" s="95" t="n"/>
      <c r="II81" s="95" t="n"/>
      <c r="IJ81" s="95" t="n"/>
      <c r="IK81" s="95" t="n"/>
      <c r="IL81" s="95" t="n"/>
      <c r="IM81" s="95" t="n"/>
      <c r="IN81" s="95" t="n"/>
      <c r="IO81" s="95" t="n"/>
      <c r="IP81" s="95" t="n"/>
      <c r="IQ81" s="95" t="n"/>
      <c r="IR81" s="95" t="n"/>
      <c r="IS81" s="95" t="n"/>
      <c r="IT81" s="95" t="n"/>
      <c r="IU81" s="95" t="n"/>
    </row>
    <row r="82" ht="12.75" customHeight="1" s="54">
      <c r="A82" s="95" t="n">
        <v>17</v>
      </c>
      <c r="B82" s="95" t="n">
        <v>1</v>
      </c>
      <c r="C82" s="95">
        <f>ROW(SmtRes!A59)</f>
        <v/>
      </c>
      <c r="D82" s="95">
        <f>ROW(EtalonRes!A59)</f>
        <v/>
      </c>
      <c r="E82" s="95" t="n">
        <v>1</v>
      </c>
      <c r="F82" s="95" t="inlineStr">
        <is>
          <t>3.20-1-1</t>
        </is>
      </c>
      <c r="G82" s="95" t="inlineStr">
        <is>
          <t>Монтаж воздуховодов и присоединительных участков</t>
        </is>
      </c>
      <c r="H82" s="95" t="inlineStr">
        <is>
          <t>1 М2</t>
        </is>
      </c>
      <c r="I82" s="95" t="n">
        <v>54</v>
      </c>
      <c r="J82" s="95" t="n">
        <v>114.35</v>
      </c>
      <c r="K82" s="95" t="n">
        <v>99458.37</v>
      </c>
      <c r="L82" s="95" t="n"/>
      <c r="M82" s="95" t="n"/>
      <c r="N82" s="95" t="n"/>
      <c r="O82" s="95">
        <f>ROUND((Z82+AC82+AD82),2)</f>
        <v/>
      </c>
      <c r="P82" s="95">
        <f>ROUND((U82+X82+Y82),2)</f>
        <v/>
      </c>
      <c r="Q82" s="95">
        <f>ROUND(10.18,2)</f>
        <v/>
      </c>
      <c r="R82" s="95">
        <f>ROUND(AH82,2)</f>
        <v/>
      </c>
      <c r="S82" s="95" t="inlineStr">
        <is>
          <t>ТСН-2001 3.20-1-1</t>
        </is>
      </c>
      <c r="T82" s="95" t="inlineStr">
        <is>
          <t>work</t>
        </is>
      </c>
      <c r="U82" s="95" t="n">
        <v>62857.69</v>
      </c>
      <c r="V82" s="95" t="n">
        <v>17902.51</v>
      </c>
      <c r="W82" s="95" t="n">
        <v>1989.17</v>
      </c>
      <c r="X82" s="95" t="n">
        <v>21880.84</v>
      </c>
      <c r="Y82" s="95" t="n">
        <v>14719.84</v>
      </c>
      <c r="Z82" s="95" t="n">
        <v>6174.63</v>
      </c>
      <c r="AA82" s="95" t="n">
        <v>1758.59</v>
      </c>
      <c r="AB82" s="95" t="n">
        <v>195.4</v>
      </c>
      <c r="AC82" s="95" t="n">
        <v>2149.39</v>
      </c>
      <c r="AD82" s="95" t="n">
        <v>1445.95</v>
      </c>
      <c r="AE82" s="95" t="inlineStr">
        <is>
          <t>work</t>
        </is>
      </c>
      <c r="AF82" s="95" t="n">
        <v>220.19</v>
      </c>
      <c r="AG82" s="95" t="n">
        <v>21.63</v>
      </c>
      <c r="AH82" s="95" t="n">
        <v>54</v>
      </c>
      <c r="AI82" s="95">
        <f>(((EX82*0.3)*1.1))</f>
        <v/>
      </c>
      <c r="AJ82" s="95">
        <f>(AS82)</f>
        <v/>
      </c>
      <c r="AK82" s="95" t="n">
        <v>1758.59</v>
      </c>
      <c r="AL82" s="95" t="n">
        <v>0</v>
      </c>
      <c r="AM82" s="95" t="n">
        <v>2149.39</v>
      </c>
      <c r="AN82" s="95" t="n">
        <v>195.4</v>
      </c>
      <c r="AO82" s="95">
        <f>ROUND(O82,2)</f>
        <v/>
      </c>
      <c r="AP82" s="95" t="n">
        <v>0</v>
      </c>
      <c r="AQ82" s="95">
        <f>ROUND(R82,2)</f>
        <v/>
      </c>
      <c r="AR82" s="95" t="n">
        <v>0</v>
      </c>
      <c r="AS82" s="95" t="n">
        <v>0</v>
      </c>
      <c r="AT82" s="95" t="n">
        <v>97</v>
      </c>
      <c r="AU82" s="95" t="n">
        <v>51</v>
      </c>
      <c r="AV82" s="95" t="n">
        <v>1</v>
      </c>
      <c r="AW82" s="95" t="n">
        <v>1</v>
      </c>
      <c r="AX82" s="95" t="n"/>
      <c r="AY82" s="95" t="n"/>
      <c r="AZ82" s="95" t="n">
        <v>1</v>
      </c>
      <c r="BA82" s="95" t="n">
        <v>1</v>
      </c>
      <c r="BB82" s="95" t="n">
        <v>1</v>
      </c>
      <c r="BC82" s="95" t="n">
        <v>1</v>
      </c>
      <c r="BD82" s="95" t="n"/>
      <c r="BE82" s="95" t="n"/>
      <c r="BF82" s="95" t="n"/>
      <c r="BG82" s="95" t="n"/>
      <c r="BH82" s="95" t="n">
        <v>0</v>
      </c>
      <c r="BI82" s="95" t="n">
        <v>54</v>
      </c>
      <c r="BJ82" s="95" t="inlineStr">
        <is>
          <t>ТСН-2001 3.20-1-1, 3.20-1-1</t>
        </is>
      </c>
      <c r="BK82" s="95" t="n"/>
      <c r="BL82" s="95" t="n"/>
      <c r="BM82" s="95" t="n">
        <v>320</v>
      </c>
      <c r="BN82" s="95" t="n">
        <v>0</v>
      </c>
      <c r="BO82" s="95" t="inlineStr">
        <is>
          <t>3.20-1-1</t>
        </is>
      </c>
      <c r="BP82" s="95" t="n">
        <v>1</v>
      </c>
      <c r="BQ82" s="95" t="n">
        <v>40</v>
      </c>
      <c r="BR82" s="95" t="n">
        <v>0</v>
      </c>
      <c r="BS82" s="95" t="n">
        <v>1</v>
      </c>
      <c r="BT82" s="95" t="n">
        <v>1</v>
      </c>
      <c r="BU82" s="95" t="n">
        <v>1</v>
      </c>
      <c r="BV82" s="95" t="n">
        <v>1</v>
      </c>
      <c r="BW82" s="95" t="n">
        <v>1</v>
      </c>
      <c r="BX82" s="95" t="n">
        <v>1</v>
      </c>
      <c r="BY82" s="95" t="n"/>
      <c r="BZ82" s="95" t="n">
        <v>97</v>
      </c>
      <c r="CA82" s="95" t="n">
        <v>51</v>
      </c>
      <c r="CB82" s="95" t="n"/>
      <c r="CC82" s="95" t="n"/>
      <c r="CD82" s="95" t="n"/>
      <c r="CE82" s="95" t="n">
        <v>30</v>
      </c>
      <c r="CF82" s="95" t="n">
        <v>0</v>
      </c>
      <c r="CG82" s="95" t="n">
        <v>0</v>
      </c>
      <c r="CH82" s="95" t="n"/>
      <c r="CI82" s="95" t="n"/>
      <c r="CJ82" s="95" t="n"/>
      <c r="CK82" s="95" t="n"/>
      <c r="CL82" s="95" t="n"/>
      <c r="CM82" s="95" t="n">
        <v>0</v>
      </c>
      <c r="CN82" s="95" t="n"/>
      <c r="CO82" s="95" t="n">
        <v>0</v>
      </c>
      <c r="CP82" s="95">
        <f>ROUND(P82,2)</f>
        <v/>
      </c>
      <c r="CQ82" s="95">
        <f>ROUND(V82,2)</f>
        <v/>
      </c>
      <c r="CR82" s="95">
        <f>ROUND(W82,2)</f>
        <v/>
      </c>
      <c r="CS82" s="95">
        <f>ROUND(X82,2)</f>
        <v/>
      </c>
      <c r="CT82" s="95">
        <f>ROUND(Y82,2)</f>
        <v/>
      </c>
      <c r="CU82" s="95">
        <f>ROUND(AF82,2)</f>
        <v/>
      </c>
      <c r="CV82" s="95">
        <f>ROUND((AH82*AV82),2)</f>
        <v/>
      </c>
      <c r="CW82" s="95">
        <f>ROUND(AI82,2)</f>
        <v/>
      </c>
      <c r="CX82" s="95">
        <f>ROUND(AJ82,2)</f>
        <v/>
      </c>
      <c r="CY82" s="95">
        <f>ROUND(((P82*AT82)/100),2)</f>
        <v/>
      </c>
      <c r="CZ82" s="95">
        <f>ROUND(((P82*AU82)/100),2)</f>
        <v/>
      </c>
      <c r="DA82" s="95" t="n"/>
      <c r="DB82" s="95" t="n">
        <v>115</v>
      </c>
      <c r="DC82" s="95" t="n"/>
      <c r="DD82" s="95" t="inlineStr">
        <is>
          <t>*0)*1</t>
        </is>
      </c>
      <c r="DE82" s="95" t="inlineStr">
        <is>
          <t>*0,3)*1,1</t>
        </is>
      </c>
      <c r="DF82" s="95" t="inlineStr">
        <is>
          <t>*0,3)*1,1</t>
        </is>
      </c>
      <c r="DG82" s="95" t="inlineStr">
        <is>
          <t>*0,3)*1,1</t>
        </is>
      </c>
      <c r="DH82" s="95" t="n"/>
      <c r="DI82" s="95" t="inlineStr">
        <is>
          <t>*0,3)*1,1</t>
        </is>
      </c>
      <c r="DJ82" s="95" t="inlineStr">
        <is>
          <t>*0,3)*1,1</t>
        </is>
      </c>
      <c r="DK82" s="95" t="n"/>
      <c r="DL82" s="95" t="n"/>
      <c r="DM82" s="95" t="n"/>
      <c r="DN82" s="95" t="n">
        <v>0</v>
      </c>
      <c r="DO82" s="95" t="n">
        <v>0</v>
      </c>
      <c r="DP82" s="95" t="n">
        <v>1</v>
      </c>
      <c r="DQ82" s="95" t="n">
        <v>1</v>
      </c>
      <c r="DR82" s="95" t="n"/>
      <c r="DS82" s="95" t="n"/>
      <c r="DT82" s="95" t="n"/>
      <c r="DU82" s="95" t="n">
        <v>1000</v>
      </c>
      <c r="DV82" s="95" t="inlineStr">
        <is>
          <t>1  М2.</t>
        </is>
      </c>
      <c r="DW82" s="95" t="inlineStr">
        <is>
          <t>1  М2.</t>
        </is>
      </c>
      <c r="DX82" s="95" t="n">
        <v>1</v>
      </c>
      <c r="DY82" s="95" t="n"/>
      <c r="DZ82" s="95" t="n"/>
      <c r="EA82" s="95" t="n"/>
      <c r="EB82" s="95" t="n"/>
      <c r="EC82" s="95" t="n"/>
      <c r="ED82" s="95" t="n"/>
      <c r="EE82" s="95" t="n">
        <v>1657526010</v>
      </c>
      <c r="EF82" s="95" t="n">
        <v>40</v>
      </c>
      <c r="EG82" s="95" t="inlineStr">
        <is>
          <t>Монтаж оборудования</t>
        </is>
      </c>
      <c r="EH82" s="95" t="n">
        <v>0</v>
      </c>
      <c r="EI82" s="95" t="n"/>
      <c r="EJ82" s="95" t="n">
        <v>54</v>
      </c>
      <c r="EK82" s="95" t="n">
        <v>320</v>
      </c>
      <c r="EL82" s="95" t="inlineStr">
        <is>
          <t>ТСН-2001 3.20-1-1</t>
        </is>
      </c>
      <c r="EM82" s="95" t="inlineStr">
        <is>
          <t>ТСН-2001.3-20</t>
        </is>
      </c>
      <c r="EN82" s="95" t="n"/>
      <c r="EO82" s="95" t="n"/>
      <c r="EP82" s="95" t="n"/>
      <c r="EQ82" s="95" t="n">
        <v>131072</v>
      </c>
      <c r="ER82" s="95" t="n">
        <v>1758.59</v>
      </c>
      <c r="ES82" s="95" t="n">
        <v>0</v>
      </c>
      <c r="ET82" s="95" t="n">
        <v>2149.39</v>
      </c>
      <c r="EU82" s="95" t="n">
        <v>195.4</v>
      </c>
      <c r="EV82" s="95" t="n">
        <v>1445.95</v>
      </c>
      <c r="EW82" s="95" t="n">
        <v>54</v>
      </c>
      <c r="EX82" s="95" t="n">
        <v>0</v>
      </c>
      <c r="EY82" s="95" t="n">
        <v>0</v>
      </c>
      <c r="EZ82" s="95" t="n"/>
      <c r="FA82" s="95" t="n"/>
      <c r="FB82" s="95" t="n"/>
      <c r="FC82" s="95" t="n"/>
      <c r="FD82" s="95" t="n"/>
      <c r="FE82" s="95" t="n"/>
      <c r="FF82" s="95" t="n"/>
      <c r="FG82" s="95" t="n"/>
      <c r="FH82" s="95" t="n"/>
      <c r="FI82" s="95" t="n"/>
      <c r="FJ82" s="95" t="n"/>
      <c r="FK82" s="95" t="n"/>
      <c r="FL82" s="95" t="n"/>
      <c r="FM82" s="95" t="n"/>
      <c r="FN82" s="95" t="n"/>
      <c r="FO82" s="95" t="n"/>
      <c r="FP82" s="95" t="n"/>
      <c r="FQ82" s="95" t="n">
        <v>0</v>
      </c>
      <c r="FR82" s="95">
        <f>ROUND(IF(BI82=3,GM82,0),2)</f>
        <v/>
      </c>
      <c r="FS82" s="95" t="n">
        <v>0</v>
      </c>
      <c r="FT82" s="95" t="n"/>
      <c r="FU82" s="95" t="n"/>
      <c r="FV82" s="95" t="n"/>
      <c r="FW82" s="95" t="n"/>
      <c r="FX82" s="95" t="n">
        <v>97</v>
      </c>
      <c r="FY82" s="95" t="n">
        <v>51</v>
      </c>
      <c r="FZ82" s="95" t="n"/>
      <c r="GA82" s="95" t="n"/>
      <c r="GB82" s="95" t="n"/>
      <c r="GC82" s="95" t="n"/>
      <c r="GD82" s="95" t="n">
        <v>1</v>
      </c>
      <c r="GE82" s="95" t="n"/>
      <c r="GF82" s="95" t="n">
        <v>1657526010</v>
      </c>
      <c r="GG82" s="95" t="n">
        <v>2</v>
      </c>
      <c r="GH82" s="95" t="n">
        <v>1</v>
      </c>
      <c r="GI82" s="95" t="n">
        <v>2</v>
      </c>
      <c r="GJ82" s="95" t="n">
        <v>0</v>
      </c>
      <c r="GK82" s="95" t="n">
        <v>0</v>
      </c>
      <c r="GL82" s="95">
        <f>ROUND(IF(AND(BH82=3,BI82=3,FS82&lt;&gt;0),P82,0),2)</f>
        <v/>
      </c>
      <c r="GM82" s="95">
        <f>ROUND(O82+X82+Y82,2)+GX82</f>
        <v/>
      </c>
      <c r="GN82" s="95">
        <f>IF(OR(BI82=0,BI82=1),GM82-GX82,0)</f>
        <v/>
      </c>
      <c r="GO82" s="95">
        <f>IF(BI82=2,GM82-GX82,0)</f>
        <v/>
      </c>
      <c r="GP82" s="95">
        <f>IF(BI82=4,GM82-GX82,0)</f>
        <v/>
      </c>
      <c r="GQ82" s="95" t="n"/>
      <c r="GR82" s="95" t="n">
        <v>0</v>
      </c>
      <c r="GS82" s="95" t="n">
        <v>0</v>
      </c>
      <c r="GT82" s="95" t="n">
        <v>0</v>
      </c>
      <c r="GU82" s="95" t="n"/>
      <c r="GV82" s="95">
        <f>ROUND((GT82),6)</f>
        <v/>
      </c>
      <c r="GW82" s="95" t="n">
        <v>1</v>
      </c>
      <c r="GX82" s="95">
        <f>ROUND(HC82*I82,2)</f>
        <v/>
      </c>
      <c r="GY82" s="95" t="n">
        <v>0</v>
      </c>
      <c r="GZ82" s="95" t="n">
        <v>0</v>
      </c>
      <c r="HA82" s="95" t="n">
        <v>0</v>
      </c>
      <c r="HB82" s="95" t="n">
        <v>0</v>
      </c>
      <c r="HC82" s="95">
        <f>GV82*GW82</f>
        <v/>
      </c>
      <c r="HD82" s="95" t="n">
        <v>0</v>
      </c>
      <c r="HE82" s="95" t="n"/>
      <c r="HF82" s="95" t="n"/>
      <c r="HG82" s="95" t="n"/>
      <c r="HH82" s="95" t="n"/>
      <c r="HI82" s="95" t="n"/>
      <c r="HJ82" s="95" t="n"/>
      <c r="HK82" s="95" t="n"/>
      <c r="HL82" s="95" t="n"/>
      <c r="HM82" s="95" t="n"/>
      <c r="HN82" s="95" t="n"/>
      <c r="HO82" s="95" t="n"/>
      <c r="HP82" s="95" t="n"/>
      <c r="HQ82" s="95" t="n"/>
      <c r="HR82" s="95" t="n"/>
      <c r="HS82" s="95" t="n"/>
      <c r="HT82" s="95" t="n"/>
      <c r="HU82" s="95" t="n"/>
      <c r="HV82" s="95" t="n"/>
      <c r="HW82" s="95" t="n"/>
      <c r="HX82" s="95" t="n"/>
      <c r="HY82" s="95" t="n"/>
      <c r="HZ82" s="95" t="n"/>
      <c r="IA82" s="95" t="n"/>
      <c r="IB82" s="95" t="n"/>
      <c r="IC82" s="95" t="n"/>
      <c r="ID82" s="95" t="n"/>
      <c r="IE82" s="95" t="n"/>
      <c r="IF82" s="95" t="n"/>
      <c r="IG82" s="95" t="n"/>
      <c r="IH82" s="95" t="n"/>
      <c r="II82" s="95" t="n"/>
      <c r="IJ82" s="95" t="n"/>
      <c r="IK82" s="95" t="n"/>
      <c r="IL82" s="95" t="n"/>
      <c r="IM82" s="95" t="n"/>
      <c r="IN82" s="95" t="n"/>
      <c r="IO82" s="95" t="n"/>
      <c r="IP82" s="95" t="n"/>
      <c r="IQ82" s="95" t="n"/>
      <c r="IR82" s="95" t="n"/>
      <c r="IS82" s="95" t="n"/>
      <c r="IT82" s="95" t="n"/>
      <c r="IU82" s="95" t="n"/>
    </row>
    <row r="83" ht="12.75" customHeight="1" s="54">
      <c r="A83" s="95" t="n">
        <v>17</v>
      </c>
      <c r="B83" s="95" t="n">
        <v>1</v>
      </c>
      <c r="C83" s="95">
        <f>ROW(SmtRes!A60)</f>
        <v/>
      </c>
      <c r="D83" s="95">
        <f>ROW(EtalonRes!A60)</f>
        <v/>
      </c>
      <c r="E83" s="95" t="n">
        <v>1</v>
      </c>
      <c r="F83" s="95" t="inlineStr">
        <is>
          <t>3.20-23-1</t>
        </is>
      </c>
      <c r="G83" s="95" t="inlineStr">
        <is>
          <t>Монтаж шумоглушителей и виброразвязок</t>
        </is>
      </c>
      <c r="H83" s="95" t="inlineStr">
        <is>
          <t>1 ШТ.</t>
        </is>
      </c>
      <c r="I83" s="95" t="n">
        <v>36</v>
      </c>
      <c r="J83" s="95" t="n">
        <v>128.64</v>
      </c>
      <c r="K83" s="95" t="n">
        <v>74593.78</v>
      </c>
      <c r="L83" s="95" t="n"/>
      <c r="M83" s="95" t="n"/>
      <c r="N83" s="95" t="n"/>
      <c r="O83" s="95">
        <f>ROUND((Z83+AC83+AD83),2)</f>
        <v/>
      </c>
      <c r="P83" s="95">
        <f>ROUND((U83+X83+Y83),2)</f>
        <v/>
      </c>
      <c r="Q83" s="95">
        <f>ROUND(10.18,2)</f>
        <v/>
      </c>
      <c r="R83" s="95">
        <f>ROUND(AH83,2)</f>
        <v/>
      </c>
      <c r="S83" s="95" t="inlineStr">
        <is>
          <t>ТСН-2001 3.20-23-1</t>
        </is>
      </c>
      <c r="T83" s="95" t="inlineStr">
        <is>
          <t>work</t>
        </is>
      </c>
      <c r="U83" s="95" t="n">
        <v>47143.27</v>
      </c>
      <c r="V83" s="95" t="n">
        <v>13426.88</v>
      </c>
      <c r="W83" s="95" t="n">
        <v>1491.88</v>
      </c>
      <c r="X83" s="95" t="n">
        <v>16410.63</v>
      </c>
      <c r="Y83" s="95" t="n">
        <v>11039.88</v>
      </c>
      <c r="Z83" s="95" t="n">
        <v>4630.96</v>
      </c>
      <c r="AA83" s="95" t="n">
        <v>1318.95</v>
      </c>
      <c r="AB83" s="95" t="n">
        <v>146.55</v>
      </c>
      <c r="AC83" s="95" t="n">
        <v>1612.05</v>
      </c>
      <c r="AD83" s="95" t="n">
        <v>1084.47</v>
      </c>
      <c r="AE83" s="95" t="inlineStr">
        <is>
          <t>work</t>
        </is>
      </c>
      <c r="AF83" s="95" t="n">
        <v>165.12</v>
      </c>
      <c r="AG83" s="95" t="n">
        <v>16.22</v>
      </c>
      <c r="AH83" s="95" t="n">
        <v>36</v>
      </c>
      <c r="AI83" s="95">
        <f>(((EX83*0.3)*1.1))</f>
        <v/>
      </c>
      <c r="AJ83" s="95">
        <f>(AS83)</f>
        <v/>
      </c>
      <c r="AK83" s="95" t="n">
        <v>1318.95</v>
      </c>
      <c r="AL83" s="95" t="n">
        <v>0</v>
      </c>
      <c r="AM83" s="95" t="n">
        <v>1612.05</v>
      </c>
      <c r="AN83" s="95" t="n">
        <v>146.55</v>
      </c>
      <c r="AO83" s="95">
        <f>ROUND(O83,2)</f>
        <v/>
      </c>
      <c r="AP83" s="95" t="n">
        <v>0</v>
      </c>
      <c r="AQ83" s="95">
        <f>ROUND(R83,2)</f>
        <v/>
      </c>
      <c r="AR83" s="95" t="n">
        <v>0</v>
      </c>
      <c r="AS83" s="95" t="n">
        <v>0</v>
      </c>
      <c r="AT83" s="95" t="n">
        <v>97</v>
      </c>
      <c r="AU83" s="95" t="n">
        <v>51</v>
      </c>
      <c r="AV83" s="95" t="n">
        <v>1</v>
      </c>
      <c r="AW83" s="95" t="n">
        <v>1</v>
      </c>
      <c r="AX83" s="95" t="n"/>
      <c r="AY83" s="95" t="n"/>
      <c r="AZ83" s="95" t="n">
        <v>1</v>
      </c>
      <c r="BA83" s="95" t="n">
        <v>1</v>
      </c>
      <c r="BB83" s="95" t="n">
        <v>1</v>
      </c>
      <c r="BC83" s="95" t="n">
        <v>1</v>
      </c>
      <c r="BD83" s="95" t="n"/>
      <c r="BE83" s="95" t="n"/>
      <c r="BF83" s="95" t="n"/>
      <c r="BG83" s="95" t="n"/>
      <c r="BH83" s="95" t="n">
        <v>0</v>
      </c>
      <c r="BI83" s="95" t="n">
        <v>36</v>
      </c>
      <c r="BJ83" s="95" t="inlineStr">
        <is>
          <t>ТСН-2001 3.20-23-1, 3.20-23-1</t>
        </is>
      </c>
      <c r="BK83" s="95" t="n"/>
      <c r="BL83" s="95" t="n"/>
      <c r="BM83" s="95" t="n">
        <v>320</v>
      </c>
      <c r="BN83" s="95" t="n">
        <v>0</v>
      </c>
      <c r="BO83" s="95" t="inlineStr">
        <is>
          <t>3.20-23-1</t>
        </is>
      </c>
      <c r="BP83" s="95" t="n">
        <v>1</v>
      </c>
      <c r="BQ83" s="95" t="n">
        <v>40</v>
      </c>
      <c r="BR83" s="95" t="n">
        <v>0</v>
      </c>
      <c r="BS83" s="95" t="n">
        <v>1</v>
      </c>
      <c r="BT83" s="95" t="n">
        <v>1</v>
      </c>
      <c r="BU83" s="95" t="n">
        <v>1</v>
      </c>
      <c r="BV83" s="95" t="n">
        <v>1</v>
      </c>
      <c r="BW83" s="95" t="n">
        <v>1</v>
      </c>
      <c r="BX83" s="95" t="n">
        <v>1</v>
      </c>
      <c r="BY83" s="95" t="n"/>
      <c r="BZ83" s="95" t="n">
        <v>97</v>
      </c>
      <c r="CA83" s="95" t="n">
        <v>51</v>
      </c>
      <c r="CB83" s="95" t="n"/>
      <c r="CC83" s="95" t="n"/>
      <c r="CD83" s="95" t="n"/>
      <c r="CE83" s="95" t="n">
        <v>30</v>
      </c>
      <c r="CF83" s="95" t="n">
        <v>0</v>
      </c>
      <c r="CG83" s="95" t="n">
        <v>0</v>
      </c>
      <c r="CH83" s="95" t="n"/>
      <c r="CI83" s="95" t="n"/>
      <c r="CJ83" s="95" t="n"/>
      <c r="CK83" s="95" t="n"/>
      <c r="CL83" s="95" t="n"/>
      <c r="CM83" s="95" t="n">
        <v>0</v>
      </c>
      <c r="CN83" s="95" t="n"/>
      <c r="CO83" s="95" t="n">
        <v>0</v>
      </c>
      <c r="CP83" s="95">
        <f>ROUND(P83,2)</f>
        <v/>
      </c>
      <c r="CQ83" s="95">
        <f>ROUND(V83,2)</f>
        <v/>
      </c>
      <c r="CR83" s="95">
        <f>ROUND(W83,2)</f>
        <v/>
      </c>
      <c r="CS83" s="95">
        <f>ROUND(X83,2)</f>
        <v/>
      </c>
      <c r="CT83" s="95">
        <f>ROUND(Y83,2)</f>
        <v/>
      </c>
      <c r="CU83" s="95">
        <f>ROUND(AF83,2)</f>
        <v/>
      </c>
      <c r="CV83" s="95">
        <f>ROUND((AH83*AV83),2)</f>
        <v/>
      </c>
      <c r="CW83" s="95">
        <f>ROUND(AI83,2)</f>
        <v/>
      </c>
      <c r="CX83" s="95">
        <f>ROUND(AJ83,2)</f>
        <v/>
      </c>
      <c r="CY83" s="95">
        <f>ROUND(((P83*AT83)/100),2)</f>
        <v/>
      </c>
      <c r="CZ83" s="95">
        <f>ROUND(((P83*AU83)/100),2)</f>
        <v/>
      </c>
      <c r="DA83" s="95" t="n"/>
      <c r="DB83" s="95" t="n">
        <v>117</v>
      </c>
      <c r="DC83" s="95" t="n"/>
      <c r="DD83" s="95" t="inlineStr">
        <is>
          <t>*0)*1</t>
        </is>
      </c>
      <c r="DE83" s="95" t="inlineStr">
        <is>
          <t>*0,3)*1,1</t>
        </is>
      </c>
      <c r="DF83" s="95" t="inlineStr">
        <is>
          <t>*0,3)*1,1</t>
        </is>
      </c>
      <c r="DG83" s="95" t="inlineStr">
        <is>
          <t>*0,3)*1,1</t>
        </is>
      </c>
      <c r="DH83" s="95" t="n"/>
      <c r="DI83" s="95" t="inlineStr">
        <is>
          <t>*0,3)*1,1</t>
        </is>
      </c>
      <c r="DJ83" s="95" t="inlineStr">
        <is>
          <t>*0,3)*1,1</t>
        </is>
      </c>
      <c r="DK83" s="95" t="n"/>
      <c r="DL83" s="95" t="n"/>
      <c r="DM83" s="95" t="n"/>
      <c r="DN83" s="95" t="n">
        <v>0</v>
      </c>
      <c r="DO83" s="95" t="n">
        <v>0</v>
      </c>
      <c r="DP83" s="95" t="n">
        <v>1</v>
      </c>
      <c r="DQ83" s="95" t="n">
        <v>1</v>
      </c>
      <c r="DR83" s="95" t="n"/>
      <c r="DS83" s="95" t="n"/>
      <c r="DT83" s="95" t="n"/>
      <c r="DU83" s="95" t="n">
        <v>1000</v>
      </c>
      <c r="DV83" s="95" t="inlineStr">
        <is>
          <t>1  ШТ..</t>
        </is>
      </c>
      <c r="DW83" s="95" t="inlineStr">
        <is>
          <t>1  ШТ..</t>
        </is>
      </c>
      <c r="DX83" s="95" t="n">
        <v>1</v>
      </c>
      <c r="DY83" s="95" t="n"/>
      <c r="DZ83" s="95" t="n"/>
      <c r="EA83" s="95" t="n"/>
      <c r="EB83" s="95" t="n"/>
      <c r="EC83" s="95" t="n"/>
      <c r="ED83" s="95" t="n"/>
      <c r="EE83" s="95" t="n">
        <v>1348512642</v>
      </c>
      <c r="EF83" s="95" t="n">
        <v>40</v>
      </c>
      <c r="EG83" s="95" t="inlineStr">
        <is>
          <t>Монтаж оборудования</t>
        </is>
      </c>
      <c r="EH83" s="95" t="n">
        <v>0</v>
      </c>
      <c r="EI83" s="95" t="n"/>
      <c r="EJ83" s="95" t="n">
        <v>36</v>
      </c>
      <c r="EK83" s="95" t="n">
        <v>320</v>
      </c>
      <c r="EL83" s="95" t="inlineStr">
        <is>
          <t>ТСН-2001 3.20-23-1</t>
        </is>
      </c>
      <c r="EM83" s="95" t="inlineStr">
        <is>
          <t>ТСН-2001.3-20</t>
        </is>
      </c>
      <c r="EN83" s="95" t="n"/>
      <c r="EO83" s="95" t="n"/>
      <c r="EP83" s="95" t="n"/>
      <c r="EQ83" s="95" t="n">
        <v>131072</v>
      </c>
      <c r="ER83" s="95" t="n">
        <v>1318.95</v>
      </c>
      <c r="ES83" s="95" t="n">
        <v>0</v>
      </c>
      <c r="ET83" s="95" t="n">
        <v>1612.05</v>
      </c>
      <c r="EU83" s="95" t="n">
        <v>146.55</v>
      </c>
      <c r="EV83" s="95" t="n">
        <v>1084.47</v>
      </c>
      <c r="EW83" s="95" t="n">
        <v>36</v>
      </c>
      <c r="EX83" s="95" t="n">
        <v>0</v>
      </c>
      <c r="EY83" s="95" t="n">
        <v>0</v>
      </c>
      <c r="EZ83" s="95" t="n"/>
      <c r="FA83" s="95" t="n"/>
      <c r="FB83" s="95" t="n"/>
      <c r="FC83" s="95" t="n"/>
      <c r="FD83" s="95" t="n"/>
      <c r="FE83" s="95" t="n"/>
      <c r="FF83" s="95" t="n"/>
      <c r="FG83" s="95" t="n"/>
      <c r="FH83" s="95" t="n"/>
      <c r="FI83" s="95" t="n"/>
      <c r="FJ83" s="95" t="n"/>
      <c r="FK83" s="95" t="n"/>
      <c r="FL83" s="95" t="n"/>
      <c r="FM83" s="95" t="n"/>
      <c r="FN83" s="95" t="n"/>
      <c r="FO83" s="95" t="n"/>
      <c r="FP83" s="95" t="n"/>
      <c r="FQ83" s="95" t="n">
        <v>0</v>
      </c>
      <c r="FR83" s="95">
        <f>ROUND(IF(BI83=3,GM83,0),2)</f>
        <v/>
      </c>
      <c r="FS83" s="95" t="n">
        <v>0</v>
      </c>
      <c r="FT83" s="95" t="n"/>
      <c r="FU83" s="95" t="n"/>
      <c r="FV83" s="95" t="n"/>
      <c r="FW83" s="95" t="n"/>
      <c r="FX83" s="95" t="n">
        <v>97</v>
      </c>
      <c r="FY83" s="95" t="n">
        <v>51</v>
      </c>
      <c r="FZ83" s="95" t="n"/>
      <c r="GA83" s="95" t="n"/>
      <c r="GB83" s="95" t="n"/>
      <c r="GC83" s="95" t="n"/>
      <c r="GD83" s="95" t="n">
        <v>1</v>
      </c>
      <c r="GE83" s="95" t="n"/>
      <c r="GF83" s="95" t="n">
        <v>1348512642</v>
      </c>
      <c r="GG83" s="95" t="n">
        <v>2</v>
      </c>
      <c r="GH83" s="95" t="n">
        <v>1</v>
      </c>
      <c r="GI83" s="95" t="n">
        <v>2</v>
      </c>
      <c r="GJ83" s="95" t="n">
        <v>0</v>
      </c>
      <c r="GK83" s="95" t="n">
        <v>0</v>
      </c>
      <c r="GL83" s="95">
        <f>ROUND(IF(AND(BH83=3,BI83=3,FS83&lt;&gt;0),P83,0),2)</f>
        <v/>
      </c>
      <c r="GM83" s="95">
        <f>ROUND(O83+X83+Y83,2)+GX83</f>
        <v/>
      </c>
      <c r="GN83" s="95">
        <f>IF(OR(BI83=0,BI83=1),GM83-GX83,0)</f>
        <v/>
      </c>
      <c r="GO83" s="95">
        <f>IF(BI83=2,GM83-GX83,0)</f>
        <v/>
      </c>
      <c r="GP83" s="95">
        <f>IF(BI83=4,GM83-GX83,0)</f>
        <v/>
      </c>
      <c r="GQ83" s="95" t="n"/>
      <c r="GR83" s="95" t="n">
        <v>0</v>
      </c>
      <c r="GS83" s="95" t="n">
        <v>0</v>
      </c>
      <c r="GT83" s="95" t="n">
        <v>0</v>
      </c>
      <c r="GU83" s="95" t="n"/>
      <c r="GV83" s="95">
        <f>ROUND((GT83),6)</f>
        <v/>
      </c>
      <c r="GW83" s="95" t="n">
        <v>1</v>
      </c>
      <c r="GX83" s="95">
        <f>ROUND(HC83*I83,2)</f>
        <v/>
      </c>
      <c r="GY83" s="95" t="n">
        <v>0</v>
      </c>
      <c r="GZ83" s="95" t="n">
        <v>0</v>
      </c>
      <c r="HA83" s="95" t="n">
        <v>0</v>
      </c>
      <c r="HB83" s="95" t="n">
        <v>0</v>
      </c>
      <c r="HC83" s="95">
        <f>GV83*GW83</f>
        <v/>
      </c>
      <c r="HD83" s="95" t="n">
        <v>0</v>
      </c>
      <c r="HE83" s="95" t="n"/>
      <c r="HF83" s="95" t="n"/>
      <c r="HG83" s="95" t="n"/>
      <c r="HH83" s="95" t="n"/>
      <c r="HI83" s="95" t="n"/>
      <c r="HJ83" s="95" t="n"/>
      <c r="HK83" s="95" t="n"/>
      <c r="HL83" s="95" t="n"/>
      <c r="HM83" s="95" t="n"/>
      <c r="HN83" s="95" t="n"/>
      <c r="HO83" s="95" t="n"/>
      <c r="HP83" s="95" t="n"/>
      <c r="HQ83" s="95" t="n"/>
      <c r="HR83" s="95" t="n"/>
      <c r="HS83" s="95" t="n"/>
      <c r="HT83" s="95" t="n"/>
      <c r="HU83" s="95" t="n"/>
      <c r="HV83" s="95" t="n"/>
      <c r="HW83" s="95" t="n"/>
      <c r="HX83" s="95" t="n"/>
      <c r="HY83" s="95" t="n"/>
      <c r="HZ83" s="95" t="n"/>
      <c r="IA83" s="95" t="n"/>
      <c r="IB83" s="95" t="n"/>
      <c r="IC83" s="95" t="n"/>
      <c r="ID83" s="95" t="n"/>
      <c r="IE83" s="95" t="n"/>
      <c r="IF83" s="95" t="n"/>
      <c r="IG83" s="95" t="n"/>
      <c r="IH83" s="95" t="n"/>
      <c r="II83" s="95" t="n"/>
      <c r="IJ83" s="95" t="n"/>
      <c r="IK83" s="95" t="n"/>
      <c r="IL83" s="95" t="n"/>
      <c r="IM83" s="95" t="n"/>
      <c r="IN83" s="95" t="n"/>
      <c r="IO83" s="95" t="n"/>
      <c r="IP83" s="95" t="n"/>
      <c r="IQ83" s="95" t="n"/>
      <c r="IR83" s="95" t="n"/>
      <c r="IS83" s="95" t="n"/>
      <c r="IT83" s="95" t="n"/>
      <c r="IU83" s="95" t="n"/>
    </row>
    <row r="84" ht="12.75" customHeight="1" s="54">
      <c r="A84" s="95" t="n">
        <v>17</v>
      </c>
      <c r="B84" s="95" t="n">
        <v>1</v>
      </c>
      <c r="C84" s="95">
        <f>ROW(SmtRes!A61)</f>
        <v/>
      </c>
      <c r="D84" s="95">
        <f>ROW(EtalonRes!A61)</f>
        <v/>
      </c>
      <c r="E84" s="95" t="n">
        <v>1</v>
      </c>
      <c r="F84" s="95" t="inlineStr">
        <is>
          <t>4.11-23-1</t>
        </is>
      </c>
      <c r="G84" s="95" t="inlineStr">
        <is>
          <t>Подключение автоматики приточной вентиляции</t>
        </is>
      </c>
      <c r="H84" s="95" t="inlineStr">
        <is>
          <t>1 КОМПЛ.</t>
        </is>
      </c>
      <c r="I84" s="95" t="n">
        <v>36</v>
      </c>
      <c r="J84" s="95" t="n">
        <v>128.64</v>
      </c>
      <c r="K84" s="95" t="n">
        <v>74593.78</v>
      </c>
      <c r="L84" s="95" t="n"/>
      <c r="M84" s="95" t="n"/>
      <c r="N84" s="95" t="n"/>
      <c r="O84" s="95">
        <f>ROUND((Z84+AC84+AD84),2)</f>
        <v/>
      </c>
      <c r="P84" s="95">
        <f>ROUND((U84+X84+Y84),2)</f>
        <v/>
      </c>
      <c r="Q84" s="95">
        <f>ROUND(10.18,2)</f>
        <v/>
      </c>
      <c r="R84" s="95">
        <f>ROUND(AH84,2)</f>
        <v/>
      </c>
      <c r="S84" s="95" t="inlineStr">
        <is>
          <t>ТСН-2001 4.11-23-1</t>
        </is>
      </c>
      <c r="T84" s="95" t="inlineStr">
        <is>
          <t>work</t>
        </is>
      </c>
      <c r="U84" s="95" t="n">
        <v>47143.27</v>
      </c>
      <c r="V84" s="95" t="n">
        <v>13426.88</v>
      </c>
      <c r="W84" s="95" t="n">
        <v>1491.88</v>
      </c>
      <c r="X84" s="95" t="n">
        <v>16410.63</v>
      </c>
      <c r="Y84" s="95" t="n">
        <v>11039.88</v>
      </c>
      <c r="Z84" s="95" t="n">
        <v>4630.96</v>
      </c>
      <c r="AA84" s="95" t="n">
        <v>1318.95</v>
      </c>
      <c r="AB84" s="95" t="n">
        <v>146.55</v>
      </c>
      <c r="AC84" s="95" t="n">
        <v>1612.05</v>
      </c>
      <c r="AD84" s="95" t="n">
        <v>1084.47</v>
      </c>
      <c r="AE84" s="95" t="inlineStr">
        <is>
          <t>work</t>
        </is>
      </c>
      <c r="AF84" s="95" t="n">
        <v>165.12</v>
      </c>
      <c r="AG84" s="95" t="n">
        <v>16.22</v>
      </c>
      <c r="AH84" s="95" t="n">
        <v>36</v>
      </c>
      <c r="AI84" s="95">
        <f>(((EX84*0.3)*1.1))</f>
        <v/>
      </c>
      <c r="AJ84" s="95">
        <f>(AS84)</f>
        <v/>
      </c>
      <c r="AK84" s="95" t="n">
        <v>1318.95</v>
      </c>
      <c r="AL84" s="95" t="n">
        <v>0</v>
      </c>
      <c r="AM84" s="95" t="n">
        <v>1612.05</v>
      </c>
      <c r="AN84" s="95" t="n">
        <v>146.55</v>
      </c>
      <c r="AO84" s="95">
        <f>ROUND(O84,2)</f>
        <v/>
      </c>
      <c r="AP84" s="95" t="n">
        <v>0</v>
      </c>
      <c r="AQ84" s="95">
        <f>ROUND(R84,2)</f>
        <v/>
      </c>
      <c r="AR84" s="95" t="n">
        <v>0</v>
      </c>
      <c r="AS84" s="95" t="n">
        <v>0</v>
      </c>
      <c r="AT84" s="95" t="n">
        <v>97</v>
      </c>
      <c r="AU84" s="95" t="n">
        <v>51</v>
      </c>
      <c r="AV84" s="95" t="n">
        <v>1</v>
      </c>
      <c r="AW84" s="95" t="n">
        <v>1</v>
      </c>
      <c r="AX84" s="95" t="n"/>
      <c r="AY84" s="95" t="n"/>
      <c r="AZ84" s="95" t="n">
        <v>1</v>
      </c>
      <c r="BA84" s="95" t="n">
        <v>1</v>
      </c>
      <c r="BB84" s="95" t="n">
        <v>1</v>
      </c>
      <c r="BC84" s="95" t="n">
        <v>1</v>
      </c>
      <c r="BD84" s="95" t="n"/>
      <c r="BE84" s="95" t="n"/>
      <c r="BF84" s="95" t="n"/>
      <c r="BG84" s="95" t="n"/>
      <c r="BH84" s="95" t="n">
        <v>0</v>
      </c>
      <c r="BI84" s="95" t="n">
        <v>36</v>
      </c>
      <c r="BJ84" s="95" t="inlineStr">
        <is>
          <t>ТСН-2001.4. Электротехнические установки, 4.11-23-1</t>
        </is>
      </c>
      <c r="BK84" s="95" t="n"/>
      <c r="BL84" s="95" t="n"/>
      <c r="BM84" s="95" t="n">
        <v>411</v>
      </c>
      <c r="BN84" s="95" t="n">
        <v>0</v>
      </c>
      <c r="BO84" s="95" t="inlineStr">
        <is>
          <t>4.11-23-1</t>
        </is>
      </c>
      <c r="BP84" s="95" t="n">
        <v>1</v>
      </c>
      <c r="BQ84" s="95" t="n">
        <v>40</v>
      </c>
      <c r="BR84" s="95" t="n">
        <v>0</v>
      </c>
      <c r="BS84" s="95" t="n">
        <v>1</v>
      </c>
      <c r="BT84" s="95" t="n">
        <v>1</v>
      </c>
      <c r="BU84" s="95" t="n">
        <v>1</v>
      </c>
      <c r="BV84" s="95" t="n">
        <v>1</v>
      </c>
      <c r="BW84" s="95" t="n">
        <v>1</v>
      </c>
      <c r="BX84" s="95" t="n">
        <v>1</v>
      </c>
      <c r="BY84" s="95" t="n"/>
      <c r="BZ84" s="95" t="n">
        <v>97</v>
      </c>
      <c r="CA84" s="95" t="n">
        <v>51</v>
      </c>
      <c r="CB84" s="95" t="n"/>
      <c r="CC84" s="95" t="n"/>
      <c r="CD84" s="95" t="n"/>
      <c r="CE84" s="95" t="n">
        <v>30</v>
      </c>
      <c r="CF84" s="95" t="n">
        <v>0</v>
      </c>
      <c r="CG84" s="95" t="n">
        <v>0</v>
      </c>
      <c r="CH84" s="95" t="n"/>
      <c r="CI84" s="95" t="n"/>
      <c r="CJ84" s="95" t="n"/>
      <c r="CK84" s="95" t="n"/>
      <c r="CL84" s="95" t="n"/>
      <c r="CM84" s="95" t="n">
        <v>0</v>
      </c>
      <c r="CN84" s="95" t="n"/>
      <c r="CO84" s="95" t="n">
        <v>0</v>
      </c>
      <c r="CP84" s="95">
        <f>ROUND(P84,2)</f>
        <v/>
      </c>
      <c r="CQ84" s="95">
        <f>ROUND(V84,2)</f>
        <v/>
      </c>
      <c r="CR84" s="95">
        <f>ROUND(W84,2)</f>
        <v/>
      </c>
      <c r="CS84" s="95">
        <f>ROUND(X84,2)</f>
        <v/>
      </c>
      <c r="CT84" s="95">
        <f>ROUND(Y84,2)</f>
        <v/>
      </c>
      <c r="CU84" s="95">
        <f>ROUND(AF84,2)</f>
        <v/>
      </c>
      <c r="CV84" s="95">
        <f>ROUND((AH84*AV84),2)</f>
        <v/>
      </c>
      <c r="CW84" s="95">
        <f>ROUND(AI84,2)</f>
        <v/>
      </c>
      <c r="CX84" s="95">
        <f>ROUND(AJ84,2)</f>
        <v/>
      </c>
      <c r="CY84" s="95">
        <f>ROUND(((P84*AT84)/100),2)</f>
        <v/>
      </c>
      <c r="CZ84" s="95">
        <f>ROUND(((P84*AU84)/100),2)</f>
        <v/>
      </c>
      <c r="DA84" s="95" t="n"/>
      <c r="DB84" s="95" t="n">
        <v>119</v>
      </c>
      <c r="DC84" s="95" t="n"/>
      <c r="DD84" s="95" t="inlineStr">
        <is>
          <t>*0)*1</t>
        </is>
      </c>
      <c r="DE84" s="95" t="inlineStr">
        <is>
          <t>*0,3)*1,1</t>
        </is>
      </c>
      <c r="DF84" s="95" t="inlineStr">
        <is>
          <t>*0,3)*1,1</t>
        </is>
      </c>
      <c r="DG84" s="95" t="inlineStr">
        <is>
          <t>*0,3)*1,1</t>
        </is>
      </c>
      <c r="DH84" s="95" t="n"/>
      <c r="DI84" s="95" t="inlineStr">
        <is>
          <t>*0,3)*1,1</t>
        </is>
      </c>
      <c r="DJ84" s="95" t="inlineStr">
        <is>
          <t>*0,3)*1,1</t>
        </is>
      </c>
      <c r="DK84" s="95" t="n"/>
      <c r="DL84" s="95" t="n"/>
      <c r="DM84" s="95" t="n"/>
      <c r="DN84" s="95" t="n">
        <v>0</v>
      </c>
      <c r="DO84" s="95" t="n">
        <v>0</v>
      </c>
      <c r="DP84" s="95" t="n">
        <v>1</v>
      </c>
      <c r="DQ84" s="95" t="n">
        <v>1</v>
      </c>
      <c r="DR84" s="95" t="n"/>
      <c r="DS84" s="95" t="n"/>
      <c r="DT84" s="95" t="n"/>
      <c r="DU84" s="95" t="n">
        <v>1000</v>
      </c>
      <c r="DV84" s="95" t="inlineStr">
        <is>
          <t>1  КОМПЛ..</t>
        </is>
      </c>
      <c r="DW84" s="95" t="inlineStr">
        <is>
          <t>1  КОМПЛ..</t>
        </is>
      </c>
      <c r="DX84" s="95" t="n">
        <v>1</v>
      </c>
      <c r="DY84" s="95" t="n"/>
      <c r="DZ84" s="95" t="n"/>
      <c r="EA84" s="95" t="n"/>
      <c r="EB84" s="95" t="n"/>
      <c r="EC84" s="95" t="n"/>
      <c r="ED84" s="95" t="n"/>
      <c r="EE84" s="95" t="n">
        <v>1676007059</v>
      </c>
      <c r="EF84" s="95" t="n">
        <v>40</v>
      </c>
      <c r="EG84" s="95" t="inlineStr">
        <is>
          <t>Монтаж оборудования</t>
        </is>
      </c>
      <c r="EH84" s="95" t="n">
        <v>0</v>
      </c>
      <c r="EI84" s="95" t="n"/>
      <c r="EJ84" s="95" t="n">
        <v>36</v>
      </c>
      <c r="EK84" s="95" t="n">
        <v>411</v>
      </c>
      <c r="EL84" s="95" t="inlineStr">
        <is>
          <t>ТСН-2001.4. Электротехнические установки</t>
        </is>
      </c>
      <c r="EM84" s="95" t="inlineStr">
        <is>
          <t>ТСН-2001.4-11</t>
        </is>
      </c>
      <c r="EN84" s="95" t="n"/>
      <c r="EO84" s="95" t="n"/>
      <c r="EP84" s="95" t="n"/>
      <c r="EQ84" s="95" t="n">
        <v>131072</v>
      </c>
      <c r="ER84" s="95" t="n">
        <v>1318.95</v>
      </c>
      <c r="ES84" s="95" t="n">
        <v>0</v>
      </c>
      <c r="ET84" s="95" t="n">
        <v>1612.05</v>
      </c>
      <c r="EU84" s="95" t="n">
        <v>146.55</v>
      </c>
      <c r="EV84" s="95" t="n">
        <v>1084.47</v>
      </c>
      <c r="EW84" s="95" t="n">
        <v>36</v>
      </c>
      <c r="EX84" s="95" t="n">
        <v>0</v>
      </c>
      <c r="EY84" s="95" t="n">
        <v>0</v>
      </c>
      <c r="EZ84" s="95" t="n"/>
      <c r="FA84" s="95" t="n"/>
      <c r="FB84" s="95" t="n"/>
      <c r="FC84" s="95" t="n"/>
      <c r="FD84" s="95" t="n"/>
      <c r="FE84" s="95" t="n"/>
      <c r="FF84" s="95" t="n"/>
      <c r="FG84" s="95" t="n"/>
      <c r="FH84" s="95" t="n"/>
      <c r="FI84" s="95" t="n"/>
      <c r="FJ84" s="95" t="n"/>
      <c r="FK84" s="95" t="n"/>
      <c r="FL84" s="95" t="n"/>
      <c r="FM84" s="95" t="n"/>
      <c r="FN84" s="95" t="n"/>
      <c r="FO84" s="95" t="n"/>
      <c r="FP84" s="95" t="n"/>
      <c r="FQ84" s="95" t="n">
        <v>0</v>
      </c>
      <c r="FR84" s="95">
        <f>ROUND(IF(BI84=3,GM84,0),2)</f>
        <v/>
      </c>
      <c r="FS84" s="95" t="n">
        <v>0</v>
      </c>
      <c r="FT84" s="95" t="n"/>
      <c r="FU84" s="95" t="n"/>
      <c r="FV84" s="95" t="n"/>
      <c r="FW84" s="95" t="n"/>
      <c r="FX84" s="95" t="n">
        <v>97</v>
      </c>
      <c r="FY84" s="95" t="n">
        <v>51</v>
      </c>
      <c r="FZ84" s="95" t="n"/>
      <c r="GA84" s="95" t="n"/>
      <c r="GB84" s="95" t="n"/>
      <c r="GC84" s="95" t="n"/>
      <c r="GD84" s="95" t="n">
        <v>1</v>
      </c>
      <c r="GE84" s="95" t="n"/>
      <c r="GF84" s="95" t="n">
        <v>1676007059</v>
      </c>
      <c r="GG84" s="95" t="n">
        <v>2</v>
      </c>
      <c r="GH84" s="95" t="n">
        <v>1</v>
      </c>
      <c r="GI84" s="95" t="n">
        <v>2</v>
      </c>
      <c r="GJ84" s="95" t="n">
        <v>0</v>
      </c>
      <c r="GK84" s="95" t="n">
        <v>0</v>
      </c>
      <c r="GL84" s="95">
        <f>ROUND(IF(AND(BH84=3,BI84=3,FS84&lt;&gt;0),P84,0),2)</f>
        <v/>
      </c>
      <c r="GM84" s="95">
        <f>ROUND(O84+X84+Y84,2)+GX84</f>
        <v/>
      </c>
      <c r="GN84" s="95">
        <f>IF(OR(BI84=0,BI84=1),GM84-GX84,0)</f>
        <v/>
      </c>
      <c r="GO84" s="95">
        <f>IF(BI84=2,GM84-GX84,0)</f>
        <v/>
      </c>
      <c r="GP84" s="95">
        <f>IF(BI84=4,GM84-GX84,0)</f>
        <v/>
      </c>
      <c r="GQ84" s="95" t="n"/>
      <c r="GR84" s="95" t="n">
        <v>0</v>
      </c>
      <c r="GS84" s="95" t="n">
        <v>0</v>
      </c>
      <c r="GT84" s="95" t="n">
        <v>0</v>
      </c>
      <c r="GU84" s="95" t="n"/>
      <c r="GV84" s="95">
        <f>ROUND((GT84),6)</f>
        <v/>
      </c>
      <c r="GW84" s="95" t="n">
        <v>1</v>
      </c>
      <c r="GX84" s="95">
        <f>ROUND(HC84*I84,2)</f>
        <v/>
      </c>
      <c r="GY84" s="95" t="n">
        <v>0</v>
      </c>
      <c r="GZ84" s="95" t="n">
        <v>0</v>
      </c>
      <c r="HA84" s="95" t="n">
        <v>0</v>
      </c>
      <c r="HB84" s="95" t="n">
        <v>0</v>
      </c>
      <c r="HC84" s="95">
        <f>GV84*GW84</f>
        <v/>
      </c>
      <c r="HD84" s="95" t="n">
        <v>0</v>
      </c>
      <c r="HE84" s="95" t="n"/>
      <c r="HF84" s="95" t="n"/>
      <c r="HG84" s="95" t="n"/>
      <c r="HH84" s="95" t="n"/>
      <c r="HI84" s="95" t="n"/>
      <c r="HJ84" s="95" t="n"/>
      <c r="HK84" s="95" t="n"/>
      <c r="HL84" s="95" t="n"/>
      <c r="HM84" s="95" t="n"/>
      <c r="HN84" s="95" t="n"/>
      <c r="HO84" s="95" t="n"/>
      <c r="HP84" s="95" t="n"/>
      <c r="HQ84" s="95" t="n"/>
      <c r="HR84" s="95" t="n"/>
      <c r="HS84" s="95" t="n"/>
      <c r="HT84" s="95" t="n"/>
      <c r="HU84" s="95" t="n"/>
      <c r="HV84" s="95" t="n"/>
      <c r="HW84" s="95" t="n"/>
      <c r="HX84" s="95" t="n"/>
      <c r="HY84" s="95" t="n"/>
      <c r="HZ84" s="95" t="n"/>
      <c r="IA84" s="95" t="n"/>
      <c r="IB84" s="95" t="n"/>
      <c r="IC84" s="95" t="n"/>
      <c r="ID84" s="95" t="n"/>
      <c r="IE84" s="95" t="n"/>
      <c r="IF84" s="95" t="n"/>
      <c r="IG84" s="95" t="n"/>
      <c r="IH84" s="95" t="n"/>
      <c r="II84" s="95" t="n"/>
      <c r="IJ84" s="95" t="n"/>
      <c r="IK84" s="95" t="n"/>
      <c r="IL84" s="95" t="n"/>
      <c r="IM84" s="95" t="n"/>
      <c r="IN84" s="95" t="n"/>
      <c r="IO84" s="95" t="n"/>
      <c r="IP84" s="95" t="n"/>
      <c r="IQ84" s="95" t="n"/>
      <c r="IR84" s="95" t="n"/>
      <c r="IS84" s="95" t="n"/>
      <c r="IT84" s="95" t="n"/>
      <c r="IU84" s="95" t="n"/>
    </row>
    <row r="85" ht="12.75" customHeight="1" s="54">
      <c r="A85" s="95" t="n">
        <v>17</v>
      </c>
      <c r="B85" s="95" t="n">
        <v>1</v>
      </c>
      <c r="C85" s="95">
        <f>ROW(SmtRes!A62)</f>
        <v/>
      </c>
      <c r="D85" s="95">
        <f>ROW(EtalonRes!A62)</f>
        <v/>
      </c>
      <c r="E85" s="95" t="n">
        <v>1</v>
      </c>
      <c r="F85" s="95" t="inlineStr">
        <is>
          <t>3.20-9-1</t>
        </is>
      </c>
      <c r="G85" s="95" t="inlineStr">
        <is>
          <t>Установка вентиляционных решеток</t>
        </is>
      </c>
      <c r="H85" s="95" t="inlineStr">
        <is>
          <t>1 ШТ.</t>
        </is>
      </c>
      <c r="I85" s="95" t="n">
        <v>36</v>
      </c>
      <c r="J85" s="95" t="n">
        <v>85.76000000000001</v>
      </c>
      <c r="K85" s="95" t="n">
        <v>49729.19</v>
      </c>
      <c r="L85" s="95" t="n"/>
      <c r="M85" s="95" t="n"/>
      <c r="N85" s="95" t="n"/>
      <c r="O85" s="95">
        <f>ROUND((Z85+AC85+AD85),2)</f>
        <v/>
      </c>
      <c r="P85" s="95">
        <f>ROUND((U85+X85+Y85),2)</f>
        <v/>
      </c>
      <c r="Q85" s="95">
        <f>ROUND(10.18,2)</f>
        <v/>
      </c>
      <c r="R85" s="95">
        <f>ROUND(AH85,2)</f>
        <v/>
      </c>
      <c r="S85" s="95" t="inlineStr">
        <is>
          <t>ТСН-2001 3.20-9-1</t>
        </is>
      </c>
      <c r="T85" s="95" t="inlineStr">
        <is>
          <t>work</t>
        </is>
      </c>
      <c r="U85" s="95" t="n">
        <v>31428.85</v>
      </c>
      <c r="V85" s="95" t="n">
        <v>8951.25</v>
      </c>
      <c r="W85" s="95" t="n">
        <v>994.58</v>
      </c>
      <c r="X85" s="95" t="n">
        <v>10940.42</v>
      </c>
      <c r="Y85" s="95" t="n">
        <v>7359.92</v>
      </c>
      <c r="Z85" s="95" t="n">
        <v>3087.31</v>
      </c>
      <c r="AA85" s="95" t="n">
        <v>879.3</v>
      </c>
      <c r="AB85" s="95" t="n">
        <v>97.7</v>
      </c>
      <c r="AC85" s="95" t="n">
        <v>1074.7</v>
      </c>
      <c r="AD85" s="95" t="n">
        <v>722.98</v>
      </c>
      <c r="AE85" s="95" t="inlineStr">
        <is>
          <t>work</t>
        </is>
      </c>
      <c r="AF85" s="95" t="n">
        <v>110.15</v>
      </c>
      <c r="AG85" s="95" t="n">
        <v>10.82</v>
      </c>
      <c r="AH85" s="95" t="n">
        <v>36</v>
      </c>
      <c r="AI85" s="95">
        <f>(((EX85*0.3)*1.1))</f>
        <v/>
      </c>
      <c r="AJ85" s="95">
        <f>(AS85)</f>
        <v/>
      </c>
      <c r="AK85" s="95" t="n">
        <v>879.3</v>
      </c>
      <c r="AL85" s="95" t="n">
        <v>0</v>
      </c>
      <c r="AM85" s="95" t="n">
        <v>1074.7</v>
      </c>
      <c r="AN85" s="95" t="n">
        <v>97.7</v>
      </c>
      <c r="AO85" s="95">
        <f>ROUND(O85,2)</f>
        <v/>
      </c>
      <c r="AP85" s="95" t="n">
        <v>0</v>
      </c>
      <c r="AQ85" s="95">
        <f>ROUND(R85,2)</f>
        <v/>
      </c>
      <c r="AR85" s="95" t="n">
        <v>0</v>
      </c>
      <c r="AS85" s="95" t="n">
        <v>0</v>
      </c>
      <c r="AT85" s="95" t="n">
        <v>97</v>
      </c>
      <c r="AU85" s="95" t="n">
        <v>51</v>
      </c>
      <c r="AV85" s="95" t="n">
        <v>1</v>
      </c>
      <c r="AW85" s="95" t="n">
        <v>1</v>
      </c>
      <c r="AX85" s="95" t="n"/>
      <c r="AY85" s="95" t="n"/>
      <c r="AZ85" s="95" t="n">
        <v>1</v>
      </c>
      <c r="BA85" s="95" t="n">
        <v>1</v>
      </c>
      <c r="BB85" s="95" t="n">
        <v>1</v>
      </c>
      <c r="BC85" s="95" t="n">
        <v>1</v>
      </c>
      <c r="BD85" s="95" t="n"/>
      <c r="BE85" s="95" t="n"/>
      <c r="BF85" s="95" t="n"/>
      <c r="BG85" s="95" t="n"/>
      <c r="BH85" s="95" t="n">
        <v>0</v>
      </c>
      <c r="BI85" s="95" t="n">
        <v>36</v>
      </c>
      <c r="BJ85" s="95" t="inlineStr">
        <is>
          <t>ТСН-2001 3.20-9-1, 3.20-9-1</t>
        </is>
      </c>
      <c r="BK85" s="95" t="n"/>
      <c r="BL85" s="95" t="n"/>
      <c r="BM85" s="95" t="n">
        <v>320</v>
      </c>
      <c r="BN85" s="95" t="n">
        <v>0</v>
      </c>
      <c r="BO85" s="95" t="inlineStr">
        <is>
          <t>3.20-9-1</t>
        </is>
      </c>
      <c r="BP85" s="95" t="n">
        <v>1</v>
      </c>
      <c r="BQ85" s="95" t="n">
        <v>40</v>
      </c>
      <c r="BR85" s="95" t="n">
        <v>0</v>
      </c>
      <c r="BS85" s="95" t="n">
        <v>1</v>
      </c>
      <c r="BT85" s="95" t="n">
        <v>1</v>
      </c>
      <c r="BU85" s="95" t="n">
        <v>1</v>
      </c>
      <c r="BV85" s="95" t="n">
        <v>1</v>
      </c>
      <c r="BW85" s="95" t="n">
        <v>1</v>
      </c>
      <c r="BX85" s="95" t="n">
        <v>1</v>
      </c>
      <c r="BY85" s="95" t="n"/>
      <c r="BZ85" s="95" t="n">
        <v>97</v>
      </c>
      <c r="CA85" s="95" t="n">
        <v>51</v>
      </c>
      <c r="CB85" s="95" t="n"/>
      <c r="CC85" s="95" t="n"/>
      <c r="CD85" s="95" t="n"/>
      <c r="CE85" s="95" t="n">
        <v>30</v>
      </c>
      <c r="CF85" s="95" t="n">
        <v>0</v>
      </c>
      <c r="CG85" s="95" t="n">
        <v>0</v>
      </c>
      <c r="CH85" s="95" t="n"/>
      <c r="CI85" s="95" t="n"/>
      <c r="CJ85" s="95" t="n"/>
      <c r="CK85" s="95" t="n"/>
      <c r="CL85" s="95" t="n"/>
      <c r="CM85" s="95" t="n">
        <v>0</v>
      </c>
      <c r="CN85" s="95" t="n"/>
      <c r="CO85" s="95" t="n">
        <v>0</v>
      </c>
      <c r="CP85" s="95">
        <f>ROUND(P85,2)</f>
        <v/>
      </c>
      <c r="CQ85" s="95">
        <f>ROUND(V85,2)</f>
        <v/>
      </c>
      <c r="CR85" s="95">
        <f>ROUND(W85,2)</f>
        <v/>
      </c>
      <c r="CS85" s="95">
        <f>ROUND(X85,2)</f>
        <v/>
      </c>
      <c r="CT85" s="95">
        <f>ROUND(Y85,2)</f>
        <v/>
      </c>
      <c r="CU85" s="95">
        <f>ROUND(AF85,2)</f>
        <v/>
      </c>
      <c r="CV85" s="95">
        <f>ROUND((AH85*AV85),2)</f>
        <v/>
      </c>
      <c r="CW85" s="95">
        <f>ROUND(AI85,2)</f>
        <v/>
      </c>
      <c r="CX85" s="95">
        <f>ROUND(AJ85,2)</f>
        <v/>
      </c>
      <c r="CY85" s="95">
        <f>ROUND(((P85*AT85)/100),2)</f>
        <v/>
      </c>
      <c r="CZ85" s="95">
        <f>ROUND(((P85*AU85)/100),2)</f>
        <v/>
      </c>
      <c r="DA85" s="95" t="n"/>
      <c r="DB85" s="95" t="n">
        <v>121</v>
      </c>
      <c r="DC85" s="95" t="n"/>
      <c r="DD85" s="95" t="inlineStr">
        <is>
          <t>*0)*1</t>
        </is>
      </c>
      <c r="DE85" s="95" t="inlineStr">
        <is>
          <t>*0,3)*1,1</t>
        </is>
      </c>
      <c r="DF85" s="95" t="inlineStr">
        <is>
          <t>*0,3)*1,1</t>
        </is>
      </c>
      <c r="DG85" s="95" t="inlineStr">
        <is>
          <t>*0,3)*1,1</t>
        </is>
      </c>
      <c r="DH85" s="95" t="n"/>
      <c r="DI85" s="95" t="inlineStr">
        <is>
          <t>*0,3)*1,1</t>
        </is>
      </c>
      <c r="DJ85" s="95" t="inlineStr">
        <is>
          <t>*0,3)*1,1</t>
        </is>
      </c>
      <c r="DK85" s="95" t="n"/>
      <c r="DL85" s="95" t="n"/>
      <c r="DM85" s="95" t="n"/>
      <c r="DN85" s="95" t="n">
        <v>0</v>
      </c>
      <c r="DO85" s="95" t="n">
        <v>0</v>
      </c>
      <c r="DP85" s="95" t="n">
        <v>1</v>
      </c>
      <c r="DQ85" s="95" t="n">
        <v>1</v>
      </c>
      <c r="DR85" s="95" t="n"/>
      <c r="DS85" s="95" t="n"/>
      <c r="DT85" s="95" t="n"/>
      <c r="DU85" s="95" t="n">
        <v>1000</v>
      </c>
      <c r="DV85" s="95" t="inlineStr">
        <is>
          <t>1  ШТ..</t>
        </is>
      </c>
      <c r="DW85" s="95" t="inlineStr">
        <is>
          <t>1  ШТ..</t>
        </is>
      </c>
      <c r="DX85" s="95" t="n">
        <v>1</v>
      </c>
      <c r="DY85" s="95" t="n"/>
      <c r="DZ85" s="95" t="n"/>
      <c r="EA85" s="95" t="n"/>
      <c r="EB85" s="95" t="n"/>
      <c r="EC85" s="95" t="n"/>
      <c r="ED85" s="95" t="n"/>
      <c r="EE85" s="95" t="n">
        <v>1198461732</v>
      </c>
      <c r="EF85" s="95" t="n">
        <v>40</v>
      </c>
      <c r="EG85" s="95" t="inlineStr">
        <is>
          <t>Монтаж оборудования</t>
        </is>
      </c>
      <c r="EH85" s="95" t="n">
        <v>0</v>
      </c>
      <c r="EI85" s="95" t="n"/>
      <c r="EJ85" s="95" t="n">
        <v>36</v>
      </c>
      <c r="EK85" s="95" t="n">
        <v>320</v>
      </c>
      <c r="EL85" s="95" t="inlineStr">
        <is>
          <t>ТСН-2001 3.20-9-1</t>
        </is>
      </c>
      <c r="EM85" s="95" t="inlineStr">
        <is>
          <t>ТСН-2001.3-20</t>
        </is>
      </c>
      <c r="EN85" s="95" t="n"/>
      <c r="EO85" s="95" t="n"/>
      <c r="EP85" s="95" t="n"/>
      <c r="EQ85" s="95" t="n">
        <v>131072</v>
      </c>
      <c r="ER85" s="95" t="n">
        <v>879.3</v>
      </c>
      <c r="ES85" s="95" t="n">
        <v>0</v>
      </c>
      <c r="ET85" s="95" t="n">
        <v>1074.7</v>
      </c>
      <c r="EU85" s="95" t="n">
        <v>97.7</v>
      </c>
      <c r="EV85" s="95" t="n">
        <v>722.98</v>
      </c>
      <c r="EW85" s="95" t="n">
        <v>36</v>
      </c>
      <c r="EX85" s="95" t="n">
        <v>0</v>
      </c>
      <c r="EY85" s="95" t="n">
        <v>0</v>
      </c>
      <c r="EZ85" s="95" t="n"/>
      <c r="FA85" s="95" t="n"/>
      <c r="FB85" s="95" t="n"/>
      <c r="FC85" s="95" t="n"/>
      <c r="FD85" s="95" t="n"/>
      <c r="FE85" s="95" t="n"/>
      <c r="FF85" s="95" t="n"/>
      <c r="FG85" s="95" t="n"/>
      <c r="FH85" s="95" t="n"/>
      <c r="FI85" s="95" t="n"/>
      <c r="FJ85" s="95" t="n"/>
      <c r="FK85" s="95" t="n"/>
      <c r="FL85" s="95" t="n"/>
      <c r="FM85" s="95" t="n"/>
      <c r="FN85" s="95" t="n"/>
      <c r="FO85" s="95" t="n"/>
      <c r="FP85" s="95" t="n"/>
      <c r="FQ85" s="95" t="n">
        <v>0</v>
      </c>
      <c r="FR85" s="95">
        <f>ROUND(IF(BI85=3,GM85,0),2)</f>
        <v/>
      </c>
      <c r="FS85" s="95" t="n">
        <v>0</v>
      </c>
      <c r="FT85" s="95" t="n"/>
      <c r="FU85" s="95" t="n"/>
      <c r="FV85" s="95" t="n"/>
      <c r="FW85" s="95" t="n"/>
      <c r="FX85" s="95" t="n">
        <v>97</v>
      </c>
      <c r="FY85" s="95" t="n">
        <v>51</v>
      </c>
      <c r="FZ85" s="95" t="n"/>
      <c r="GA85" s="95" t="n"/>
      <c r="GB85" s="95" t="n"/>
      <c r="GC85" s="95" t="n"/>
      <c r="GD85" s="95" t="n">
        <v>1</v>
      </c>
      <c r="GE85" s="95" t="n"/>
      <c r="GF85" s="95" t="n">
        <v>1198461732</v>
      </c>
      <c r="GG85" s="95" t="n">
        <v>2</v>
      </c>
      <c r="GH85" s="95" t="n">
        <v>1</v>
      </c>
      <c r="GI85" s="95" t="n">
        <v>2</v>
      </c>
      <c r="GJ85" s="95" t="n">
        <v>0</v>
      </c>
      <c r="GK85" s="95" t="n">
        <v>0</v>
      </c>
      <c r="GL85" s="95">
        <f>ROUND(IF(AND(BH85=3,BI85=3,FS85&lt;&gt;0),P85,0),2)</f>
        <v/>
      </c>
      <c r="GM85" s="95">
        <f>ROUND(O85+X85+Y85,2)+GX85</f>
        <v/>
      </c>
      <c r="GN85" s="95">
        <f>IF(OR(BI85=0,BI85=1),GM85-GX85,0)</f>
        <v/>
      </c>
      <c r="GO85" s="95">
        <f>IF(BI85=2,GM85-GX85,0)</f>
        <v/>
      </c>
      <c r="GP85" s="95">
        <f>IF(BI85=4,GM85-GX85,0)</f>
        <v/>
      </c>
      <c r="GQ85" s="95" t="n"/>
      <c r="GR85" s="95" t="n">
        <v>0</v>
      </c>
      <c r="GS85" s="95" t="n">
        <v>0</v>
      </c>
      <c r="GT85" s="95" t="n">
        <v>0</v>
      </c>
      <c r="GU85" s="95" t="n"/>
      <c r="GV85" s="95">
        <f>ROUND((GT85),6)</f>
        <v/>
      </c>
      <c r="GW85" s="95" t="n">
        <v>1</v>
      </c>
      <c r="GX85" s="95">
        <f>ROUND(HC85*I85,2)</f>
        <v/>
      </c>
      <c r="GY85" s="95" t="n">
        <v>0</v>
      </c>
      <c r="GZ85" s="95" t="n">
        <v>0</v>
      </c>
      <c r="HA85" s="95" t="n">
        <v>0</v>
      </c>
      <c r="HB85" s="95" t="n">
        <v>0</v>
      </c>
      <c r="HC85" s="95">
        <f>GV85*GW85</f>
        <v/>
      </c>
      <c r="HD85" s="95" t="n">
        <v>0</v>
      </c>
      <c r="HE85" s="95" t="n"/>
      <c r="HF85" s="95" t="n"/>
      <c r="HG85" s="95" t="n"/>
      <c r="HH85" s="95" t="n"/>
      <c r="HI85" s="95" t="n"/>
      <c r="HJ85" s="95" t="n"/>
      <c r="HK85" s="95" t="n"/>
      <c r="HL85" s="95" t="n"/>
      <c r="HM85" s="95" t="n"/>
      <c r="HN85" s="95" t="n"/>
      <c r="HO85" s="95" t="n"/>
      <c r="HP85" s="95" t="n"/>
      <c r="HQ85" s="95" t="n"/>
      <c r="HR85" s="95" t="n"/>
      <c r="HS85" s="95" t="n"/>
      <c r="HT85" s="95" t="n"/>
      <c r="HU85" s="95" t="n"/>
      <c r="HV85" s="95" t="n"/>
      <c r="HW85" s="95" t="n"/>
      <c r="HX85" s="95" t="n"/>
      <c r="HY85" s="95" t="n"/>
      <c r="HZ85" s="95" t="n"/>
      <c r="IA85" s="95" t="n"/>
      <c r="IB85" s="95" t="n"/>
      <c r="IC85" s="95" t="n"/>
      <c r="ID85" s="95" t="n"/>
      <c r="IE85" s="95" t="n"/>
      <c r="IF85" s="95" t="n"/>
      <c r="IG85" s="95" t="n"/>
      <c r="IH85" s="95" t="n"/>
      <c r="II85" s="95" t="n"/>
      <c r="IJ85" s="95" t="n"/>
      <c r="IK85" s="95" t="n"/>
      <c r="IL85" s="95" t="n"/>
      <c r="IM85" s="95" t="n"/>
      <c r="IN85" s="95" t="n"/>
      <c r="IO85" s="95" t="n"/>
      <c r="IP85" s="95" t="n"/>
      <c r="IQ85" s="95" t="n"/>
      <c r="IR85" s="95" t="n"/>
      <c r="IS85" s="95" t="n"/>
      <c r="IT85" s="95" t="n"/>
      <c r="IU85" s="95" t="n"/>
    </row>
    <row r="86" ht="12.75" customHeight="1" s="54">
      <c r="A86" s="95" t="n">
        <v>17</v>
      </c>
      <c r="B86" s="95" t="n">
        <v>1</v>
      </c>
      <c r="C86" s="95">
        <f>ROW(SmtRes!A63)</f>
        <v/>
      </c>
      <c r="D86" s="95">
        <f>ROW(EtalonRes!A63)</f>
        <v/>
      </c>
      <c r="E86" s="95" t="n">
        <v>1</v>
      </c>
      <c r="F86" s="95" t="inlineStr">
        <is>
          <t>5.3-2-1</t>
        </is>
      </c>
      <c r="G86" s="95" t="inlineStr">
        <is>
          <t>Пусконаладка приточного вентиляционного оборудования</t>
        </is>
      </c>
      <c r="H86" s="95" t="inlineStr">
        <is>
          <t>1 КОМПЛ.</t>
        </is>
      </c>
      <c r="I86" s="95" t="n">
        <v>36</v>
      </c>
      <c r="J86" s="95" t="n">
        <v>85.76000000000001</v>
      </c>
      <c r="K86" s="95" t="n">
        <v>49729.19</v>
      </c>
      <c r="L86" s="95" t="n"/>
      <c r="M86" s="95" t="n"/>
      <c r="N86" s="95" t="n"/>
      <c r="O86" s="95">
        <f>ROUND((Z86+AC86+AD86),2)</f>
        <v/>
      </c>
      <c r="P86" s="95">
        <f>ROUND((U86+X86+Y86),2)</f>
        <v/>
      </c>
      <c r="Q86" s="95">
        <f>ROUND(10.18,2)</f>
        <v/>
      </c>
      <c r="R86" s="95">
        <f>ROUND(AH86,2)</f>
        <v/>
      </c>
      <c r="S86" s="95" t="inlineStr">
        <is>
          <t>ТСН-2001 5.3-2-1</t>
        </is>
      </c>
      <c r="T86" s="95" t="inlineStr">
        <is>
          <t>work</t>
        </is>
      </c>
      <c r="U86" s="95" t="n">
        <v>31428.85</v>
      </c>
      <c r="V86" s="95" t="n">
        <v>8951.25</v>
      </c>
      <c r="W86" s="95" t="n">
        <v>994.58</v>
      </c>
      <c r="X86" s="95" t="n">
        <v>10940.42</v>
      </c>
      <c r="Y86" s="95" t="n">
        <v>7359.92</v>
      </c>
      <c r="Z86" s="95" t="n">
        <v>3087.32</v>
      </c>
      <c r="AA86" s="95" t="n">
        <v>879.29</v>
      </c>
      <c r="AB86" s="95" t="n">
        <v>97.7</v>
      </c>
      <c r="AC86" s="95" t="n">
        <v>1074.69</v>
      </c>
      <c r="AD86" s="95" t="n">
        <v>722.97</v>
      </c>
      <c r="AE86" s="95" t="inlineStr">
        <is>
          <t>work</t>
        </is>
      </c>
      <c r="AF86" s="95" t="n">
        <v>110.15</v>
      </c>
      <c r="AG86" s="95" t="n">
        <v>10.82</v>
      </c>
      <c r="AH86" s="95" t="n">
        <v>36</v>
      </c>
      <c r="AI86" s="95">
        <f>(((EX86*0.3)*1.1))</f>
        <v/>
      </c>
      <c r="AJ86" s="95">
        <f>(AS86)</f>
        <v/>
      </c>
      <c r="AK86" s="95" t="n">
        <v>879.29</v>
      </c>
      <c r="AL86" s="95" t="n">
        <v>0</v>
      </c>
      <c r="AM86" s="95" t="n">
        <v>1074.69</v>
      </c>
      <c r="AN86" s="95" t="n">
        <v>97.7</v>
      </c>
      <c r="AO86" s="95">
        <f>ROUND(O86,2)</f>
        <v/>
      </c>
      <c r="AP86" s="95" t="n">
        <v>0</v>
      </c>
      <c r="AQ86" s="95">
        <f>ROUND(R86,2)</f>
        <v/>
      </c>
      <c r="AR86" s="95" t="n">
        <v>0</v>
      </c>
      <c r="AS86" s="95" t="n">
        <v>0</v>
      </c>
      <c r="AT86" s="95" t="n">
        <v>97</v>
      </c>
      <c r="AU86" s="95" t="n">
        <v>51</v>
      </c>
      <c r="AV86" s="95" t="n">
        <v>1</v>
      </c>
      <c r="AW86" s="95" t="n">
        <v>1</v>
      </c>
      <c r="AX86" s="95" t="n"/>
      <c r="AY86" s="95" t="n"/>
      <c r="AZ86" s="95" t="n">
        <v>1</v>
      </c>
      <c r="BA86" s="95" t="n">
        <v>1</v>
      </c>
      <c r="BB86" s="95" t="n">
        <v>1</v>
      </c>
      <c r="BC86" s="95" t="n">
        <v>1</v>
      </c>
      <c r="BD86" s="95" t="n"/>
      <c r="BE86" s="95" t="n"/>
      <c r="BF86" s="95" t="n"/>
      <c r="BG86" s="95" t="n"/>
      <c r="BH86" s="95" t="n">
        <v>0</v>
      </c>
      <c r="BI86" s="95" t="n">
        <v>36</v>
      </c>
      <c r="BJ86" s="95" t="inlineStr">
        <is>
          <t>ТСН-2001 5.3-2-1, 5.3-2-1</t>
        </is>
      </c>
      <c r="BK86" s="95" t="n"/>
      <c r="BL86" s="95" t="n"/>
      <c r="BM86" s="95" t="n">
        <v>53</v>
      </c>
      <c r="BN86" s="95" t="n">
        <v>0</v>
      </c>
      <c r="BO86" s="95" t="inlineStr">
        <is>
          <t>5.3-2-1</t>
        </is>
      </c>
      <c r="BP86" s="95" t="n">
        <v>1</v>
      </c>
      <c r="BQ86" s="95" t="n">
        <v>40</v>
      </c>
      <c r="BR86" s="95" t="n">
        <v>0</v>
      </c>
      <c r="BS86" s="95" t="n">
        <v>1</v>
      </c>
      <c r="BT86" s="95" t="n">
        <v>1</v>
      </c>
      <c r="BU86" s="95" t="n">
        <v>1</v>
      </c>
      <c r="BV86" s="95" t="n">
        <v>1</v>
      </c>
      <c r="BW86" s="95" t="n">
        <v>1</v>
      </c>
      <c r="BX86" s="95" t="n">
        <v>1</v>
      </c>
      <c r="BY86" s="95" t="n"/>
      <c r="BZ86" s="95" t="n">
        <v>97</v>
      </c>
      <c r="CA86" s="95" t="n">
        <v>51</v>
      </c>
      <c r="CB86" s="95" t="n"/>
      <c r="CC86" s="95" t="n"/>
      <c r="CD86" s="95" t="n"/>
      <c r="CE86" s="95" t="n">
        <v>30</v>
      </c>
      <c r="CF86" s="95" t="n">
        <v>0</v>
      </c>
      <c r="CG86" s="95" t="n">
        <v>0</v>
      </c>
      <c r="CH86" s="95" t="n"/>
      <c r="CI86" s="95" t="n"/>
      <c r="CJ86" s="95" t="n"/>
      <c r="CK86" s="95" t="n"/>
      <c r="CL86" s="95" t="n"/>
      <c r="CM86" s="95" t="n">
        <v>0</v>
      </c>
      <c r="CN86" s="95" t="n"/>
      <c r="CO86" s="95" t="n">
        <v>0</v>
      </c>
      <c r="CP86" s="95">
        <f>ROUND(P86,2)</f>
        <v/>
      </c>
      <c r="CQ86" s="95">
        <f>ROUND(V86,2)</f>
        <v/>
      </c>
      <c r="CR86" s="95">
        <f>ROUND(W86,2)</f>
        <v/>
      </c>
      <c r="CS86" s="95">
        <f>ROUND(X86,2)</f>
        <v/>
      </c>
      <c r="CT86" s="95">
        <f>ROUND(Y86,2)</f>
        <v/>
      </c>
      <c r="CU86" s="95">
        <f>ROUND(AF86,2)</f>
        <v/>
      </c>
      <c r="CV86" s="95">
        <f>ROUND((AH86*AV86),2)</f>
        <v/>
      </c>
      <c r="CW86" s="95">
        <f>ROUND(AI86,2)</f>
        <v/>
      </c>
      <c r="CX86" s="95">
        <f>ROUND(AJ86,2)</f>
        <v/>
      </c>
      <c r="CY86" s="95">
        <f>ROUND(((P86*AT86)/100),2)</f>
        <v/>
      </c>
      <c r="CZ86" s="95">
        <f>ROUND(((P86*AU86)/100),2)</f>
        <v/>
      </c>
      <c r="DA86" s="95" t="n"/>
      <c r="DB86" s="95" t="n">
        <v>123</v>
      </c>
      <c r="DC86" s="95" t="n"/>
      <c r="DD86" s="95" t="inlineStr">
        <is>
          <t>*0)*1</t>
        </is>
      </c>
      <c r="DE86" s="95" t="inlineStr">
        <is>
          <t>*0,3)*1,1</t>
        </is>
      </c>
      <c r="DF86" s="95" t="inlineStr">
        <is>
          <t>*0,3)*1,1</t>
        </is>
      </c>
      <c r="DG86" s="95" t="inlineStr">
        <is>
          <t>*0,3)*1,1</t>
        </is>
      </c>
      <c r="DH86" s="95" t="n"/>
      <c r="DI86" s="95" t="inlineStr">
        <is>
          <t>*0,3)*1,1</t>
        </is>
      </c>
      <c r="DJ86" s="95" t="inlineStr">
        <is>
          <t>*0,3)*1,1</t>
        </is>
      </c>
      <c r="DK86" s="95" t="n"/>
      <c r="DL86" s="95" t="n"/>
      <c r="DM86" s="95" t="n"/>
      <c r="DN86" s="95" t="n">
        <v>0</v>
      </c>
      <c r="DO86" s="95" t="n">
        <v>0</v>
      </c>
      <c r="DP86" s="95" t="n">
        <v>1</v>
      </c>
      <c r="DQ86" s="95" t="n">
        <v>1</v>
      </c>
      <c r="DR86" s="95" t="n"/>
      <c r="DS86" s="95" t="n"/>
      <c r="DT86" s="95" t="n"/>
      <c r="DU86" s="95" t="n">
        <v>1000</v>
      </c>
      <c r="DV86" s="95" t="inlineStr">
        <is>
          <t>1  КОМПЛ..</t>
        </is>
      </c>
      <c r="DW86" s="95" t="inlineStr">
        <is>
          <t>1  КОМПЛ..</t>
        </is>
      </c>
      <c r="DX86" s="95" t="n">
        <v>1</v>
      </c>
      <c r="DY86" s="95" t="n"/>
      <c r="DZ86" s="95" t="n"/>
      <c r="EA86" s="95" t="n"/>
      <c r="EB86" s="95" t="n"/>
      <c r="EC86" s="95" t="n"/>
      <c r="ED86" s="95" t="n"/>
      <c r="EE86" s="95" t="n">
        <v>1359291788</v>
      </c>
      <c r="EF86" s="95" t="n">
        <v>40</v>
      </c>
      <c r="EG86" s="95" t="inlineStr">
        <is>
          <t>Монтаж оборудования</t>
        </is>
      </c>
      <c r="EH86" s="95" t="n">
        <v>0</v>
      </c>
      <c r="EI86" s="95" t="n"/>
      <c r="EJ86" s="95" t="n">
        <v>36</v>
      </c>
      <c r="EK86" s="95" t="n">
        <v>53</v>
      </c>
      <c r="EL86" s="95" t="inlineStr">
        <is>
          <t>ТСН-2001 5.3-2-1</t>
        </is>
      </c>
      <c r="EM86" s="95" t="inlineStr">
        <is>
          <t>ТСН-2001.5-3</t>
        </is>
      </c>
      <c r="EN86" s="95" t="n"/>
      <c r="EO86" s="95" t="n"/>
      <c r="EP86" s="95" t="n"/>
      <c r="EQ86" s="95" t="n">
        <v>131072</v>
      </c>
      <c r="ER86" s="95" t="n">
        <v>879.29</v>
      </c>
      <c r="ES86" s="95" t="n">
        <v>0</v>
      </c>
      <c r="ET86" s="95" t="n">
        <v>1074.69</v>
      </c>
      <c r="EU86" s="95" t="n">
        <v>97.7</v>
      </c>
      <c r="EV86" s="95" t="n">
        <v>722.97</v>
      </c>
      <c r="EW86" s="95" t="n">
        <v>36</v>
      </c>
      <c r="EX86" s="95" t="n">
        <v>0</v>
      </c>
      <c r="EY86" s="95" t="n">
        <v>0</v>
      </c>
      <c r="EZ86" s="95" t="n"/>
      <c r="FA86" s="95" t="n"/>
      <c r="FB86" s="95" t="n"/>
      <c r="FC86" s="95" t="n"/>
      <c r="FD86" s="95" t="n"/>
      <c r="FE86" s="95" t="n"/>
      <c r="FF86" s="95" t="n"/>
      <c r="FG86" s="95" t="n"/>
      <c r="FH86" s="95" t="n"/>
      <c r="FI86" s="95" t="n"/>
      <c r="FJ86" s="95" t="n"/>
      <c r="FK86" s="95" t="n"/>
      <c r="FL86" s="95" t="n"/>
      <c r="FM86" s="95" t="n"/>
      <c r="FN86" s="95" t="n"/>
      <c r="FO86" s="95" t="n"/>
      <c r="FP86" s="95" t="n"/>
      <c r="FQ86" s="95" t="n">
        <v>0</v>
      </c>
      <c r="FR86" s="95">
        <f>ROUND(IF(BI86=3,GM86,0),2)</f>
        <v/>
      </c>
      <c r="FS86" s="95" t="n">
        <v>0</v>
      </c>
      <c r="FT86" s="95" t="n"/>
      <c r="FU86" s="95" t="n"/>
      <c r="FV86" s="95" t="n"/>
      <c r="FW86" s="95" t="n"/>
      <c r="FX86" s="95" t="n">
        <v>97</v>
      </c>
      <c r="FY86" s="95" t="n">
        <v>51</v>
      </c>
      <c r="FZ86" s="95" t="n"/>
      <c r="GA86" s="95" t="n"/>
      <c r="GB86" s="95" t="n"/>
      <c r="GC86" s="95" t="n"/>
      <c r="GD86" s="95" t="n">
        <v>1</v>
      </c>
      <c r="GE86" s="95" t="n"/>
      <c r="GF86" s="95" t="n">
        <v>1359291788</v>
      </c>
      <c r="GG86" s="95" t="n">
        <v>2</v>
      </c>
      <c r="GH86" s="95" t="n">
        <v>1</v>
      </c>
      <c r="GI86" s="95" t="n">
        <v>2</v>
      </c>
      <c r="GJ86" s="95" t="n">
        <v>0</v>
      </c>
      <c r="GK86" s="95" t="n">
        <v>0</v>
      </c>
      <c r="GL86" s="95">
        <f>ROUND(IF(AND(BH86=3,BI86=3,FS86&lt;&gt;0),P86,0),2)</f>
        <v/>
      </c>
      <c r="GM86" s="95">
        <f>ROUND(O86+X86+Y86,2)+GX86</f>
        <v/>
      </c>
      <c r="GN86" s="95">
        <f>IF(OR(BI86=0,BI86=1),GM86-GX86,0)</f>
        <v/>
      </c>
      <c r="GO86" s="95">
        <f>IF(BI86=2,GM86-GX86,0)</f>
        <v/>
      </c>
      <c r="GP86" s="95">
        <f>IF(BI86=4,GM86-GX86,0)</f>
        <v/>
      </c>
      <c r="GQ86" s="95" t="n"/>
      <c r="GR86" s="95" t="n">
        <v>0</v>
      </c>
      <c r="GS86" s="95" t="n">
        <v>0</v>
      </c>
      <c r="GT86" s="95" t="n">
        <v>0</v>
      </c>
      <c r="GU86" s="95" t="n"/>
      <c r="GV86" s="95">
        <f>ROUND((GT86),6)</f>
        <v/>
      </c>
      <c r="GW86" s="95" t="n">
        <v>1</v>
      </c>
      <c r="GX86" s="95">
        <f>ROUND(HC86*I86,2)</f>
        <v/>
      </c>
      <c r="GY86" s="95" t="n">
        <v>0</v>
      </c>
      <c r="GZ86" s="95" t="n">
        <v>0</v>
      </c>
      <c r="HA86" s="95" t="n">
        <v>0</v>
      </c>
      <c r="HB86" s="95" t="n">
        <v>0</v>
      </c>
      <c r="HC86" s="95">
        <f>GV86*GW86</f>
        <v/>
      </c>
      <c r="HD86" s="95" t="n">
        <v>0</v>
      </c>
      <c r="HE86" s="95" t="n"/>
      <c r="HF86" s="95" t="n"/>
      <c r="HG86" s="95" t="n"/>
      <c r="HH86" s="95" t="n"/>
      <c r="HI86" s="95" t="n"/>
      <c r="HJ86" s="95" t="n"/>
      <c r="HK86" s="95" t="n"/>
      <c r="HL86" s="95" t="n"/>
      <c r="HM86" s="95" t="n"/>
      <c r="HN86" s="95" t="n"/>
      <c r="HO86" s="95" t="n"/>
      <c r="HP86" s="95" t="n"/>
      <c r="HQ86" s="95" t="n"/>
      <c r="HR86" s="95" t="n"/>
      <c r="HS86" s="95" t="n"/>
      <c r="HT86" s="95" t="n"/>
      <c r="HU86" s="95" t="n"/>
      <c r="HV86" s="95" t="n"/>
      <c r="HW86" s="95" t="n"/>
      <c r="HX86" s="95" t="n"/>
      <c r="HY86" s="95" t="n"/>
      <c r="HZ86" s="95" t="n"/>
      <c r="IA86" s="95" t="n"/>
      <c r="IB86" s="95" t="n"/>
      <c r="IC86" s="95" t="n"/>
      <c r="ID86" s="95" t="n"/>
      <c r="IE86" s="95" t="n"/>
      <c r="IF86" s="95" t="n"/>
      <c r="IG86" s="95" t="n"/>
      <c r="IH86" s="95" t="n"/>
      <c r="II86" s="95" t="n"/>
      <c r="IJ86" s="95" t="n"/>
      <c r="IK86" s="95" t="n"/>
      <c r="IL86" s="95" t="n"/>
      <c r="IM86" s="95" t="n"/>
      <c r="IN86" s="95" t="n"/>
      <c r="IO86" s="95" t="n"/>
      <c r="IP86" s="95" t="n"/>
      <c r="IQ86" s="95" t="n"/>
      <c r="IR86" s="95" t="n"/>
      <c r="IS86" s="95" t="n"/>
      <c r="IT86" s="95" t="n"/>
      <c r="IU86" s="95" t="n"/>
    </row>
    <row r="87" ht="12.75" customHeight="1" s="54">
      <c r="A87" s="95" t="n">
        <v>17</v>
      </c>
      <c r="B87" s="95" t="n">
        <v>1</v>
      </c>
      <c r="C87" s="95">
        <f>ROW(SmtRes!A64)</f>
        <v/>
      </c>
      <c r="D87" s="95">
        <f>ROW(EtalonRes!A64)</f>
        <v/>
      </c>
      <c r="E87" s="95" t="n">
        <v>1</v>
      </c>
      <c r="F87" s="95" t="inlineStr">
        <is>
          <t>5.3-2-1</t>
        </is>
      </c>
      <c r="G87" s="95" t="inlineStr">
        <is>
          <t>Пусконаладка и балансировка вентиляции помещения</t>
        </is>
      </c>
      <c r="H87" s="95" t="inlineStr">
        <is>
          <t>1 КОМПЛ.</t>
        </is>
      </c>
      <c r="I87" s="95" t="n">
        <v>36</v>
      </c>
      <c r="J87" s="95" t="n">
        <v>399.18</v>
      </c>
      <c r="K87" s="95" t="n">
        <v>206042.42</v>
      </c>
      <c r="L87" s="95" t="n"/>
      <c r="M87" s="95" t="n"/>
      <c r="N87" s="95" t="n"/>
      <c r="O87" s="95">
        <f>ROUND((Z87+AC87+AD87),2)</f>
        <v/>
      </c>
      <c r="P87" s="95">
        <f>ROUND((U87+X87+Y87),2)</f>
        <v/>
      </c>
      <c r="Q87" s="95">
        <f>ROUND(10.18,2)</f>
        <v/>
      </c>
      <c r="R87" s="95">
        <f>ROUND(AH87,2)</f>
        <v/>
      </c>
      <c r="S87" s="95" t="inlineStr">
        <is>
          <t>ТСН-2001 5.3-2-1</t>
        </is>
      </c>
      <c r="T87" s="95" t="inlineStr">
        <is>
          <t>work</t>
        </is>
      </c>
      <c r="U87" s="95" t="n">
        <v>146290.12</v>
      </c>
      <c r="V87" s="95" t="n">
        <v>37087.63</v>
      </c>
      <c r="W87" s="95" t="n">
        <v>4120.85</v>
      </c>
      <c r="X87" s="95" t="n">
        <v>30906.36</v>
      </c>
      <c r="Y87" s="95" t="n">
        <v>28845.94</v>
      </c>
      <c r="Z87" s="95" t="n">
        <v>14370.35</v>
      </c>
      <c r="AA87" s="95" t="n">
        <v>3643.18</v>
      </c>
      <c r="AB87" s="95" t="n">
        <v>404.8</v>
      </c>
      <c r="AC87" s="95" t="n">
        <v>3035.98</v>
      </c>
      <c r="AD87" s="95" t="n">
        <v>2833.58</v>
      </c>
      <c r="AE87" s="95" t="inlineStr">
        <is>
          <t>work</t>
        </is>
      </c>
      <c r="AF87" s="95" t="n">
        <v>456.16</v>
      </c>
      <c r="AG87" s="95" t="n">
        <v>44.81</v>
      </c>
      <c r="AH87" s="95" t="n">
        <v>36</v>
      </c>
      <c r="AI87" s="95">
        <f>(((EX87*0.3)*1.1))</f>
        <v/>
      </c>
      <c r="AJ87" s="95">
        <f>(AS87)</f>
        <v/>
      </c>
      <c r="AK87" s="95" t="n">
        <v>3643.18</v>
      </c>
      <c r="AL87" s="95" t="n">
        <v>0</v>
      </c>
      <c r="AM87" s="95" t="n">
        <v>3035.98</v>
      </c>
      <c r="AN87" s="95" t="n">
        <v>404.8</v>
      </c>
      <c r="AO87" s="95">
        <f>ROUND(O87,2)</f>
        <v/>
      </c>
      <c r="AP87" s="95" t="n">
        <v>0</v>
      </c>
      <c r="AQ87" s="95">
        <f>ROUND(R87,2)</f>
        <v/>
      </c>
      <c r="AR87" s="95" t="n">
        <v>0</v>
      </c>
      <c r="AS87" s="95" t="n">
        <v>0</v>
      </c>
      <c r="AT87" s="95" t="n">
        <v>97</v>
      </c>
      <c r="AU87" s="95" t="n">
        <v>51</v>
      </c>
      <c r="AV87" s="95" t="n">
        <v>1</v>
      </c>
      <c r="AW87" s="95" t="n">
        <v>1</v>
      </c>
      <c r="AX87" s="95" t="n"/>
      <c r="AY87" s="95" t="n"/>
      <c r="AZ87" s="95" t="n">
        <v>1</v>
      </c>
      <c r="BA87" s="95" t="n">
        <v>1</v>
      </c>
      <c r="BB87" s="95" t="n">
        <v>1</v>
      </c>
      <c r="BC87" s="95" t="n">
        <v>1</v>
      </c>
      <c r="BD87" s="95" t="n"/>
      <c r="BE87" s="95" t="n"/>
      <c r="BF87" s="95" t="n"/>
      <c r="BG87" s="95" t="n"/>
      <c r="BH87" s="95" t="n">
        <v>0</v>
      </c>
      <c r="BI87" s="95" t="n">
        <v>36</v>
      </c>
      <c r="BJ87" s="95" t="inlineStr">
        <is>
          <t>ТСН-2001 5.3-2-1, 5.3-2-1</t>
        </is>
      </c>
      <c r="BK87" s="95" t="n"/>
      <c r="BL87" s="95" t="n"/>
      <c r="BM87" s="95" t="n">
        <v>53</v>
      </c>
      <c r="BN87" s="95" t="n">
        <v>0</v>
      </c>
      <c r="BO87" s="95" t="inlineStr">
        <is>
          <t>5.3-2-1</t>
        </is>
      </c>
      <c r="BP87" s="95" t="n">
        <v>1</v>
      </c>
      <c r="BQ87" s="95" t="n">
        <v>40</v>
      </c>
      <c r="BR87" s="95" t="n">
        <v>0</v>
      </c>
      <c r="BS87" s="95" t="n">
        <v>1</v>
      </c>
      <c r="BT87" s="95" t="n">
        <v>1</v>
      </c>
      <c r="BU87" s="95" t="n">
        <v>1</v>
      </c>
      <c r="BV87" s="95" t="n">
        <v>1</v>
      </c>
      <c r="BW87" s="95" t="n">
        <v>1</v>
      </c>
      <c r="BX87" s="95" t="n">
        <v>1</v>
      </c>
      <c r="BY87" s="95" t="n"/>
      <c r="BZ87" s="95" t="n">
        <v>97</v>
      </c>
      <c r="CA87" s="95" t="n">
        <v>51</v>
      </c>
      <c r="CB87" s="95" t="n"/>
      <c r="CC87" s="95" t="n"/>
      <c r="CD87" s="95" t="n"/>
      <c r="CE87" s="95" t="n">
        <v>30</v>
      </c>
      <c r="CF87" s="95" t="n">
        <v>0</v>
      </c>
      <c r="CG87" s="95" t="n">
        <v>0</v>
      </c>
      <c r="CH87" s="95" t="n"/>
      <c r="CI87" s="95" t="n"/>
      <c r="CJ87" s="95" t="n"/>
      <c r="CK87" s="95" t="n"/>
      <c r="CL87" s="95" t="n"/>
      <c r="CM87" s="95" t="n">
        <v>0</v>
      </c>
      <c r="CN87" s="95" t="n"/>
      <c r="CO87" s="95" t="n">
        <v>0</v>
      </c>
      <c r="CP87" s="95">
        <f>ROUND(P87,2)</f>
        <v/>
      </c>
      <c r="CQ87" s="95">
        <f>ROUND(V87,2)</f>
        <v/>
      </c>
      <c r="CR87" s="95">
        <f>ROUND(W87,2)</f>
        <v/>
      </c>
      <c r="CS87" s="95">
        <f>ROUND(X87,2)</f>
        <v/>
      </c>
      <c r="CT87" s="95">
        <f>ROUND(Y87,2)</f>
        <v/>
      </c>
      <c r="CU87" s="95">
        <f>ROUND(AF87,2)</f>
        <v/>
      </c>
      <c r="CV87" s="95">
        <f>ROUND((AH87*AV87),2)</f>
        <v/>
      </c>
      <c r="CW87" s="95">
        <f>ROUND(AI87,2)</f>
        <v/>
      </c>
      <c r="CX87" s="95">
        <f>ROUND(AJ87,2)</f>
        <v/>
      </c>
      <c r="CY87" s="95">
        <f>ROUND(((P87*AT87)/100),2)</f>
        <v/>
      </c>
      <c r="CZ87" s="95">
        <f>ROUND(((P87*AU87)/100),2)</f>
        <v/>
      </c>
      <c r="DA87" s="95" t="n"/>
      <c r="DB87" s="95" t="n">
        <v>125</v>
      </c>
      <c r="DC87" s="95" t="n"/>
      <c r="DD87" s="95" t="inlineStr">
        <is>
          <t>*0)*1</t>
        </is>
      </c>
      <c r="DE87" s="95" t="inlineStr">
        <is>
          <t>*0,3)*1,1</t>
        </is>
      </c>
      <c r="DF87" s="95" t="inlineStr">
        <is>
          <t>*0,3)*1,1</t>
        </is>
      </c>
      <c r="DG87" s="95" t="inlineStr">
        <is>
          <t>*0,3)*1,1</t>
        </is>
      </c>
      <c r="DH87" s="95" t="n"/>
      <c r="DI87" s="95" t="inlineStr">
        <is>
          <t>*0,3)*1,1</t>
        </is>
      </c>
      <c r="DJ87" s="95" t="inlineStr">
        <is>
          <t>*0,3)*1,1</t>
        </is>
      </c>
      <c r="DK87" s="95" t="n"/>
      <c r="DL87" s="95" t="n"/>
      <c r="DM87" s="95" t="n"/>
      <c r="DN87" s="95" t="n">
        <v>0</v>
      </c>
      <c r="DO87" s="95" t="n">
        <v>0</v>
      </c>
      <c r="DP87" s="95" t="n">
        <v>1</v>
      </c>
      <c r="DQ87" s="95" t="n">
        <v>1</v>
      </c>
      <c r="DR87" s="95" t="n"/>
      <c r="DS87" s="95" t="n"/>
      <c r="DT87" s="95" t="n"/>
      <c r="DU87" s="95" t="n">
        <v>1000</v>
      </c>
      <c r="DV87" s="95" t="inlineStr">
        <is>
          <t>1  КОМПЛ..</t>
        </is>
      </c>
      <c r="DW87" s="95" t="inlineStr">
        <is>
          <t>1  КОМПЛ..</t>
        </is>
      </c>
      <c r="DX87" s="95" t="n">
        <v>1</v>
      </c>
      <c r="DY87" s="95" t="n"/>
      <c r="DZ87" s="95" t="n"/>
      <c r="EA87" s="95" t="n"/>
      <c r="EB87" s="95" t="n"/>
      <c r="EC87" s="95" t="n"/>
      <c r="ED87" s="95" t="n"/>
      <c r="EE87" s="95" t="n">
        <v>1359291788</v>
      </c>
      <c r="EF87" s="95" t="n">
        <v>40</v>
      </c>
      <c r="EG87" s="95" t="inlineStr">
        <is>
          <t>Монтаж оборудования</t>
        </is>
      </c>
      <c r="EH87" s="95" t="n">
        <v>0</v>
      </c>
      <c r="EI87" s="95" t="n"/>
      <c r="EJ87" s="95" t="n">
        <v>36</v>
      </c>
      <c r="EK87" s="95" t="n">
        <v>53</v>
      </c>
      <c r="EL87" s="95" t="inlineStr">
        <is>
          <t>ТСН-2001 5.3-2-1</t>
        </is>
      </c>
      <c r="EM87" s="95" t="inlineStr">
        <is>
          <t>ТСН-2001.5-3</t>
        </is>
      </c>
      <c r="EN87" s="95" t="n"/>
      <c r="EO87" s="95" t="n"/>
      <c r="EP87" s="95" t="n"/>
      <c r="EQ87" s="95" t="n">
        <v>131072</v>
      </c>
      <c r="ER87" s="95" t="n">
        <v>3643.18</v>
      </c>
      <c r="ES87" s="95" t="n">
        <v>0</v>
      </c>
      <c r="ET87" s="95" t="n">
        <v>3035.98</v>
      </c>
      <c r="EU87" s="95" t="n">
        <v>404.8</v>
      </c>
      <c r="EV87" s="95" t="n">
        <v>2833.58</v>
      </c>
      <c r="EW87" s="95" t="n">
        <v>36</v>
      </c>
      <c r="EX87" s="95" t="n">
        <v>0</v>
      </c>
      <c r="EY87" s="95" t="n">
        <v>0</v>
      </c>
      <c r="EZ87" s="95" t="n"/>
      <c r="FA87" s="95" t="n"/>
      <c r="FB87" s="95" t="n"/>
      <c r="FC87" s="95" t="n"/>
      <c r="FD87" s="95" t="n"/>
      <c r="FE87" s="95" t="n"/>
      <c r="FF87" s="95" t="n"/>
      <c r="FG87" s="95" t="n"/>
      <c r="FH87" s="95" t="n"/>
      <c r="FI87" s="95" t="n"/>
      <c r="FJ87" s="95" t="n"/>
      <c r="FK87" s="95" t="n"/>
      <c r="FL87" s="95" t="n"/>
      <c r="FM87" s="95" t="n"/>
      <c r="FN87" s="95" t="n"/>
      <c r="FO87" s="95" t="n"/>
      <c r="FP87" s="95" t="n"/>
      <c r="FQ87" s="95" t="n">
        <v>0</v>
      </c>
      <c r="FR87" s="95">
        <f>ROUND(IF(BI87=3,GM87,0),2)</f>
        <v/>
      </c>
      <c r="FS87" s="95" t="n">
        <v>0</v>
      </c>
      <c r="FT87" s="95" t="n"/>
      <c r="FU87" s="95" t="n"/>
      <c r="FV87" s="95" t="n"/>
      <c r="FW87" s="95" t="n"/>
      <c r="FX87" s="95" t="n">
        <v>97</v>
      </c>
      <c r="FY87" s="95" t="n">
        <v>51</v>
      </c>
      <c r="FZ87" s="95" t="n"/>
      <c r="GA87" s="95" t="n"/>
      <c r="GB87" s="95" t="n"/>
      <c r="GC87" s="95" t="n"/>
      <c r="GD87" s="95" t="n">
        <v>1</v>
      </c>
      <c r="GE87" s="95" t="n"/>
      <c r="GF87" s="95" t="n">
        <v>1359291788</v>
      </c>
      <c r="GG87" s="95" t="n">
        <v>2</v>
      </c>
      <c r="GH87" s="95" t="n">
        <v>1</v>
      </c>
      <c r="GI87" s="95" t="n">
        <v>2</v>
      </c>
      <c r="GJ87" s="95" t="n">
        <v>0</v>
      </c>
      <c r="GK87" s="95" t="n">
        <v>0</v>
      </c>
      <c r="GL87" s="95">
        <f>ROUND(IF(AND(BH87=3,BI87=3,FS87&lt;&gt;0),P87,0),2)</f>
        <v/>
      </c>
      <c r="GM87" s="95">
        <f>ROUND(O87+X87+Y87,2)+GX87</f>
        <v/>
      </c>
      <c r="GN87" s="95">
        <f>IF(OR(BI87=0,BI87=1),GM87-GX87,0)</f>
        <v/>
      </c>
      <c r="GO87" s="95">
        <f>IF(BI87=2,GM87-GX87,0)</f>
        <v/>
      </c>
      <c r="GP87" s="95">
        <f>IF(BI87=4,GM87-GX87,0)</f>
        <v/>
      </c>
      <c r="GQ87" s="95" t="n"/>
      <c r="GR87" s="95" t="n">
        <v>0</v>
      </c>
      <c r="GS87" s="95" t="n">
        <v>0</v>
      </c>
      <c r="GT87" s="95" t="n">
        <v>0</v>
      </c>
      <c r="GU87" s="95" t="n"/>
      <c r="GV87" s="95">
        <f>ROUND((GT87),6)</f>
        <v/>
      </c>
      <c r="GW87" s="95" t="n">
        <v>1</v>
      </c>
      <c r="GX87" s="95">
        <f>ROUND(HC87*I87,2)</f>
        <v/>
      </c>
      <c r="GY87" s="95" t="n">
        <v>0</v>
      </c>
      <c r="GZ87" s="95" t="n">
        <v>0</v>
      </c>
      <c r="HA87" s="95" t="n">
        <v>0</v>
      </c>
      <c r="HB87" s="95" t="n">
        <v>0</v>
      </c>
      <c r="HC87" s="95">
        <f>GV87*GW87</f>
        <v/>
      </c>
      <c r="HD87" s="95" t="n">
        <v>0</v>
      </c>
      <c r="HE87" s="95" t="n"/>
      <c r="HF87" s="95" t="n"/>
      <c r="HG87" s="95" t="n"/>
      <c r="HH87" s="95" t="n"/>
      <c r="HI87" s="95" t="n"/>
      <c r="HJ87" s="95" t="n"/>
      <c r="HK87" s="95" t="n"/>
      <c r="HL87" s="95" t="n"/>
      <c r="HM87" s="95" t="n"/>
      <c r="HN87" s="95" t="n"/>
      <c r="HO87" s="95" t="n"/>
      <c r="HP87" s="95" t="n"/>
      <c r="HQ87" s="95" t="n"/>
      <c r="HR87" s="95" t="n"/>
      <c r="HS87" s="95" t="n"/>
      <c r="HT87" s="95" t="n"/>
      <c r="HU87" s="95" t="n"/>
      <c r="HV87" s="95" t="n"/>
      <c r="HW87" s="95" t="n"/>
      <c r="HX87" s="95" t="n"/>
      <c r="HY87" s="95" t="n"/>
      <c r="HZ87" s="95" t="n"/>
      <c r="IA87" s="95" t="n"/>
      <c r="IB87" s="95" t="n"/>
      <c r="IC87" s="95" t="n"/>
      <c r="ID87" s="95" t="n"/>
      <c r="IE87" s="95" t="n"/>
      <c r="IF87" s="95" t="n"/>
      <c r="IG87" s="95" t="n"/>
      <c r="IH87" s="95" t="n"/>
      <c r="II87" s="95" t="n"/>
      <c r="IJ87" s="95" t="n"/>
      <c r="IK87" s="95" t="n"/>
      <c r="IL87" s="95" t="n"/>
      <c r="IM87" s="95" t="n"/>
      <c r="IN87" s="95" t="n"/>
      <c r="IO87" s="95" t="n"/>
      <c r="IP87" s="95" t="n"/>
      <c r="IQ87" s="95" t="n"/>
      <c r="IR87" s="95" t="n"/>
      <c r="IS87" s="95" t="n"/>
      <c r="IT87" s="95" t="n"/>
      <c r="IU87" s="95" t="n"/>
    </row>
    <row r="88" ht="12.75" customHeight="1" s="54">
      <c r="A88" s="95" t="n">
        <v>17</v>
      </c>
      <c r="B88" s="95" t="n">
        <v>1</v>
      </c>
      <c r="C88" s="95">
        <f>ROW(SmtRes!A65)</f>
        <v/>
      </c>
      <c r="D88" s="95">
        <f>ROW(EtalonRes!A65)</f>
        <v/>
      </c>
      <c r="E88" s="95" t="n">
        <v>1</v>
      </c>
      <c r="F88" s="95" t="inlineStr">
        <is>
          <t>3.20-38-1</t>
        </is>
      </c>
      <c r="G88" s="95" t="inlineStr">
        <is>
          <t>Монтаж внутреннего блока/кондиционера</t>
        </is>
      </c>
      <c r="H88" s="95" t="inlineStr">
        <is>
          <t>1 ШТ.</t>
        </is>
      </c>
      <c r="I88" s="95" t="n">
        <v>46</v>
      </c>
      <c r="J88" s="95" t="n">
        <v>371.66</v>
      </c>
      <c r="K88" s="95" t="n">
        <v>275381.15</v>
      </c>
      <c r="L88" s="95" t="n"/>
      <c r="M88" s="95" t="n"/>
      <c r="N88" s="95" t="n"/>
      <c r="O88" s="95">
        <f>ROUND((Z88+AC88+AD88),2)</f>
        <v/>
      </c>
      <c r="P88" s="95">
        <f>ROUND((U88+X88+Y88),2)</f>
        <v/>
      </c>
      <c r="Q88" s="95">
        <f>ROUND(10.18,2)</f>
        <v/>
      </c>
      <c r="R88" s="95">
        <f>ROUND(AH88,2)</f>
        <v/>
      </c>
      <c r="S88" s="95" t="inlineStr">
        <is>
          <t>ТСН-2001 3.20-38-1</t>
        </is>
      </c>
      <c r="T88" s="95" t="inlineStr">
        <is>
          <t>work</t>
        </is>
      </c>
      <c r="U88" s="95" t="n">
        <v>174040.89</v>
      </c>
      <c r="V88" s="95" t="n">
        <v>49568.61</v>
      </c>
      <c r="W88" s="95" t="n">
        <v>5507.62</v>
      </c>
      <c r="X88" s="95" t="n">
        <v>60583.85</v>
      </c>
      <c r="Y88" s="95" t="n">
        <v>40756.41</v>
      </c>
      <c r="Z88" s="95" t="n">
        <v>17096.36</v>
      </c>
      <c r="AA88" s="95" t="n">
        <v>4869.21</v>
      </c>
      <c r="AB88" s="95" t="n">
        <v>541.03</v>
      </c>
      <c r="AC88" s="95" t="n">
        <v>5951.26</v>
      </c>
      <c r="AD88" s="95" t="n">
        <v>4003.57</v>
      </c>
      <c r="AE88" s="95" t="inlineStr">
        <is>
          <t>work</t>
        </is>
      </c>
      <c r="AF88" s="95" t="n">
        <v>609.67</v>
      </c>
      <c r="AG88" s="95" t="n">
        <v>59.89</v>
      </c>
      <c r="AH88" s="95" t="n">
        <v>46</v>
      </c>
      <c r="AI88" s="95">
        <f>(((EX88*0.3)*1.1))</f>
        <v/>
      </c>
      <c r="AJ88" s="95">
        <f>(AS88)</f>
        <v/>
      </c>
      <c r="AK88" s="95" t="n">
        <v>4869.21</v>
      </c>
      <c r="AL88" s="95" t="n">
        <v>0</v>
      </c>
      <c r="AM88" s="95" t="n">
        <v>5951.26</v>
      </c>
      <c r="AN88" s="95" t="n">
        <v>541.03</v>
      </c>
      <c r="AO88" s="95">
        <f>ROUND(O88,2)</f>
        <v/>
      </c>
      <c r="AP88" s="95" t="n">
        <v>0</v>
      </c>
      <c r="AQ88" s="95">
        <f>ROUND(R88,2)</f>
        <v/>
      </c>
      <c r="AR88" s="95" t="n">
        <v>0</v>
      </c>
      <c r="AS88" s="95" t="n">
        <v>0</v>
      </c>
      <c r="AT88" s="95" t="n">
        <v>97</v>
      </c>
      <c r="AU88" s="95" t="n">
        <v>51</v>
      </c>
      <c r="AV88" s="95" t="n">
        <v>1</v>
      </c>
      <c r="AW88" s="95" t="n">
        <v>1</v>
      </c>
      <c r="AX88" s="95" t="n"/>
      <c r="AY88" s="95" t="n"/>
      <c r="AZ88" s="95" t="n">
        <v>1</v>
      </c>
      <c r="BA88" s="95" t="n">
        <v>1</v>
      </c>
      <c r="BB88" s="95" t="n">
        <v>1</v>
      </c>
      <c r="BC88" s="95" t="n">
        <v>1</v>
      </c>
      <c r="BD88" s="95" t="n"/>
      <c r="BE88" s="95" t="n"/>
      <c r="BF88" s="95" t="n"/>
      <c r="BG88" s="95" t="n"/>
      <c r="BH88" s="95" t="n">
        <v>0</v>
      </c>
      <c r="BI88" s="95" t="n">
        <v>46</v>
      </c>
      <c r="BJ88" s="95" t="inlineStr">
        <is>
          <t>ТСН-2001 3.20-38-1, 3.20-38-1</t>
        </is>
      </c>
      <c r="BK88" s="95" t="n"/>
      <c r="BL88" s="95" t="n"/>
      <c r="BM88" s="95" t="n">
        <v>320</v>
      </c>
      <c r="BN88" s="95" t="n">
        <v>0</v>
      </c>
      <c r="BO88" s="95" t="inlineStr">
        <is>
          <t>3.20-38-1</t>
        </is>
      </c>
      <c r="BP88" s="95" t="n">
        <v>1</v>
      </c>
      <c r="BQ88" s="95" t="n">
        <v>40</v>
      </c>
      <c r="BR88" s="95" t="n">
        <v>0</v>
      </c>
      <c r="BS88" s="95" t="n">
        <v>1</v>
      </c>
      <c r="BT88" s="95" t="n">
        <v>1</v>
      </c>
      <c r="BU88" s="95" t="n">
        <v>1</v>
      </c>
      <c r="BV88" s="95" t="n">
        <v>1</v>
      </c>
      <c r="BW88" s="95" t="n">
        <v>1</v>
      </c>
      <c r="BX88" s="95" t="n">
        <v>1</v>
      </c>
      <c r="BY88" s="95" t="n"/>
      <c r="BZ88" s="95" t="n">
        <v>97</v>
      </c>
      <c r="CA88" s="95" t="n">
        <v>51</v>
      </c>
      <c r="CB88" s="95" t="n"/>
      <c r="CC88" s="95" t="n"/>
      <c r="CD88" s="95" t="n"/>
      <c r="CE88" s="95" t="n">
        <v>30</v>
      </c>
      <c r="CF88" s="95" t="n">
        <v>0</v>
      </c>
      <c r="CG88" s="95" t="n">
        <v>0</v>
      </c>
      <c r="CH88" s="95" t="n"/>
      <c r="CI88" s="95" t="n"/>
      <c r="CJ88" s="95" t="n"/>
      <c r="CK88" s="95" t="n"/>
      <c r="CL88" s="95" t="n"/>
      <c r="CM88" s="95" t="n">
        <v>0</v>
      </c>
      <c r="CN88" s="95" t="n"/>
      <c r="CO88" s="95" t="n">
        <v>0</v>
      </c>
      <c r="CP88" s="95">
        <f>ROUND(P88,2)</f>
        <v/>
      </c>
      <c r="CQ88" s="95">
        <f>ROUND(V88,2)</f>
        <v/>
      </c>
      <c r="CR88" s="95">
        <f>ROUND(W88,2)</f>
        <v/>
      </c>
      <c r="CS88" s="95">
        <f>ROUND(X88,2)</f>
        <v/>
      </c>
      <c r="CT88" s="95">
        <f>ROUND(Y88,2)</f>
        <v/>
      </c>
      <c r="CU88" s="95">
        <f>ROUND(AF88,2)</f>
        <v/>
      </c>
      <c r="CV88" s="95">
        <f>ROUND((AH88*AV88),2)</f>
        <v/>
      </c>
      <c r="CW88" s="95">
        <f>ROUND(AI88,2)</f>
        <v/>
      </c>
      <c r="CX88" s="95">
        <f>ROUND(AJ88,2)</f>
        <v/>
      </c>
      <c r="CY88" s="95">
        <f>ROUND(((P88*AT88)/100),2)</f>
        <v/>
      </c>
      <c r="CZ88" s="95">
        <f>ROUND(((P88*AU88)/100),2)</f>
        <v/>
      </c>
      <c r="DA88" s="95" t="n"/>
      <c r="DB88" s="95" t="n">
        <v>127</v>
      </c>
      <c r="DC88" s="95" t="n"/>
      <c r="DD88" s="95" t="inlineStr">
        <is>
          <t>*0)*1</t>
        </is>
      </c>
      <c r="DE88" s="95" t="inlineStr">
        <is>
          <t>*0,3)*1,1</t>
        </is>
      </c>
      <c r="DF88" s="95" t="inlineStr">
        <is>
          <t>*0,3)*1,1</t>
        </is>
      </c>
      <c r="DG88" s="95" t="inlineStr">
        <is>
          <t>*0,3)*1,1</t>
        </is>
      </c>
      <c r="DH88" s="95" t="n"/>
      <c r="DI88" s="95" t="inlineStr">
        <is>
          <t>*0,3)*1,1</t>
        </is>
      </c>
      <c r="DJ88" s="95" t="inlineStr">
        <is>
          <t>*0,3)*1,1</t>
        </is>
      </c>
      <c r="DK88" s="95" t="n"/>
      <c r="DL88" s="95" t="n"/>
      <c r="DM88" s="95" t="n"/>
      <c r="DN88" s="95" t="n">
        <v>0</v>
      </c>
      <c r="DO88" s="95" t="n">
        <v>0</v>
      </c>
      <c r="DP88" s="95" t="n">
        <v>1</v>
      </c>
      <c r="DQ88" s="95" t="n">
        <v>1</v>
      </c>
      <c r="DR88" s="95" t="n"/>
      <c r="DS88" s="95" t="n"/>
      <c r="DT88" s="95" t="n"/>
      <c r="DU88" s="95" t="n">
        <v>1000</v>
      </c>
      <c r="DV88" s="95" t="inlineStr">
        <is>
          <t>1  ШТ..</t>
        </is>
      </c>
      <c r="DW88" s="95" t="inlineStr">
        <is>
          <t>1  ШТ..</t>
        </is>
      </c>
      <c r="DX88" s="95" t="n">
        <v>1</v>
      </c>
      <c r="DY88" s="95" t="n"/>
      <c r="DZ88" s="95" t="n"/>
      <c r="EA88" s="95" t="n"/>
      <c r="EB88" s="95" t="n"/>
      <c r="EC88" s="95" t="n"/>
      <c r="ED88" s="95" t="n"/>
      <c r="EE88" s="95" t="n">
        <v>1174447521</v>
      </c>
      <c r="EF88" s="95" t="n">
        <v>40</v>
      </c>
      <c r="EG88" s="95" t="inlineStr">
        <is>
          <t>Монтаж оборудования</t>
        </is>
      </c>
      <c r="EH88" s="95" t="n">
        <v>0</v>
      </c>
      <c r="EI88" s="95" t="n"/>
      <c r="EJ88" s="95" t="n">
        <v>46</v>
      </c>
      <c r="EK88" s="95" t="n">
        <v>320</v>
      </c>
      <c r="EL88" s="95" t="inlineStr">
        <is>
          <t>ТСН-2001 3.20-38-1</t>
        </is>
      </c>
      <c r="EM88" s="95" t="inlineStr">
        <is>
          <t>ТСН-2001.3-20</t>
        </is>
      </c>
      <c r="EN88" s="95" t="n"/>
      <c r="EO88" s="95" t="n"/>
      <c r="EP88" s="95" t="n"/>
      <c r="EQ88" s="95" t="n">
        <v>131072</v>
      </c>
      <c r="ER88" s="95" t="n">
        <v>4869.21</v>
      </c>
      <c r="ES88" s="95" t="n">
        <v>0</v>
      </c>
      <c r="ET88" s="95" t="n">
        <v>5951.26</v>
      </c>
      <c r="EU88" s="95" t="n">
        <v>541.03</v>
      </c>
      <c r="EV88" s="95" t="n">
        <v>4003.57</v>
      </c>
      <c r="EW88" s="95" t="n">
        <v>46</v>
      </c>
      <c r="EX88" s="95" t="n">
        <v>0</v>
      </c>
      <c r="EY88" s="95" t="n">
        <v>0</v>
      </c>
      <c r="EZ88" s="95" t="n"/>
      <c r="FA88" s="95" t="n"/>
      <c r="FB88" s="95" t="n"/>
      <c r="FC88" s="95" t="n"/>
      <c r="FD88" s="95" t="n"/>
      <c r="FE88" s="95" t="n"/>
      <c r="FF88" s="95" t="n"/>
      <c r="FG88" s="95" t="n"/>
      <c r="FH88" s="95" t="n"/>
      <c r="FI88" s="95" t="n"/>
      <c r="FJ88" s="95" t="n"/>
      <c r="FK88" s="95" t="n"/>
      <c r="FL88" s="95" t="n"/>
      <c r="FM88" s="95" t="n"/>
      <c r="FN88" s="95" t="n"/>
      <c r="FO88" s="95" t="n"/>
      <c r="FP88" s="95" t="n"/>
      <c r="FQ88" s="95" t="n">
        <v>0</v>
      </c>
      <c r="FR88" s="95">
        <f>ROUND(IF(BI88=3,GM88,0),2)</f>
        <v/>
      </c>
      <c r="FS88" s="95" t="n">
        <v>0</v>
      </c>
      <c r="FT88" s="95" t="n"/>
      <c r="FU88" s="95" t="n"/>
      <c r="FV88" s="95" t="n"/>
      <c r="FW88" s="95" t="n"/>
      <c r="FX88" s="95" t="n">
        <v>97</v>
      </c>
      <c r="FY88" s="95" t="n">
        <v>51</v>
      </c>
      <c r="FZ88" s="95" t="n"/>
      <c r="GA88" s="95" t="n"/>
      <c r="GB88" s="95" t="n"/>
      <c r="GC88" s="95" t="n"/>
      <c r="GD88" s="95" t="n">
        <v>1</v>
      </c>
      <c r="GE88" s="95" t="n"/>
      <c r="GF88" s="95" t="n">
        <v>1174447521</v>
      </c>
      <c r="GG88" s="95" t="n">
        <v>2</v>
      </c>
      <c r="GH88" s="95" t="n">
        <v>1</v>
      </c>
      <c r="GI88" s="95" t="n">
        <v>2</v>
      </c>
      <c r="GJ88" s="95" t="n">
        <v>0</v>
      </c>
      <c r="GK88" s="95" t="n">
        <v>0</v>
      </c>
      <c r="GL88" s="95">
        <f>ROUND(IF(AND(BH88=3,BI88=3,FS88&lt;&gt;0),P88,0),2)</f>
        <v/>
      </c>
      <c r="GM88" s="95">
        <f>ROUND(O88+X88+Y88,2)+GX88</f>
        <v/>
      </c>
      <c r="GN88" s="95">
        <f>IF(OR(BI88=0,BI88=1),GM88-GX88,0)</f>
        <v/>
      </c>
      <c r="GO88" s="95">
        <f>IF(BI88=2,GM88-GX88,0)</f>
        <v/>
      </c>
      <c r="GP88" s="95">
        <f>IF(BI88=4,GM88-GX88,0)</f>
        <v/>
      </c>
      <c r="GQ88" s="95" t="n"/>
      <c r="GR88" s="95" t="n">
        <v>0</v>
      </c>
      <c r="GS88" s="95" t="n">
        <v>0</v>
      </c>
      <c r="GT88" s="95" t="n">
        <v>0</v>
      </c>
      <c r="GU88" s="95" t="n"/>
      <c r="GV88" s="95">
        <f>ROUND((GT88),6)</f>
        <v/>
      </c>
      <c r="GW88" s="95" t="n">
        <v>1</v>
      </c>
      <c r="GX88" s="95">
        <f>ROUND(HC88*I88,2)</f>
        <v/>
      </c>
      <c r="GY88" s="95" t="n">
        <v>0</v>
      </c>
      <c r="GZ88" s="95" t="n">
        <v>0</v>
      </c>
      <c r="HA88" s="95" t="n">
        <v>0</v>
      </c>
      <c r="HB88" s="95" t="n">
        <v>0</v>
      </c>
      <c r="HC88" s="95">
        <f>GV88*GW88</f>
        <v/>
      </c>
      <c r="HD88" s="95" t="n">
        <v>0</v>
      </c>
      <c r="HE88" s="95" t="n"/>
      <c r="HF88" s="95" t="n"/>
      <c r="HG88" s="95" t="n"/>
      <c r="HH88" s="95" t="n"/>
      <c r="HI88" s="95" t="n"/>
      <c r="HJ88" s="95" t="n"/>
      <c r="HK88" s="95" t="n"/>
      <c r="HL88" s="95" t="n"/>
      <c r="HM88" s="95" t="n"/>
      <c r="HN88" s="95" t="n"/>
      <c r="HO88" s="95" t="n"/>
      <c r="HP88" s="95" t="n"/>
      <c r="HQ88" s="95" t="n"/>
      <c r="HR88" s="95" t="n"/>
      <c r="HS88" s="95" t="n"/>
      <c r="HT88" s="95" t="n"/>
      <c r="HU88" s="95" t="n"/>
      <c r="HV88" s="95" t="n"/>
      <c r="HW88" s="95" t="n"/>
      <c r="HX88" s="95" t="n"/>
      <c r="HY88" s="95" t="n"/>
      <c r="HZ88" s="95" t="n"/>
      <c r="IA88" s="95" t="n"/>
      <c r="IB88" s="95" t="n"/>
      <c r="IC88" s="95" t="n"/>
      <c r="ID88" s="95" t="n"/>
      <c r="IE88" s="95" t="n"/>
      <c r="IF88" s="95" t="n"/>
      <c r="IG88" s="95" t="n"/>
      <c r="IH88" s="95" t="n"/>
      <c r="II88" s="95" t="n"/>
      <c r="IJ88" s="95" t="n"/>
      <c r="IK88" s="95" t="n"/>
      <c r="IL88" s="95" t="n"/>
      <c r="IM88" s="95" t="n"/>
      <c r="IN88" s="95" t="n"/>
      <c r="IO88" s="95" t="n"/>
      <c r="IP88" s="95" t="n"/>
      <c r="IQ88" s="95" t="n"/>
      <c r="IR88" s="95" t="n"/>
      <c r="IS88" s="95" t="n"/>
      <c r="IT88" s="95" t="n"/>
      <c r="IU88" s="95" t="n"/>
    </row>
    <row r="89" ht="12.75" customHeight="1" s="54">
      <c r="A89" s="95" t="n">
        <v>17</v>
      </c>
      <c r="B89" s="95" t="n">
        <v>1</v>
      </c>
      <c r="C89" s="95">
        <f>ROW(SmtRes!A66)</f>
        <v/>
      </c>
      <c r="D89" s="95">
        <f>ROW(EtalonRes!A66)</f>
        <v/>
      </c>
      <c r="E89" s="95" t="n">
        <v>1</v>
      </c>
      <c r="F89" s="95" t="inlineStr">
        <is>
          <t>3.16-14-1</t>
        </is>
      </c>
      <c r="G89" s="95" t="inlineStr">
        <is>
          <t>Прокладка трубных трасс и дренажа кондиционирования</t>
        </is>
      </c>
      <c r="H89" s="95" t="inlineStr">
        <is>
          <t>1 М.П.</t>
        </is>
      </c>
      <c r="I89" s="95" t="n">
        <v>322</v>
      </c>
      <c r="J89" s="95" t="n">
        <v>53.09</v>
      </c>
      <c r="K89" s="95" t="n">
        <v>275381.15</v>
      </c>
      <c r="L89" s="95" t="n"/>
      <c r="M89" s="95" t="n"/>
      <c r="N89" s="95" t="n"/>
      <c r="O89" s="95">
        <f>ROUND((Z89+AC89+AD89),2)</f>
        <v/>
      </c>
      <c r="P89" s="95">
        <f>ROUND((U89+X89+Y89),2)</f>
        <v/>
      </c>
      <c r="Q89" s="95">
        <f>ROUND(10.18,2)</f>
        <v/>
      </c>
      <c r="R89" s="95">
        <f>ROUND(AH89,2)</f>
        <v/>
      </c>
      <c r="S89" s="95" t="inlineStr">
        <is>
          <t>ТСН-2001 3.16-14-1</t>
        </is>
      </c>
      <c r="T89" s="95" t="inlineStr">
        <is>
          <t>work</t>
        </is>
      </c>
      <c r="U89" s="95" t="n">
        <v>174040.89</v>
      </c>
      <c r="V89" s="95" t="n">
        <v>49568.61</v>
      </c>
      <c r="W89" s="95" t="n">
        <v>5507.62</v>
      </c>
      <c r="X89" s="95" t="n">
        <v>60583.85</v>
      </c>
      <c r="Y89" s="95" t="n">
        <v>40756.41</v>
      </c>
      <c r="Z89" s="95" t="n">
        <v>17096.36</v>
      </c>
      <c r="AA89" s="95" t="n">
        <v>4869.21</v>
      </c>
      <c r="AB89" s="95" t="n">
        <v>541.03</v>
      </c>
      <c r="AC89" s="95" t="n">
        <v>5951.26</v>
      </c>
      <c r="AD89" s="95" t="n">
        <v>4003.57</v>
      </c>
      <c r="AE89" s="95" t="inlineStr">
        <is>
          <t>work</t>
        </is>
      </c>
      <c r="AF89" s="95" t="n">
        <v>609.67</v>
      </c>
      <c r="AG89" s="95" t="n">
        <v>59.89</v>
      </c>
      <c r="AH89" s="95" t="n">
        <v>322</v>
      </c>
      <c r="AI89" s="95">
        <f>(((EX89*0.3)*1.1))</f>
        <v/>
      </c>
      <c r="AJ89" s="95">
        <f>(AS89)</f>
        <v/>
      </c>
      <c r="AK89" s="95" t="n">
        <v>4869.21</v>
      </c>
      <c r="AL89" s="95" t="n">
        <v>0</v>
      </c>
      <c r="AM89" s="95" t="n">
        <v>5951.26</v>
      </c>
      <c r="AN89" s="95" t="n">
        <v>541.03</v>
      </c>
      <c r="AO89" s="95">
        <f>ROUND(O89,2)</f>
        <v/>
      </c>
      <c r="AP89" s="95" t="n">
        <v>0</v>
      </c>
      <c r="AQ89" s="95">
        <f>ROUND(R89,2)</f>
        <v/>
      </c>
      <c r="AR89" s="95" t="n">
        <v>0</v>
      </c>
      <c r="AS89" s="95" t="n">
        <v>0</v>
      </c>
      <c r="AT89" s="95" t="n">
        <v>97</v>
      </c>
      <c r="AU89" s="95" t="n">
        <v>51</v>
      </c>
      <c r="AV89" s="95" t="n">
        <v>1</v>
      </c>
      <c r="AW89" s="95" t="n">
        <v>1</v>
      </c>
      <c r="AX89" s="95" t="n"/>
      <c r="AY89" s="95" t="n"/>
      <c r="AZ89" s="95" t="n">
        <v>1</v>
      </c>
      <c r="BA89" s="95" t="n">
        <v>1</v>
      </c>
      <c r="BB89" s="95" t="n">
        <v>1</v>
      </c>
      <c r="BC89" s="95" t="n">
        <v>1</v>
      </c>
      <c r="BD89" s="95" t="n"/>
      <c r="BE89" s="95" t="n"/>
      <c r="BF89" s="95" t="n"/>
      <c r="BG89" s="95" t="n"/>
      <c r="BH89" s="95" t="n">
        <v>0</v>
      </c>
      <c r="BI89" s="95" t="n">
        <v>322</v>
      </c>
      <c r="BJ89" s="95" t="inlineStr">
        <is>
          <t>ТСН-2001 3.16-14-1, 3.16-14-1</t>
        </is>
      </c>
      <c r="BK89" s="95" t="n"/>
      <c r="BL89" s="95" t="n"/>
      <c r="BM89" s="95" t="n">
        <v>316</v>
      </c>
      <c r="BN89" s="95" t="n">
        <v>0</v>
      </c>
      <c r="BO89" s="95" t="inlineStr">
        <is>
          <t>3.16-14-1</t>
        </is>
      </c>
      <c r="BP89" s="95" t="n">
        <v>1</v>
      </c>
      <c r="BQ89" s="95" t="n">
        <v>40</v>
      </c>
      <c r="BR89" s="95" t="n">
        <v>0</v>
      </c>
      <c r="BS89" s="95" t="n">
        <v>1</v>
      </c>
      <c r="BT89" s="95" t="n">
        <v>1</v>
      </c>
      <c r="BU89" s="95" t="n">
        <v>1</v>
      </c>
      <c r="BV89" s="95" t="n">
        <v>1</v>
      </c>
      <c r="BW89" s="95" t="n">
        <v>1</v>
      </c>
      <c r="BX89" s="95" t="n">
        <v>1</v>
      </c>
      <c r="BY89" s="95" t="n"/>
      <c r="BZ89" s="95" t="n">
        <v>97</v>
      </c>
      <c r="CA89" s="95" t="n">
        <v>51</v>
      </c>
      <c r="CB89" s="95" t="n"/>
      <c r="CC89" s="95" t="n"/>
      <c r="CD89" s="95" t="n"/>
      <c r="CE89" s="95" t="n">
        <v>30</v>
      </c>
      <c r="CF89" s="95" t="n">
        <v>0</v>
      </c>
      <c r="CG89" s="95" t="n">
        <v>0</v>
      </c>
      <c r="CH89" s="95" t="n"/>
      <c r="CI89" s="95" t="n"/>
      <c r="CJ89" s="95" t="n"/>
      <c r="CK89" s="95" t="n"/>
      <c r="CL89" s="95" t="n"/>
      <c r="CM89" s="95" t="n">
        <v>0</v>
      </c>
      <c r="CN89" s="95" t="n"/>
      <c r="CO89" s="95" t="n">
        <v>0</v>
      </c>
      <c r="CP89" s="95">
        <f>ROUND(P89,2)</f>
        <v/>
      </c>
      <c r="CQ89" s="95">
        <f>ROUND(V89,2)</f>
        <v/>
      </c>
      <c r="CR89" s="95">
        <f>ROUND(W89,2)</f>
        <v/>
      </c>
      <c r="CS89" s="95">
        <f>ROUND(X89,2)</f>
        <v/>
      </c>
      <c r="CT89" s="95">
        <f>ROUND(Y89,2)</f>
        <v/>
      </c>
      <c r="CU89" s="95">
        <f>ROUND(AF89,2)</f>
        <v/>
      </c>
      <c r="CV89" s="95">
        <f>ROUND((AH89*AV89),2)</f>
        <v/>
      </c>
      <c r="CW89" s="95">
        <f>ROUND(AI89,2)</f>
        <v/>
      </c>
      <c r="CX89" s="95">
        <f>ROUND(AJ89,2)</f>
        <v/>
      </c>
      <c r="CY89" s="95">
        <f>ROUND(((P89*AT89)/100),2)</f>
        <v/>
      </c>
      <c r="CZ89" s="95">
        <f>ROUND(((P89*AU89)/100),2)</f>
        <v/>
      </c>
      <c r="DA89" s="95" t="n"/>
      <c r="DB89" s="95" t="n">
        <v>129</v>
      </c>
      <c r="DC89" s="95" t="n"/>
      <c r="DD89" s="95" t="inlineStr">
        <is>
          <t>*0)*1</t>
        </is>
      </c>
      <c r="DE89" s="95" t="inlineStr">
        <is>
          <t>*0,3)*1,1</t>
        </is>
      </c>
      <c r="DF89" s="95" t="inlineStr">
        <is>
          <t>*0,3)*1,1</t>
        </is>
      </c>
      <c r="DG89" s="95" t="inlineStr">
        <is>
          <t>*0,3)*1,1</t>
        </is>
      </c>
      <c r="DH89" s="95" t="n"/>
      <c r="DI89" s="95" t="inlineStr">
        <is>
          <t>*0,3)*1,1</t>
        </is>
      </c>
      <c r="DJ89" s="95" t="inlineStr">
        <is>
          <t>*0,3)*1,1</t>
        </is>
      </c>
      <c r="DK89" s="95" t="n"/>
      <c r="DL89" s="95" t="n"/>
      <c r="DM89" s="95" t="n"/>
      <c r="DN89" s="95" t="n">
        <v>0</v>
      </c>
      <c r="DO89" s="95" t="n">
        <v>0</v>
      </c>
      <c r="DP89" s="95" t="n">
        <v>1</v>
      </c>
      <c r="DQ89" s="95" t="n">
        <v>1</v>
      </c>
      <c r="DR89" s="95" t="n"/>
      <c r="DS89" s="95" t="n"/>
      <c r="DT89" s="95" t="n"/>
      <c r="DU89" s="95" t="n">
        <v>1000</v>
      </c>
      <c r="DV89" s="95" t="inlineStr">
        <is>
          <t>1  М.П..</t>
        </is>
      </c>
      <c r="DW89" s="95" t="inlineStr">
        <is>
          <t>1  М.П..</t>
        </is>
      </c>
      <c r="DX89" s="95" t="n">
        <v>1</v>
      </c>
      <c r="DY89" s="95" t="n"/>
      <c r="DZ89" s="95" t="n"/>
      <c r="EA89" s="95" t="n"/>
      <c r="EB89" s="95" t="n"/>
      <c r="EC89" s="95" t="n"/>
      <c r="ED89" s="95" t="n"/>
      <c r="EE89" s="95" t="n">
        <v>1623591601</v>
      </c>
      <c r="EF89" s="95" t="n">
        <v>40</v>
      </c>
      <c r="EG89" s="95" t="inlineStr">
        <is>
          <t>Монтаж оборудования</t>
        </is>
      </c>
      <c r="EH89" s="95" t="n">
        <v>0</v>
      </c>
      <c r="EI89" s="95" t="n"/>
      <c r="EJ89" s="95" t="n">
        <v>322</v>
      </c>
      <c r="EK89" s="95" t="n">
        <v>316</v>
      </c>
      <c r="EL89" s="95" t="inlineStr">
        <is>
          <t>ТСН-2001 3.16-14-1</t>
        </is>
      </c>
      <c r="EM89" s="95" t="inlineStr">
        <is>
          <t>ТСН-2001.3-16</t>
        </is>
      </c>
      <c r="EN89" s="95" t="n"/>
      <c r="EO89" s="95" t="n"/>
      <c r="EP89" s="95" t="n"/>
      <c r="EQ89" s="95" t="n">
        <v>131072</v>
      </c>
      <c r="ER89" s="95" t="n">
        <v>4869.21</v>
      </c>
      <c r="ES89" s="95" t="n">
        <v>0</v>
      </c>
      <c r="ET89" s="95" t="n">
        <v>5951.26</v>
      </c>
      <c r="EU89" s="95" t="n">
        <v>541.03</v>
      </c>
      <c r="EV89" s="95" t="n">
        <v>4003.57</v>
      </c>
      <c r="EW89" s="95" t="n">
        <v>322</v>
      </c>
      <c r="EX89" s="95" t="n">
        <v>0</v>
      </c>
      <c r="EY89" s="95" t="n">
        <v>0</v>
      </c>
      <c r="EZ89" s="95" t="n"/>
      <c r="FA89" s="95" t="n"/>
      <c r="FB89" s="95" t="n"/>
      <c r="FC89" s="95" t="n"/>
      <c r="FD89" s="95" t="n"/>
      <c r="FE89" s="95" t="n"/>
      <c r="FF89" s="95" t="n"/>
      <c r="FG89" s="95" t="n"/>
      <c r="FH89" s="95" t="n"/>
      <c r="FI89" s="95" t="n"/>
      <c r="FJ89" s="95" t="n"/>
      <c r="FK89" s="95" t="n"/>
      <c r="FL89" s="95" t="n"/>
      <c r="FM89" s="95" t="n"/>
      <c r="FN89" s="95" t="n"/>
      <c r="FO89" s="95" t="n"/>
      <c r="FP89" s="95" t="n"/>
      <c r="FQ89" s="95" t="n">
        <v>0</v>
      </c>
      <c r="FR89" s="95">
        <f>ROUND(IF(BI89=3,GM89,0),2)</f>
        <v/>
      </c>
      <c r="FS89" s="95" t="n">
        <v>0</v>
      </c>
      <c r="FT89" s="95" t="n"/>
      <c r="FU89" s="95" t="n"/>
      <c r="FV89" s="95" t="n"/>
      <c r="FW89" s="95" t="n"/>
      <c r="FX89" s="95" t="n">
        <v>97</v>
      </c>
      <c r="FY89" s="95" t="n">
        <v>51</v>
      </c>
      <c r="FZ89" s="95" t="n"/>
      <c r="GA89" s="95" t="n"/>
      <c r="GB89" s="95" t="n"/>
      <c r="GC89" s="95" t="n"/>
      <c r="GD89" s="95" t="n">
        <v>1</v>
      </c>
      <c r="GE89" s="95" t="n"/>
      <c r="GF89" s="95" t="n">
        <v>1623591601</v>
      </c>
      <c r="GG89" s="95" t="n">
        <v>2</v>
      </c>
      <c r="GH89" s="95" t="n">
        <v>1</v>
      </c>
      <c r="GI89" s="95" t="n">
        <v>2</v>
      </c>
      <c r="GJ89" s="95" t="n">
        <v>0</v>
      </c>
      <c r="GK89" s="95" t="n">
        <v>0</v>
      </c>
      <c r="GL89" s="95">
        <f>ROUND(IF(AND(BH89=3,BI89=3,FS89&lt;&gt;0),P89,0),2)</f>
        <v/>
      </c>
      <c r="GM89" s="95">
        <f>ROUND(O89+X89+Y89,2)+GX89</f>
        <v/>
      </c>
      <c r="GN89" s="95">
        <f>IF(OR(BI89=0,BI89=1),GM89-GX89,0)</f>
        <v/>
      </c>
      <c r="GO89" s="95">
        <f>IF(BI89=2,GM89-GX89,0)</f>
        <v/>
      </c>
      <c r="GP89" s="95">
        <f>IF(BI89=4,GM89-GX89,0)</f>
        <v/>
      </c>
      <c r="GQ89" s="95" t="n"/>
      <c r="GR89" s="95" t="n">
        <v>0</v>
      </c>
      <c r="GS89" s="95" t="n">
        <v>0</v>
      </c>
      <c r="GT89" s="95" t="n">
        <v>0</v>
      </c>
      <c r="GU89" s="95" t="n"/>
      <c r="GV89" s="95">
        <f>ROUND((GT89),6)</f>
        <v/>
      </c>
      <c r="GW89" s="95" t="n">
        <v>1</v>
      </c>
      <c r="GX89" s="95">
        <f>ROUND(HC89*I89,2)</f>
        <v/>
      </c>
      <c r="GY89" s="95" t="n">
        <v>0</v>
      </c>
      <c r="GZ89" s="95" t="n">
        <v>0</v>
      </c>
      <c r="HA89" s="95" t="n">
        <v>0</v>
      </c>
      <c r="HB89" s="95" t="n">
        <v>0</v>
      </c>
      <c r="HC89" s="95">
        <f>GV89*GW89</f>
        <v/>
      </c>
      <c r="HD89" s="95" t="n">
        <v>0</v>
      </c>
      <c r="HE89" s="95" t="n"/>
      <c r="HF89" s="95" t="n"/>
      <c r="HG89" s="95" t="n"/>
      <c r="HH89" s="95" t="n"/>
      <c r="HI89" s="95" t="n"/>
      <c r="HJ89" s="95" t="n"/>
      <c r="HK89" s="95" t="n"/>
      <c r="HL89" s="95" t="n"/>
      <c r="HM89" s="95" t="n"/>
      <c r="HN89" s="95" t="n"/>
      <c r="HO89" s="95" t="n"/>
      <c r="HP89" s="95" t="n"/>
      <c r="HQ89" s="95" t="n"/>
      <c r="HR89" s="95" t="n"/>
      <c r="HS89" s="95" t="n"/>
      <c r="HT89" s="95" t="n"/>
      <c r="HU89" s="95" t="n"/>
      <c r="HV89" s="95" t="n"/>
      <c r="HW89" s="95" t="n"/>
      <c r="HX89" s="95" t="n"/>
      <c r="HY89" s="95" t="n"/>
      <c r="HZ89" s="95" t="n"/>
      <c r="IA89" s="95" t="n"/>
      <c r="IB89" s="95" t="n"/>
      <c r="IC89" s="95" t="n"/>
      <c r="ID89" s="95" t="n"/>
      <c r="IE89" s="95" t="n"/>
      <c r="IF89" s="95" t="n"/>
      <c r="IG89" s="95" t="n"/>
      <c r="IH89" s="95" t="n"/>
      <c r="II89" s="95" t="n"/>
      <c r="IJ89" s="95" t="n"/>
      <c r="IK89" s="95" t="n"/>
      <c r="IL89" s="95" t="n"/>
      <c r="IM89" s="95" t="n"/>
      <c r="IN89" s="95" t="n"/>
      <c r="IO89" s="95" t="n"/>
      <c r="IP89" s="95" t="n"/>
      <c r="IQ89" s="95" t="n"/>
      <c r="IR89" s="95" t="n"/>
      <c r="IS89" s="95" t="n"/>
      <c r="IT89" s="95" t="n"/>
      <c r="IU89" s="95" t="n"/>
    </row>
    <row r="90" ht="12.75" customHeight="1" s="54">
      <c r="A90" s="95" t="n">
        <v>17</v>
      </c>
      <c r="B90" s="95" t="n">
        <v>1</v>
      </c>
      <c r="C90" s="95">
        <f>ROW(SmtRes!A67)</f>
        <v/>
      </c>
      <c r="D90" s="95">
        <f>ROW(EtalonRes!A67)</f>
        <v/>
      </c>
      <c r="E90" s="95" t="n">
        <v>1</v>
      </c>
      <c r="F90" s="95" t="inlineStr">
        <is>
          <t>4.8-159-1</t>
        </is>
      </c>
      <c r="G90" s="95" t="inlineStr">
        <is>
          <t>Прокладка кабельных линий/коробов кондиционирования</t>
        </is>
      </c>
      <c r="H90" s="95" t="inlineStr">
        <is>
          <t>1 М.П.</t>
        </is>
      </c>
      <c r="I90" s="95" t="n">
        <v>322</v>
      </c>
      <c r="J90" s="95" t="n">
        <v>42.48</v>
      </c>
      <c r="K90" s="95" t="n">
        <v>220304.92</v>
      </c>
      <c r="L90" s="95" t="n"/>
      <c r="M90" s="95" t="n"/>
      <c r="N90" s="95" t="n"/>
      <c r="O90" s="95">
        <f>ROUND((Z90+AC90+AD90),2)</f>
        <v/>
      </c>
      <c r="P90" s="95">
        <f>ROUND((U90+X90+Y90),2)</f>
        <v/>
      </c>
      <c r="Q90" s="95">
        <f>ROUND(10.18,2)</f>
        <v/>
      </c>
      <c r="R90" s="95">
        <f>ROUND(AH90,2)</f>
        <v/>
      </c>
      <c r="S90" s="95" t="inlineStr">
        <is>
          <t>ТСН-2001 4.8-159-1</t>
        </is>
      </c>
      <c r="T90" s="95" t="inlineStr">
        <is>
          <t>work</t>
        </is>
      </c>
      <c r="U90" s="95" t="n">
        <v>139232.71</v>
      </c>
      <c r="V90" s="95" t="n">
        <v>39654.89</v>
      </c>
      <c r="W90" s="95" t="n">
        <v>4406.1</v>
      </c>
      <c r="X90" s="95" t="n">
        <v>48467.08</v>
      </c>
      <c r="Y90" s="95" t="n">
        <v>32605.13</v>
      </c>
      <c r="Z90" s="95" t="n">
        <v>13677.08</v>
      </c>
      <c r="AA90" s="95" t="n">
        <v>3895.37</v>
      </c>
      <c r="AB90" s="95" t="n">
        <v>432.82</v>
      </c>
      <c r="AC90" s="95" t="n">
        <v>4761.01</v>
      </c>
      <c r="AD90" s="95" t="n">
        <v>3202.86</v>
      </c>
      <c r="AE90" s="95" t="inlineStr">
        <is>
          <t>work</t>
        </is>
      </c>
      <c r="AF90" s="95" t="n">
        <v>487.72</v>
      </c>
      <c r="AG90" s="95" t="n">
        <v>47.91</v>
      </c>
      <c r="AH90" s="95" t="n">
        <v>322</v>
      </c>
      <c r="AI90" s="95">
        <f>(((EX90*0.3)*1.1))</f>
        <v/>
      </c>
      <c r="AJ90" s="95">
        <f>(AS90)</f>
        <v/>
      </c>
      <c r="AK90" s="95" t="n">
        <v>3895.37</v>
      </c>
      <c r="AL90" s="95" t="n">
        <v>0</v>
      </c>
      <c r="AM90" s="95" t="n">
        <v>4761.01</v>
      </c>
      <c r="AN90" s="95" t="n">
        <v>432.82</v>
      </c>
      <c r="AO90" s="95">
        <f>ROUND(O90,2)</f>
        <v/>
      </c>
      <c r="AP90" s="95" t="n">
        <v>0</v>
      </c>
      <c r="AQ90" s="95">
        <f>ROUND(R90,2)</f>
        <v/>
      </c>
      <c r="AR90" s="95" t="n">
        <v>0</v>
      </c>
      <c r="AS90" s="95" t="n">
        <v>0</v>
      </c>
      <c r="AT90" s="95" t="n">
        <v>97</v>
      </c>
      <c r="AU90" s="95" t="n">
        <v>51</v>
      </c>
      <c r="AV90" s="95" t="n">
        <v>1</v>
      </c>
      <c r="AW90" s="95" t="n">
        <v>1</v>
      </c>
      <c r="AX90" s="95" t="n"/>
      <c r="AY90" s="95" t="n"/>
      <c r="AZ90" s="95" t="n">
        <v>1</v>
      </c>
      <c r="BA90" s="95" t="n">
        <v>1</v>
      </c>
      <c r="BB90" s="95" t="n">
        <v>1</v>
      </c>
      <c r="BC90" s="95" t="n">
        <v>1</v>
      </c>
      <c r="BD90" s="95" t="n"/>
      <c r="BE90" s="95" t="n"/>
      <c r="BF90" s="95" t="n"/>
      <c r="BG90" s="95" t="n"/>
      <c r="BH90" s="95" t="n">
        <v>0</v>
      </c>
      <c r="BI90" s="95" t="n">
        <v>322</v>
      </c>
      <c r="BJ90" s="95" t="inlineStr">
        <is>
          <t>ТСН-2001.4. Электротехнические установки, 4.8-159-1</t>
        </is>
      </c>
      <c r="BK90" s="95" t="n"/>
      <c r="BL90" s="95" t="n"/>
      <c r="BM90" s="95" t="n">
        <v>48</v>
      </c>
      <c r="BN90" s="95" t="n">
        <v>0</v>
      </c>
      <c r="BO90" s="95" t="inlineStr">
        <is>
          <t>4.8-159-1</t>
        </is>
      </c>
      <c r="BP90" s="95" t="n">
        <v>1</v>
      </c>
      <c r="BQ90" s="95" t="n">
        <v>40</v>
      </c>
      <c r="BR90" s="95" t="n">
        <v>0</v>
      </c>
      <c r="BS90" s="95" t="n">
        <v>1</v>
      </c>
      <c r="BT90" s="95" t="n">
        <v>1</v>
      </c>
      <c r="BU90" s="95" t="n">
        <v>1</v>
      </c>
      <c r="BV90" s="95" t="n">
        <v>1</v>
      </c>
      <c r="BW90" s="95" t="n">
        <v>1</v>
      </c>
      <c r="BX90" s="95" t="n">
        <v>1</v>
      </c>
      <c r="BY90" s="95" t="n"/>
      <c r="BZ90" s="95" t="n">
        <v>97</v>
      </c>
      <c r="CA90" s="95" t="n">
        <v>51</v>
      </c>
      <c r="CB90" s="95" t="n"/>
      <c r="CC90" s="95" t="n"/>
      <c r="CD90" s="95" t="n"/>
      <c r="CE90" s="95" t="n">
        <v>30</v>
      </c>
      <c r="CF90" s="95" t="n">
        <v>0</v>
      </c>
      <c r="CG90" s="95" t="n">
        <v>0</v>
      </c>
      <c r="CH90" s="95" t="n"/>
      <c r="CI90" s="95" t="n"/>
      <c r="CJ90" s="95" t="n"/>
      <c r="CK90" s="95" t="n"/>
      <c r="CL90" s="95" t="n"/>
      <c r="CM90" s="95" t="n">
        <v>0</v>
      </c>
      <c r="CN90" s="95" t="n"/>
      <c r="CO90" s="95" t="n">
        <v>0</v>
      </c>
      <c r="CP90" s="95">
        <f>ROUND(P90,2)</f>
        <v/>
      </c>
      <c r="CQ90" s="95">
        <f>ROUND(V90,2)</f>
        <v/>
      </c>
      <c r="CR90" s="95">
        <f>ROUND(W90,2)</f>
        <v/>
      </c>
      <c r="CS90" s="95">
        <f>ROUND(X90,2)</f>
        <v/>
      </c>
      <c r="CT90" s="95">
        <f>ROUND(Y90,2)</f>
        <v/>
      </c>
      <c r="CU90" s="95">
        <f>ROUND(AF90,2)</f>
        <v/>
      </c>
      <c r="CV90" s="95">
        <f>ROUND((AH90*AV90),2)</f>
        <v/>
      </c>
      <c r="CW90" s="95">
        <f>ROUND(AI90,2)</f>
        <v/>
      </c>
      <c r="CX90" s="95">
        <f>ROUND(AJ90,2)</f>
        <v/>
      </c>
      <c r="CY90" s="95">
        <f>ROUND(((P90*AT90)/100),2)</f>
        <v/>
      </c>
      <c r="CZ90" s="95">
        <f>ROUND(((P90*AU90)/100),2)</f>
        <v/>
      </c>
      <c r="DA90" s="95" t="n"/>
      <c r="DB90" s="95" t="n">
        <v>131</v>
      </c>
      <c r="DC90" s="95" t="n"/>
      <c r="DD90" s="95" t="inlineStr">
        <is>
          <t>*0)*1</t>
        </is>
      </c>
      <c r="DE90" s="95" t="inlineStr">
        <is>
          <t>*0,3)*1,1</t>
        </is>
      </c>
      <c r="DF90" s="95" t="inlineStr">
        <is>
          <t>*0,3)*1,1</t>
        </is>
      </c>
      <c r="DG90" s="95" t="inlineStr">
        <is>
          <t>*0,3)*1,1</t>
        </is>
      </c>
      <c r="DH90" s="95" t="n"/>
      <c r="DI90" s="95" t="inlineStr">
        <is>
          <t>*0,3)*1,1</t>
        </is>
      </c>
      <c r="DJ90" s="95" t="inlineStr">
        <is>
          <t>*0,3)*1,1</t>
        </is>
      </c>
      <c r="DK90" s="95" t="n"/>
      <c r="DL90" s="95" t="n"/>
      <c r="DM90" s="95" t="n"/>
      <c r="DN90" s="95" t="n">
        <v>0</v>
      </c>
      <c r="DO90" s="95" t="n">
        <v>0</v>
      </c>
      <c r="DP90" s="95" t="n">
        <v>1</v>
      </c>
      <c r="DQ90" s="95" t="n">
        <v>1</v>
      </c>
      <c r="DR90" s="95" t="n"/>
      <c r="DS90" s="95" t="n"/>
      <c r="DT90" s="95" t="n"/>
      <c r="DU90" s="95" t="n">
        <v>1000</v>
      </c>
      <c r="DV90" s="95" t="inlineStr">
        <is>
          <t>1  М.П..</t>
        </is>
      </c>
      <c r="DW90" s="95" t="inlineStr">
        <is>
          <t>1  М.П..</t>
        </is>
      </c>
      <c r="DX90" s="95" t="n">
        <v>1</v>
      </c>
      <c r="DY90" s="95" t="n"/>
      <c r="DZ90" s="95" t="n"/>
      <c r="EA90" s="95" t="n"/>
      <c r="EB90" s="95" t="n"/>
      <c r="EC90" s="95" t="n"/>
      <c r="ED90" s="95" t="n"/>
      <c r="EE90" s="95" t="n">
        <v>1170564444</v>
      </c>
      <c r="EF90" s="95" t="n">
        <v>40</v>
      </c>
      <c r="EG90" s="95" t="inlineStr">
        <is>
          <t>Монтаж оборудования</t>
        </is>
      </c>
      <c r="EH90" s="95" t="n">
        <v>0</v>
      </c>
      <c r="EI90" s="95" t="n"/>
      <c r="EJ90" s="95" t="n">
        <v>322</v>
      </c>
      <c r="EK90" s="95" t="n">
        <v>48</v>
      </c>
      <c r="EL90" s="95" t="inlineStr">
        <is>
          <t>ТСН-2001.4. Электротехнические установки</t>
        </is>
      </c>
      <c r="EM90" s="95" t="inlineStr">
        <is>
          <t>ТСН-2001.4-8</t>
        </is>
      </c>
      <c r="EN90" s="95" t="n"/>
      <c r="EO90" s="95" t="n"/>
      <c r="EP90" s="95" t="n"/>
      <c r="EQ90" s="95" t="n">
        <v>131072</v>
      </c>
      <c r="ER90" s="95" t="n">
        <v>3895.37</v>
      </c>
      <c r="ES90" s="95" t="n">
        <v>0</v>
      </c>
      <c r="ET90" s="95" t="n">
        <v>4761.01</v>
      </c>
      <c r="EU90" s="95" t="n">
        <v>432.82</v>
      </c>
      <c r="EV90" s="95" t="n">
        <v>3202.86</v>
      </c>
      <c r="EW90" s="95" t="n">
        <v>322</v>
      </c>
      <c r="EX90" s="95" t="n">
        <v>0</v>
      </c>
      <c r="EY90" s="95" t="n">
        <v>0</v>
      </c>
      <c r="EZ90" s="95" t="n"/>
      <c r="FA90" s="95" t="n"/>
      <c r="FB90" s="95" t="n"/>
      <c r="FC90" s="95" t="n"/>
      <c r="FD90" s="95" t="n"/>
      <c r="FE90" s="95" t="n"/>
      <c r="FF90" s="95" t="n"/>
      <c r="FG90" s="95" t="n"/>
      <c r="FH90" s="95" t="n"/>
      <c r="FI90" s="95" t="n"/>
      <c r="FJ90" s="95" t="n"/>
      <c r="FK90" s="95" t="n"/>
      <c r="FL90" s="95" t="n"/>
      <c r="FM90" s="95" t="n"/>
      <c r="FN90" s="95" t="n"/>
      <c r="FO90" s="95" t="n"/>
      <c r="FP90" s="95" t="n"/>
      <c r="FQ90" s="95" t="n">
        <v>0</v>
      </c>
      <c r="FR90" s="95">
        <f>ROUND(IF(BI90=3,GM90,0),2)</f>
        <v/>
      </c>
      <c r="FS90" s="95" t="n">
        <v>0</v>
      </c>
      <c r="FT90" s="95" t="n"/>
      <c r="FU90" s="95" t="n"/>
      <c r="FV90" s="95" t="n"/>
      <c r="FW90" s="95" t="n"/>
      <c r="FX90" s="95" t="n">
        <v>97</v>
      </c>
      <c r="FY90" s="95" t="n">
        <v>51</v>
      </c>
      <c r="FZ90" s="95" t="n"/>
      <c r="GA90" s="95" t="n"/>
      <c r="GB90" s="95" t="n"/>
      <c r="GC90" s="95" t="n"/>
      <c r="GD90" s="95" t="n">
        <v>1</v>
      </c>
      <c r="GE90" s="95" t="n"/>
      <c r="GF90" s="95" t="n">
        <v>1170564444</v>
      </c>
      <c r="GG90" s="95" t="n">
        <v>2</v>
      </c>
      <c r="GH90" s="95" t="n">
        <v>1</v>
      </c>
      <c r="GI90" s="95" t="n">
        <v>2</v>
      </c>
      <c r="GJ90" s="95" t="n">
        <v>0</v>
      </c>
      <c r="GK90" s="95" t="n">
        <v>0</v>
      </c>
      <c r="GL90" s="95">
        <f>ROUND(IF(AND(BH90=3,BI90=3,FS90&lt;&gt;0),P90,0),2)</f>
        <v/>
      </c>
      <c r="GM90" s="95">
        <f>ROUND(O90+X90+Y90,2)+GX90</f>
        <v/>
      </c>
      <c r="GN90" s="95">
        <f>IF(OR(BI90=0,BI90=1),GM90-GX90,0)</f>
        <v/>
      </c>
      <c r="GO90" s="95">
        <f>IF(BI90=2,GM90-GX90,0)</f>
        <v/>
      </c>
      <c r="GP90" s="95">
        <f>IF(BI90=4,GM90-GX90,0)</f>
        <v/>
      </c>
      <c r="GQ90" s="95" t="n"/>
      <c r="GR90" s="95" t="n">
        <v>0</v>
      </c>
      <c r="GS90" s="95" t="n">
        <v>0</v>
      </c>
      <c r="GT90" s="95" t="n">
        <v>0</v>
      </c>
      <c r="GU90" s="95" t="n"/>
      <c r="GV90" s="95">
        <f>ROUND((GT90),6)</f>
        <v/>
      </c>
      <c r="GW90" s="95" t="n">
        <v>1</v>
      </c>
      <c r="GX90" s="95">
        <f>ROUND(HC90*I90,2)</f>
        <v/>
      </c>
      <c r="GY90" s="95" t="n">
        <v>0</v>
      </c>
      <c r="GZ90" s="95" t="n">
        <v>0</v>
      </c>
      <c r="HA90" s="95" t="n">
        <v>0</v>
      </c>
      <c r="HB90" s="95" t="n">
        <v>0</v>
      </c>
      <c r="HC90" s="95">
        <f>GV90*GW90</f>
        <v/>
      </c>
      <c r="HD90" s="95" t="n">
        <v>0</v>
      </c>
      <c r="HE90" s="95" t="n"/>
      <c r="HF90" s="95" t="n"/>
      <c r="HG90" s="95" t="n"/>
      <c r="HH90" s="95" t="n"/>
      <c r="HI90" s="95" t="n"/>
      <c r="HJ90" s="95" t="n"/>
      <c r="HK90" s="95" t="n"/>
      <c r="HL90" s="95" t="n"/>
      <c r="HM90" s="95" t="n"/>
      <c r="HN90" s="95" t="n"/>
      <c r="HO90" s="95" t="n"/>
      <c r="HP90" s="95" t="n"/>
      <c r="HQ90" s="95" t="n"/>
      <c r="HR90" s="95" t="n"/>
      <c r="HS90" s="95" t="n"/>
      <c r="HT90" s="95" t="n"/>
      <c r="HU90" s="95" t="n"/>
      <c r="HV90" s="95" t="n"/>
      <c r="HW90" s="95" t="n"/>
      <c r="HX90" s="95" t="n"/>
      <c r="HY90" s="95" t="n"/>
      <c r="HZ90" s="95" t="n"/>
      <c r="IA90" s="95" t="n"/>
      <c r="IB90" s="95" t="n"/>
      <c r="IC90" s="95" t="n"/>
      <c r="ID90" s="95" t="n"/>
      <c r="IE90" s="95" t="n"/>
      <c r="IF90" s="95" t="n"/>
      <c r="IG90" s="95" t="n"/>
      <c r="IH90" s="95" t="n"/>
      <c r="II90" s="95" t="n"/>
      <c r="IJ90" s="95" t="n"/>
      <c r="IK90" s="95" t="n"/>
      <c r="IL90" s="95" t="n"/>
      <c r="IM90" s="95" t="n"/>
      <c r="IN90" s="95" t="n"/>
      <c r="IO90" s="95" t="n"/>
      <c r="IP90" s="95" t="n"/>
      <c r="IQ90" s="95" t="n"/>
      <c r="IR90" s="95" t="n"/>
      <c r="IS90" s="95" t="n"/>
      <c r="IT90" s="95" t="n"/>
      <c r="IU90" s="95" t="n"/>
    </row>
    <row r="91" ht="12.75" customHeight="1" s="54">
      <c r="A91" s="95" t="n">
        <v>17</v>
      </c>
      <c r="B91" s="95" t="n">
        <v>1</v>
      </c>
      <c r="C91" s="95">
        <f>ROW(SmtRes!A68)</f>
        <v/>
      </c>
      <c r="D91" s="95">
        <f>ROW(EtalonRes!A68)</f>
        <v/>
      </c>
      <c r="E91" s="95" t="n">
        <v>1</v>
      </c>
      <c r="F91" s="95" t="inlineStr">
        <is>
          <t>6.69-24-1</t>
        </is>
      </c>
      <c r="G91" s="95" t="inlineStr">
        <is>
          <t>Сверление проходок под трассы кондиционирования</t>
        </is>
      </c>
      <c r="H91" s="95" t="inlineStr">
        <is>
          <t>1 ШТ.</t>
        </is>
      </c>
      <c r="I91" s="95" t="n">
        <v>46</v>
      </c>
      <c r="J91" s="95" t="n">
        <v>223</v>
      </c>
      <c r="K91" s="95" t="n">
        <v>165228.69</v>
      </c>
      <c r="L91" s="95" t="n"/>
      <c r="M91" s="95" t="n"/>
      <c r="N91" s="95" t="n"/>
      <c r="O91" s="95">
        <f>ROUND((Z91+AC91+AD91),2)</f>
        <v/>
      </c>
      <c r="P91" s="95">
        <f>ROUND((U91+X91+Y91),2)</f>
        <v/>
      </c>
      <c r="Q91" s="95">
        <f>ROUND(10.18,2)</f>
        <v/>
      </c>
      <c r="R91" s="95">
        <f>ROUND(AH91,2)</f>
        <v/>
      </c>
      <c r="S91" s="95" t="inlineStr">
        <is>
          <t>ТСН-2001 6.69-24-1</t>
        </is>
      </c>
      <c r="T91" s="95" t="inlineStr">
        <is>
          <t>work</t>
        </is>
      </c>
      <c r="U91" s="95" t="n">
        <v>104424.53</v>
      </c>
      <c r="V91" s="95" t="n">
        <v>29741.16</v>
      </c>
      <c r="W91" s="95" t="n">
        <v>3304.57</v>
      </c>
      <c r="X91" s="95" t="n">
        <v>36350.31</v>
      </c>
      <c r="Y91" s="95" t="n">
        <v>24453.85</v>
      </c>
      <c r="Z91" s="95" t="n">
        <v>10257.82</v>
      </c>
      <c r="AA91" s="95" t="n">
        <v>2921.53</v>
      </c>
      <c r="AB91" s="95" t="n">
        <v>324.61</v>
      </c>
      <c r="AC91" s="95" t="n">
        <v>3570.76</v>
      </c>
      <c r="AD91" s="95" t="n">
        <v>2402.15</v>
      </c>
      <c r="AE91" s="95" t="inlineStr">
        <is>
          <t>work</t>
        </is>
      </c>
      <c r="AF91" s="95" t="n">
        <v>365.77</v>
      </c>
      <c r="AG91" s="95" t="n">
        <v>35.93</v>
      </c>
      <c r="AH91" s="95" t="n">
        <v>46</v>
      </c>
      <c r="AI91" s="95">
        <f>(((EX91*0.3)*1.1))</f>
        <v/>
      </c>
      <c r="AJ91" s="95">
        <f>(AS91)</f>
        <v/>
      </c>
      <c r="AK91" s="95" t="n">
        <v>2921.53</v>
      </c>
      <c r="AL91" s="95" t="n">
        <v>0</v>
      </c>
      <c r="AM91" s="95" t="n">
        <v>3570.76</v>
      </c>
      <c r="AN91" s="95" t="n">
        <v>324.61</v>
      </c>
      <c r="AO91" s="95">
        <f>ROUND(O91,2)</f>
        <v/>
      </c>
      <c r="AP91" s="95" t="n">
        <v>0</v>
      </c>
      <c r="AQ91" s="95">
        <f>ROUND(R91,2)</f>
        <v/>
      </c>
      <c r="AR91" s="95" t="n">
        <v>0</v>
      </c>
      <c r="AS91" s="95" t="n">
        <v>0</v>
      </c>
      <c r="AT91" s="95" t="n">
        <v>97</v>
      </c>
      <c r="AU91" s="95" t="n">
        <v>51</v>
      </c>
      <c r="AV91" s="95" t="n">
        <v>1</v>
      </c>
      <c r="AW91" s="95" t="n">
        <v>1</v>
      </c>
      <c r="AX91" s="95" t="n"/>
      <c r="AY91" s="95" t="n"/>
      <c r="AZ91" s="95" t="n">
        <v>1</v>
      </c>
      <c r="BA91" s="95" t="n">
        <v>1</v>
      </c>
      <c r="BB91" s="95" t="n">
        <v>1</v>
      </c>
      <c r="BC91" s="95" t="n">
        <v>1</v>
      </c>
      <c r="BD91" s="95" t="n"/>
      <c r="BE91" s="95" t="n"/>
      <c r="BF91" s="95" t="n"/>
      <c r="BG91" s="95" t="n"/>
      <c r="BH91" s="95" t="n">
        <v>0</v>
      </c>
      <c r="BI91" s="95" t="n">
        <v>46</v>
      </c>
      <c r="BJ91" s="95" t="inlineStr">
        <is>
          <t>ТСН-2001 6.69-24-1, 6.69-24-1</t>
        </is>
      </c>
      <c r="BK91" s="95" t="n"/>
      <c r="BL91" s="95" t="n"/>
      <c r="BM91" s="95" t="n">
        <v>669</v>
      </c>
      <c r="BN91" s="95" t="n">
        <v>0</v>
      </c>
      <c r="BO91" s="95" t="inlineStr">
        <is>
          <t>6.69-24-1</t>
        </is>
      </c>
      <c r="BP91" s="95" t="n">
        <v>1</v>
      </c>
      <c r="BQ91" s="95" t="n">
        <v>40</v>
      </c>
      <c r="BR91" s="95" t="n">
        <v>0</v>
      </c>
      <c r="BS91" s="95" t="n">
        <v>1</v>
      </c>
      <c r="BT91" s="95" t="n">
        <v>1</v>
      </c>
      <c r="BU91" s="95" t="n">
        <v>1</v>
      </c>
      <c r="BV91" s="95" t="n">
        <v>1</v>
      </c>
      <c r="BW91" s="95" t="n">
        <v>1</v>
      </c>
      <c r="BX91" s="95" t="n">
        <v>1</v>
      </c>
      <c r="BY91" s="95" t="n"/>
      <c r="BZ91" s="95" t="n">
        <v>97</v>
      </c>
      <c r="CA91" s="95" t="n">
        <v>51</v>
      </c>
      <c r="CB91" s="95" t="n"/>
      <c r="CC91" s="95" t="n"/>
      <c r="CD91" s="95" t="n"/>
      <c r="CE91" s="95" t="n">
        <v>30</v>
      </c>
      <c r="CF91" s="95" t="n">
        <v>0</v>
      </c>
      <c r="CG91" s="95" t="n">
        <v>0</v>
      </c>
      <c r="CH91" s="95" t="n"/>
      <c r="CI91" s="95" t="n"/>
      <c r="CJ91" s="95" t="n"/>
      <c r="CK91" s="95" t="n"/>
      <c r="CL91" s="95" t="n"/>
      <c r="CM91" s="95" t="n">
        <v>0</v>
      </c>
      <c r="CN91" s="95" t="n"/>
      <c r="CO91" s="95" t="n">
        <v>0</v>
      </c>
      <c r="CP91" s="95">
        <f>ROUND(P91,2)</f>
        <v/>
      </c>
      <c r="CQ91" s="95">
        <f>ROUND(V91,2)</f>
        <v/>
      </c>
      <c r="CR91" s="95">
        <f>ROUND(W91,2)</f>
        <v/>
      </c>
      <c r="CS91" s="95">
        <f>ROUND(X91,2)</f>
        <v/>
      </c>
      <c r="CT91" s="95">
        <f>ROUND(Y91,2)</f>
        <v/>
      </c>
      <c r="CU91" s="95">
        <f>ROUND(AF91,2)</f>
        <v/>
      </c>
      <c r="CV91" s="95">
        <f>ROUND((AH91*AV91),2)</f>
        <v/>
      </c>
      <c r="CW91" s="95">
        <f>ROUND(AI91,2)</f>
        <v/>
      </c>
      <c r="CX91" s="95">
        <f>ROUND(AJ91,2)</f>
        <v/>
      </c>
      <c r="CY91" s="95">
        <f>ROUND(((P91*AT91)/100),2)</f>
        <v/>
      </c>
      <c r="CZ91" s="95">
        <f>ROUND(((P91*AU91)/100),2)</f>
        <v/>
      </c>
      <c r="DA91" s="95" t="n"/>
      <c r="DB91" s="95" t="n">
        <v>133</v>
      </c>
      <c r="DC91" s="95" t="n"/>
      <c r="DD91" s="95" t="inlineStr">
        <is>
          <t>*0)*1</t>
        </is>
      </c>
      <c r="DE91" s="95" t="inlineStr">
        <is>
          <t>*0,3)*1,1</t>
        </is>
      </c>
      <c r="DF91" s="95" t="inlineStr">
        <is>
          <t>*0,3)*1,1</t>
        </is>
      </c>
      <c r="DG91" s="95" t="inlineStr">
        <is>
          <t>*0,3)*1,1</t>
        </is>
      </c>
      <c r="DH91" s="95" t="n"/>
      <c r="DI91" s="95" t="inlineStr">
        <is>
          <t>*0,3)*1,1</t>
        </is>
      </c>
      <c r="DJ91" s="95" t="inlineStr">
        <is>
          <t>*0,3)*1,1</t>
        </is>
      </c>
      <c r="DK91" s="95" t="n"/>
      <c r="DL91" s="95" t="n"/>
      <c r="DM91" s="95" t="n"/>
      <c r="DN91" s="95" t="n">
        <v>0</v>
      </c>
      <c r="DO91" s="95" t="n">
        <v>0</v>
      </c>
      <c r="DP91" s="95" t="n">
        <v>1</v>
      </c>
      <c r="DQ91" s="95" t="n">
        <v>1</v>
      </c>
      <c r="DR91" s="95" t="n"/>
      <c r="DS91" s="95" t="n"/>
      <c r="DT91" s="95" t="n"/>
      <c r="DU91" s="95" t="n">
        <v>1000</v>
      </c>
      <c r="DV91" s="95" t="inlineStr">
        <is>
          <t>1  ШТ..</t>
        </is>
      </c>
      <c r="DW91" s="95" t="inlineStr">
        <is>
          <t>1  ШТ..</t>
        </is>
      </c>
      <c r="DX91" s="95" t="n">
        <v>1</v>
      </c>
      <c r="DY91" s="95" t="n"/>
      <c r="DZ91" s="95" t="n"/>
      <c r="EA91" s="95" t="n"/>
      <c r="EB91" s="95" t="n"/>
      <c r="EC91" s="95" t="n"/>
      <c r="ED91" s="95" t="n"/>
      <c r="EE91" s="95" t="n">
        <v>1394837377</v>
      </c>
      <c r="EF91" s="95" t="n">
        <v>40</v>
      </c>
      <c r="EG91" s="95" t="inlineStr">
        <is>
          <t>Монтаж оборудования</t>
        </is>
      </c>
      <c r="EH91" s="95" t="n">
        <v>0</v>
      </c>
      <c r="EI91" s="95" t="n"/>
      <c r="EJ91" s="95" t="n">
        <v>46</v>
      </c>
      <c r="EK91" s="95" t="n">
        <v>669</v>
      </c>
      <c r="EL91" s="95" t="inlineStr">
        <is>
          <t>ТСН-2001 6.69-24-1</t>
        </is>
      </c>
      <c r="EM91" s="95" t="inlineStr">
        <is>
          <t>ТСН-2001.6-69</t>
        </is>
      </c>
      <c r="EN91" s="95" t="n"/>
      <c r="EO91" s="95" t="n"/>
      <c r="EP91" s="95" t="n"/>
      <c r="EQ91" s="95" t="n">
        <v>131072</v>
      </c>
      <c r="ER91" s="95" t="n">
        <v>2921.53</v>
      </c>
      <c r="ES91" s="95" t="n">
        <v>0</v>
      </c>
      <c r="ET91" s="95" t="n">
        <v>3570.76</v>
      </c>
      <c r="EU91" s="95" t="n">
        <v>324.61</v>
      </c>
      <c r="EV91" s="95" t="n">
        <v>2402.15</v>
      </c>
      <c r="EW91" s="95" t="n">
        <v>46</v>
      </c>
      <c r="EX91" s="95" t="n">
        <v>0</v>
      </c>
      <c r="EY91" s="95" t="n">
        <v>0</v>
      </c>
      <c r="EZ91" s="95" t="n"/>
      <c r="FA91" s="95" t="n"/>
      <c r="FB91" s="95" t="n"/>
      <c r="FC91" s="95" t="n"/>
      <c r="FD91" s="95" t="n"/>
      <c r="FE91" s="95" t="n"/>
      <c r="FF91" s="95" t="n"/>
      <c r="FG91" s="95" t="n"/>
      <c r="FH91" s="95" t="n"/>
      <c r="FI91" s="95" t="n"/>
      <c r="FJ91" s="95" t="n"/>
      <c r="FK91" s="95" t="n"/>
      <c r="FL91" s="95" t="n"/>
      <c r="FM91" s="95" t="n"/>
      <c r="FN91" s="95" t="n"/>
      <c r="FO91" s="95" t="n"/>
      <c r="FP91" s="95" t="n"/>
      <c r="FQ91" s="95" t="n">
        <v>0</v>
      </c>
      <c r="FR91" s="95">
        <f>ROUND(IF(BI91=3,GM91,0),2)</f>
        <v/>
      </c>
      <c r="FS91" s="95" t="n">
        <v>0</v>
      </c>
      <c r="FT91" s="95" t="n"/>
      <c r="FU91" s="95" t="n"/>
      <c r="FV91" s="95" t="n"/>
      <c r="FW91" s="95" t="n"/>
      <c r="FX91" s="95" t="n">
        <v>97</v>
      </c>
      <c r="FY91" s="95" t="n">
        <v>51</v>
      </c>
      <c r="FZ91" s="95" t="n"/>
      <c r="GA91" s="95" t="n"/>
      <c r="GB91" s="95" t="n"/>
      <c r="GC91" s="95" t="n"/>
      <c r="GD91" s="95" t="n">
        <v>1</v>
      </c>
      <c r="GE91" s="95" t="n"/>
      <c r="GF91" s="95" t="n">
        <v>1394837377</v>
      </c>
      <c r="GG91" s="95" t="n">
        <v>2</v>
      </c>
      <c r="GH91" s="95" t="n">
        <v>1</v>
      </c>
      <c r="GI91" s="95" t="n">
        <v>2</v>
      </c>
      <c r="GJ91" s="95" t="n">
        <v>0</v>
      </c>
      <c r="GK91" s="95" t="n">
        <v>0</v>
      </c>
      <c r="GL91" s="95">
        <f>ROUND(IF(AND(BH91=3,BI91=3,FS91&lt;&gt;0),P91,0),2)</f>
        <v/>
      </c>
      <c r="GM91" s="95">
        <f>ROUND(O91+X91+Y91,2)+GX91</f>
        <v/>
      </c>
      <c r="GN91" s="95">
        <f>IF(OR(BI91=0,BI91=1),GM91-GX91,0)</f>
        <v/>
      </c>
      <c r="GO91" s="95">
        <f>IF(BI91=2,GM91-GX91,0)</f>
        <v/>
      </c>
      <c r="GP91" s="95">
        <f>IF(BI91=4,GM91-GX91,0)</f>
        <v/>
      </c>
      <c r="GQ91" s="95" t="n"/>
      <c r="GR91" s="95" t="n">
        <v>0</v>
      </c>
      <c r="GS91" s="95" t="n">
        <v>0</v>
      </c>
      <c r="GT91" s="95" t="n">
        <v>0</v>
      </c>
      <c r="GU91" s="95" t="n"/>
      <c r="GV91" s="95">
        <f>ROUND((GT91),6)</f>
        <v/>
      </c>
      <c r="GW91" s="95" t="n">
        <v>1</v>
      </c>
      <c r="GX91" s="95">
        <f>ROUND(HC91*I91,2)</f>
        <v/>
      </c>
      <c r="GY91" s="95" t="n">
        <v>0</v>
      </c>
      <c r="GZ91" s="95" t="n">
        <v>0</v>
      </c>
      <c r="HA91" s="95" t="n">
        <v>0</v>
      </c>
      <c r="HB91" s="95" t="n">
        <v>0</v>
      </c>
      <c r="HC91" s="95">
        <f>GV91*GW91</f>
        <v/>
      </c>
      <c r="HD91" s="95" t="n">
        <v>0</v>
      </c>
      <c r="HE91" s="95" t="n"/>
      <c r="HF91" s="95" t="n"/>
      <c r="HG91" s="95" t="n"/>
      <c r="HH91" s="95" t="n"/>
      <c r="HI91" s="95" t="n"/>
      <c r="HJ91" s="95" t="n"/>
      <c r="HK91" s="95" t="n"/>
      <c r="HL91" s="95" t="n"/>
      <c r="HM91" s="95" t="n"/>
      <c r="HN91" s="95" t="n"/>
      <c r="HO91" s="95" t="n"/>
      <c r="HP91" s="95" t="n"/>
      <c r="HQ91" s="95" t="n"/>
      <c r="HR91" s="95" t="n"/>
      <c r="HS91" s="95" t="n"/>
      <c r="HT91" s="95" t="n"/>
      <c r="HU91" s="95" t="n"/>
      <c r="HV91" s="95" t="n"/>
      <c r="HW91" s="95" t="n"/>
      <c r="HX91" s="95" t="n"/>
      <c r="HY91" s="95" t="n"/>
      <c r="HZ91" s="95" t="n"/>
      <c r="IA91" s="95" t="n"/>
      <c r="IB91" s="95" t="n"/>
      <c r="IC91" s="95" t="n"/>
      <c r="ID91" s="95" t="n"/>
      <c r="IE91" s="95" t="n"/>
      <c r="IF91" s="95" t="n"/>
      <c r="IG91" s="95" t="n"/>
      <c r="IH91" s="95" t="n"/>
      <c r="II91" s="95" t="n"/>
      <c r="IJ91" s="95" t="n"/>
      <c r="IK91" s="95" t="n"/>
      <c r="IL91" s="95" t="n"/>
      <c r="IM91" s="95" t="n"/>
      <c r="IN91" s="95" t="n"/>
      <c r="IO91" s="95" t="n"/>
      <c r="IP91" s="95" t="n"/>
      <c r="IQ91" s="95" t="n"/>
      <c r="IR91" s="95" t="n"/>
      <c r="IS91" s="95" t="n"/>
      <c r="IT91" s="95" t="n"/>
      <c r="IU91" s="95" t="n"/>
    </row>
    <row r="92" ht="12.75" customHeight="1" s="54">
      <c r="A92" s="95" t="n">
        <v>17</v>
      </c>
      <c r="B92" s="95" t="n">
        <v>1</v>
      </c>
      <c r="C92" s="95">
        <f>ROW(SmtRes!A69)</f>
        <v/>
      </c>
      <c r="D92" s="95">
        <f>ROW(EtalonRes!A69)</f>
        <v/>
      </c>
      <c r="E92" s="95" t="n">
        <v>1</v>
      </c>
      <c r="F92" s="95" t="inlineStr">
        <is>
          <t>4.11-23-1</t>
        </is>
      </c>
      <c r="G92" s="95" t="inlineStr">
        <is>
          <t>Подключение автоматики и межблочных линий</t>
        </is>
      </c>
      <c r="H92" s="95" t="inlineStr">
        <is>
          <t>1 КОМПЛ.</t>
        </is>
      </c>
      <c r="I92" s="95" t="n">
        <v>46</v>
      </c>
      <c r="J92" s="95" t="n">
        <v>223</v>
      </c>
      <c r="K92" s="95" t="n">
        <v>165228.69</v>
      </c>
      <c r="L92" s="95" t="n"/>
      <c r="M92" s="95" t="n"/>
      <c r="N92" s="95" t="n"/>
      <c r="O92" s="95">
        <f>ROUND((Z92+AC92+AD92),2)</f>
        <v/>
      </c>
      <c r="P92" s="95">
        <f>ROUND((U92+X92+Y92),2)</f>
        <v/>
      </c>
      <c r="Q92" s="95">
        <f>ROUND(10.18,2)</f>
        <v/>
      </c>
      <c r="R92" s="95">
        <f>ROUND(AH92,2)</f>
        <v/>
      </c>
      <c r="S92" s="95" t="inlineStr">
        <is>
          <t>ТСН-2001 4.11-23-1</t>
        </is>
      </c>
      <c r="T92" s="95" t="inlineStr">
        <is>
          <t>work</t>
        </is>
      </c>
      <c r="U92" s="95" t="n">
        <v>104424.53</v>
      </c>
      <c r="V92" s="95" t="n">
        <v>29741.16</v>
      </c>
      <c r="W92" s="95" t="n">
        <v>3304.57</v>
      </c>
      <c r="X92" s="95" t="n">
        <v>36350.31</v>
      </c>
      <c r="Y92" s="95" t="n">
        <v>24453.85</v>
      </c>
      <c r="Z92" s="95" t="n">
        <v>10257.81</v>
      </c>
      <c r="AA92" s="95" t="n">
        <v>2921.54</v>
      </c>
      <c r="AB92" s="95" t="n">
        <v>324.61</v>
      </c>
      <c r="AC92" s="95" t="n">
        <v>3570.77</v>
      </c>
      <c r="AD92" s="95" t="n">
        <v>2402.16</v>
      </c>
      <c r="AE92" s="95" t="inlineStr">
        <is>
          <t>work</t>
        </is>
      </c>
      <c r="AF92" s="95" t="n">
        <v>365.77</v>
      </c>
      <c r="AG92" s="95" t="n">
        <v>35.93</v>
      </c>
      <c r="AH92" s="95" t="n">
        <v>46</v>
      </c>
      <c r="AI92" s="95">
        <f>(((EX92*0.3)*1.1))</f>
        <v/>
      </c>
      <c r="AJ92" s="95">
        <f>(AS92)</f>
        <v/>
      </c>
      <c r="AK92" s="95" t="n">
        <v>2921.54</v>
      </c>
      <c r="AL92" s="95" t="n">
        <v>0</v>
      </c>
      <c r="AM92" s="95" t="n">
        <v>3570.77</v>
      </c>
      <c r="AN92" s="95" t="n">
        <v>324.61</v>
      </c>
      <c r="AO92" s="95">
        <f>ROUND(O92,2)</f>
        <v/>
      </c>
      <c r="AP92" s="95" t="n">
        <v>0</v>
      </c>
      <c r="AQ92" s="95">
        <f>ROUND(R92,2)</f>
        <v/>
      </c>
      <c r="AR92" s="95" t="n">
        <v>0</v>
      </c>
      <c r="AS92" s="95" t="n">
        <v>0</v>
      </c>
      <c r="AT92" s="95" t="n">
        <v>97</v>
      </c>
      <c r="AU92" s="95" t="n">
        <v>51</v>
      </c>
      <c r="AV92" s="95" t="n">
        <v>1</v>
      </c>
      <c r="AW92" s="95" t="n">
        <v>1</v>
      </c>
      <c r="AX92" s="95" t="n"/>
      <c r="AY92" s="95" t="n"/>
      <c r="AZ92" s="95" t="n">
        <v>1</v>
      </c>
      <c r="BA92" s="95" t="n">
        <v>1</v>
      </c>
      <c r="BB92" s="95" t="n">
        <v>1</v>
      </c>
      <c r="BC92" s="95" t="n">
        <v>1</v>
      </c>
      <c r="BD92" s="95" t="n"/>
      <c r="BE92" s="95" t="n"/>
      <c r="BF92" s="95" t="n"/>
      <c r="BG92" s="95" t="n"/>
      <c r="BH92" s="95" t="n">
        <v>0</v>
      </c>
      <c r="BI92" s="95" t="n">
        <v>46</v>
      </c>
      <c r="BJ92" s="95" t="inlineStr">
        <is>
          <t>ТСН-2001.4. Электротехнические установки, 4.11-23-1</t>
        </is>
      </c>
      <c r="BK92" s="95" t="n"/>
      <c r="BL92" s="95" t="n"/>
      <c r="BM92" s="95" t="n">
        <v>411</v>
      </c>
      <c r="BN92" s="95" t="n">
        <v>0</v>
      </c>
      <c r="BO92" s="95" t="inlineStr">
        <is>
          <t>4.11-23-1</t>
        </is>
      </c>
      <c r="BP92" s="95" t="n">
        <v>1</v>
      </c>
      <c r="BQ92" s="95" t="n">
        <v>40</v>
      </c>
      <c r="BR92" s="95" t="n">
        <v>0</v>
      </c>
      <c r="BS92" s="95" t="n">
        <v>1</v>
      </c>
      <c r="BT92" s="95" t="n">
        <v>1</v>
      </c>
      <c r="BU92" s="95" t="n">
        <v>1</v>
      </c>
      <c r="BV92" s="95" t="n">
        <v>1</v>
      </c>
      <c r="BW92" s="95" t="n">
        <v>1</v>
      </c>
      <c r="BX92" s="95" t="n">
        <v>1</v>
      </c>
      <c r="BY92" s="95" t="n"/>
      <c r="BZ92" s="95" t="n">
        <v>97</v>
      </c>
      <c r="CA92" s="95" t="n">
        <v>51</v>
      </c>
      <c r="CB92" s="95" t="n"/>
      <c r="CC92" s="95" t="n"/>
      <c r="CD92" s="95" t="n"/>
      <c r="CE92" s="95" t="n">
        <v>30</v>
      </c>
      <c r="CF92" s="95" t="n">
        <v>0</v>
      </c>
      <c r="CG92" s="95" t="n">
        <v>0</v>
      </c>
      <c r="CH92" s="95" t="n"/>
      <c r="CI92" s="95" t="n"/>
      <c r="CJ92" s="95" t="n"/>
      <c r="CK92" s="95" t="n"/>
      <c r="CL92" s="95" t="n"/>
      <c r="CM92" s="95" t="n">
        <v>0</v>
      </c>
      <c r="CN92" s="95" t="n"/>
      <c r="CO92" s="95" t="n">
        <v>0</v>
      </c>
      <c r="CP92" s="95">
        <f>ROUND(P92,2)</f>
        <v/>
      </c>
      <c r="CQ92" s="95">
        <f>ROUND(V92,2)</f>
        <v/>
      </c>
      <c r="CR92" s="95">
        <f>ROUND(W92,2)</f>
        <v/>
      </c>
      <c r="CS92" s="95">
        <f>ROUND(X92,2)</f>
        <v/>
      </c>
      <c r="CT92" s="95">
        <f>ROUND(Y92,2)</f>
        <v/>
      </c>
      <c r="CU92" s="95">
        <f>ROUND(AF92,2)</f>
        <v/>
      </c>
      <c r="CV92" s="95">
        <f>ROUND((AH92*AV92),2)</f>
        <v/>
      </c>
      <c r="CW92" s="95">
        <f>ROUND(AI92,2)</f>
        <v/>
      </c>
      <c r="CX92" s="95">
        <f>ROUND(AJ92,2)</f>
        <v/>
      </c>
      <c r="CY92" s="95">
        <f>ROUND(((P92*AT92)/100),2)</f>
        <v/>
      </c>
      <c r="CZ92" s="95">
        <f>ROUND(((P92*AU92)/100),2)</f>
        <v/>
      </c>
      <c r="DA92" s="95" t="n"/>
      <c r="DB92" s="95" t="n">
        <v>135</v>
      </c>
      <c r="DC92" s="95" t="n"/>
      <c r="DD92" s="95" t="inlineStr">
        <is>
          <t>*0)*1</t>
        </is>
      </c>
      <c r="DE92" s="95" t="inlineStr">
        <is>
          <t>*0,3)*1,1</t>
        </is>
      </c>
      <c r="DF92" s="95" t="inlineStr">
        <is>
          <t>*0,3)*1,1</t>
        </is>
      </c>
      <c r="DG92" s="95" t="inlineStr">
        <is>
          <t>*0,3)*1,1</t>
        </is>
      </c>
      <c r="DH92" s="95" t="n"/>
      <c r="DI92" s="95" t="inlineStr">
        <is>
          <t>*0,3)*1,1</t>
        </is>
      </c>
      <c r="DJ92" s="95" t="inlineStr">
        <is>
          <t>*0,3)*1,1</t>
        </is>
      </c>
      <c r="DK92" s="95" t="n"/>
      <c r="DL92" s="95" t="n"/>
      <c r="DM92" s="95" t="n"/>
      <c r="DN92" s="95" t="n">
        <v>0</v>
      </c>
      <c r="DO92" s="95" t="n">
        <v>0</v>
      </c>
      <c r="DP92" s="95" t="n">
        <v>1</v>
      </c>
      <c r="DQ92" s="95" t="n">
        <v>1</v>
      </c>
      <c r="DR92" s="95" t="n"/>
      <c r="DS92" s="95" t="n"/>
      <c r="DT92" s="95" t="n"/>
      <c r="DU92" s="95" t="n">
        <v>1000</v>
      </c>
      <c r="DV92" s="95" t="inlineStr">
        <is>
          <t>1  КОМПЛ..</t>
        </is>
      </c>
      <c r="DW92" s="95" t="inlineStr">
        <is>
          <t>1  КОМПЛ..</t>
        </is>
      </c>
      <c r="DX92" s="95" t="n">
        <v>1</v>
      </c>
      <c r="DY92" s="95" t="n"/>
      <c r="DZ92" s="95" t="n"/>
      <c r="EA92" s="95" t="n"/>
      <c r="EB92" s="95" t="n"/>
      <c r="EC92" s="95" t="n"/>
      <c r="ED92" s="95" t="n"/>
      <c r="EE92" s="95" t="n">
        <v>1463519892</v>
      </c>
      <c r="EF92" s="95" t="n">
        <v>40</v>
      </c>
      <c r="EG92" s="95" t="inlineStr">
        <is>
          <t>Монтаж оборудования</t>
        </is>
      </c>
      <c r="EH92" s="95" t="n">
        <v>0</v>
      </c>
      <c r="EI92" s="95" t="n"/>
      <c r="EJ92" s="95" t="n">
        <v>46</v>
      </c>
      <c r="EK92" s="95" t="n">
        <v>411</v>
      </c>
      <c r="EL92" s="95" t="inlineStr">
        <is>
          <t>ТСН-2001.4. Электротехнические установки</t>
        </is>
      </c>
      <c r="EM92" s="95" t="inlineStr">
        <is>
          <t>ТСН-2001.4-11</t>
        </is>
      </c>
      <c r="EN92" s="95" t="n"/>
      <c r="EO92" s="95" t="n"/>
      <c r="EP92" s="95" t="n"/>
      <c r="EQ92" s="95" t="n">
        <v>131072</v>
      </c>
      <c r="ER92" s="95" t="n">
        <v>2921.54</v>
      </c>
      <c r="ES92" s="95" t="n">
        <v>0</v>
      </c>
      <c r="ET92" s="95" t="n">
        <v>3570.77</v>
      </c>
      <c r="EU92" s="95" t="n">
        <v>324.61</v>
      </c>
      <c r="EV92" s="95" t="n">
        <v>2402.16</v>
      </c>
      <c r="EW92" s="95" t="n">
        <v>46</v>
      </c>
      <c r="EX92" s="95" t="n">
        <v>0</v>
      </c>
      <c r="EY92" s="95" t="n">
        <v>0</v>
      </c>
      <c r="EZ92" s="95" t="n"/>
      <c r="FA92" s="95" t="n"/>
      <c r="FB92" s="95" t="n"/>
      <c r="FC92" s="95" t="n"/>
      <c r="FD92" s="95" t="n"/>
      <c r="FE92" s="95" t="n"/>
      <c r="FF92" s="95" t="n"/>
      <c r="FG92" s="95" t="n"/>
      <c r="FH92" s="95" t="n"/>
      <c r="FI92" s="95" t="n"/>
      <c r="FJ92" s="95" t="n"/>
      <c r="FK92" s="95" t="n"/>
      <c r="FL92" s="95" t="n"/>
      <c r="FM92" s="95" t="n"/>
      <c r="FN92" s="95" t="n"/>
      <c r="FO92" s="95" t="n"/>
      <c r="FP92" s="95" t="n"/>
      <c r="FQ92" s="95" t="n">
        <v>0</v>
      </c>
      <c r="FR92" s="95">
        <f>ROUND(IF(BI92=3,GM92,0),2)</f>
        <v/>
      </c>
      <c r="FS92" s="95" t="n">
        <v>0</v>
      </c>
      <c r="FT92" s="95" t="n"/>
      <c r="FU92" s="95" t="n"/>
      <c r="FV92" s="95" t="n"/>
      <c r="FW92" s="95" t="n"/>
      <c r="FX92" s="95" t="n">
        <v>97</v>
      </c>
      <c r="FY92" s="95" t="n">
        <v>51</v>
      </c>
      <c r="FZ92" s="95" t="n"/>
      <c r="GA92" s="95" t="n"/>
      <c r="GB92" s="95" t="n"/>
      <c r="GC92" s="95" t="n"/>
      <c r="GD92" s="95" t="n">
        <v>1</v>
      </c>
      <c r="GE92" s="95" t="n"/>
      <c r="GF92" s="95" t="n">
        <v>1463519892</v>
      </c>
      <c r="GG92" s="95" t="n">
        <v>2</v>
      </c>
      <c r="GH92" s="95" t="n">
        <v>1</v>
      </c>
      <c r="GI92" s="95" t="n">
        <v>2</v>
      </c>
      <c r="GJ92" s="95" t="n">
        <v>0</v>
      </c>
      <c r="GK92" s="95" t="n">
        <v>0</v>
      </c>
      <c r="GL92" s="95">
        <f>ROUND(IF(AND(BH92=3,BI92=3,FS92&lt;&gt;0),P92,0),2)</f>
        <v/>
      </c>
      <c r="GM92" s="95">
        <f>ROUND(O92+X92+Y92,2)+GX92</f>
        <v/>
      </c>
      <c r="GN92" s="95">
        <f>IF(OR(BI92=0,BI92=1),GM92-GX92,0)</f>
        <v/>
      </c>
      <c r="GO92" s="95">
        <f>IF(BI92=2,GM92-GX92,0)</f>
        <v/>
      </c>
      <c r="GP92" s="95">
        <f>IF(BI92=4,GM92-GX92,0)</f>
        <v/>
      </c>
      <c r="GQ92" s="95" t="n"/>
      <c r="GR92" s="95" t="n">
        <v>0</v>
      </c>
      <c r="GS92" s="95" t="n">
        <v>0</v>
      </c>
      <c r="GT92" s="95" t="n">
        <v>0</v>
      </c>
      <c r="GU92" s="95" t="n"/>
      <c r="GV92" s="95">
        <f>ROUND((GT92),6)</f>
        <v/>
      </c>
      <c r="GW92" s="95" t="n">
        <v>1</v>
      </c>
      <c r="GX92" s="95">
        <f>ROUND(HC92*I92,2)</f>
        <v/>
      </c>
      <c r="GY92" s="95" t="n">
        <v>0</v>
      </c>
      <c r="GZ92" s="95" t="n">
        <v>0</v>
      </c>
      <c r="HA92" s="95" t="n">
        <v>0</v>
      </c>
      <c r="HB92" s="95" t="n">
        <v>0</v>
      </c>
      <c r="HC92" s="95">
        <f>GV92*GW92</f>
        <v/>
      </c>
      <c r="HD92" s="95" t="n">
        <v>0</v>
      </c>
      <c r="HE92" s="95" t="n"/>
      <c r="HF92" s="95" t="n"/>
      <c r="HG92" s="95" t="n"/>
      <c r="HH92" s="95" t="n"/>
      <c r="HI92" s="95" t="n"/>
      <c r="HJ92" s="95" t="n"/>
      <c r="HK92" s="95" t="n"/>
      <c r="HL92" s="95" t="n"/>
      <c r="HM92" s="95" t="n"/>
      <c r="HN92" s="95" t="n"/>
      <c r="HO92" s="95" t="n"/>
      <c r="HP92" s="95" t="n"/>
      <c r="HQ92" s="95" t="n"/>
      <c r="HR92" s="95" t="n"/>
      <c r="HS92" s="95" t="n"/>
      <c r="HT92" s="95" t="n"/>
      <c r="HU92" s="95" t="n"/>
      <c r="HV92" s="95" t="n"/>
      <c r="HW92" s="95" t="n"/>
      <c r="HX92" s="95" t="n"/>
      <c r="HY92" s="95" t="n"/>
      <c r="HZ92" s="95" t="n"/>
      <c r="IA92" s="95" t="n"/>
      <c r="IB92" s="95" t="n"/>
      <c r="IC92" s="95" t="n"/>
      <c r="ID92" s="95" t="n"/>
      <c r="IE92" s="95" t="n"/>
      <c r="IF92" s="95" t="n"/>
      <c r="IG92" s="95" t="n"/>
      <c r="IH92" s="95" t="n"/>
      <c r="II92" s="95" t="n"/>
      <c r="IJ92" s="95" t="n"/>
      <c r="IK92" s="95" t="n"/>
      <c r="IL92" s="95" t="n"/>
      <c r="IM92" s="95" t="n"/>
      <c r="IN92" s="95" t="n"/>
      <c r="IO92" s="95" t="n"/>
      <c r="IP92" s="95" t="n"/>
      <c r="IQ92" s="95" t="n"/>
      <c r="IR92" s="95" t="n"/>
      <c r="IS92" s="95" t="n"/>
      <c r="IT92" s="95" t="n"/>
      <c r="IU92" s="95" t="n"/>
    </row>
    <row r="93" ht="12.75" customHeight="1" s="54">
      <c r="A93" s="95" t="n">
        <v>17</v>
      </c>
      <c r="B93" s="95" t="n">
        <v>1</v>
      </c>
      <c r="C93" s="95">
        <f>ROW(SmtRes!A70)</f>
        <v/>
      </c>
      <c r="D93" s="95">
        <f>ROW(EtalonRes!A70)</f>
        <v/>
      </c>
      <c r="E93" s="95" t="n">
        <v>1</v>
      </c>
      <c r="F93" s="95" t="inlineStr">
        <is>
          <t>3.20-38-1</t>
        </is>
      </c>
      <c r="G93" s="95" t="inlineStr">
        <is>
          <t>Монтаж наружного блока кондиционирования</t>
        </is>
      </c>
      <c r="H93" s="95" t="inlineStr">
        <is>
          <t>1 ШТ.</t>
        </is>
      </c>
      <c r="I93" s="95" t="n">
        <v>46</v>
      </c>
      <c r="J93" s="95" t="n">
        <v>288.26</v>
      </c>
      <c r="K93" s="95" t="n">
        <v>213589.05</v>
      </c>
      <c r="L93" s="95" t="n"/>
      <c r="M93" s="95" t="n"/>
      <c r="N93" s="95" t="n"/>
      <c r="O93" s="95">
        <f>ROUND((Z93+AC93+AD93),2)</f>
        <v/>
      </c>
      <c r="P93" s="95">
        <f>ROUND((U93+X93+Y93),2)</f>
        <v/>
      </c>
      <c r="Q93" s="95">
        <f>ROUND(10.18,2)</f>
        <v/>
      </c>
      <c r="R93" s="95">
        <f>ROUND(AH93,2)</f>
        <v/>
      </c>
      <c r="S93" s="95" t="inlineStr">
        <is>
          <t>ТСН-2001 3.20-38-1</t>
        </is>
      </c>
      <c r="T93" s="95" t="inlineStr">
        <is>
          <t>work</t>
        </is>
      </c>
      <c r="U93" s="95" t="n">
        <v>134988.28</v>
      </c>
      <c r="V93" s="95" t="n">
        <v>38446.03</v>
      </c>
      <c r="W93" s="95" t="n">
        <v>4271.78</v>
      </c>
      <c r="X93" s="95" t="n">
        <v>46989.59</v>
      </c>
      <c r="Y93" s="95" t="n">
        <v>31611.18</v>
      </c>
      <c r="Z93" s="95" t="n">
        <v>13260.15</v>
      </c>
      <c r="AA93" s="95" t="n">
        <v>3776.63</v>
      </c>
      <c r="AB93" s="95" t="n">
        <v>419.62</v>
      </c>
      <c r="AC93" s="95" t="n">
        <v>4615.88</v>
      </c>
      <c r="AD93" s="95" t="n">
        <v>3105.23</v>
      </c>
      <c r="AE93" s="95" t="inlineStr">
        <is>
          <t>work</t>
        </is>
      </c>
      <c r="AF93" s="95" t="n">
        <v>472.87</v>
      </c>
      <c r="AG93" s="95" t="n">
        <v>46.45</v>
      </c>
      <c r="AH93" s="95" t="n">
        <v>46</v>
      </c>
      <c r="AI93" s="95">
        <f>(((EX93*0.3)*1.1))</f>
        <v/>
      </c>
      <c r="AJ93" s="95">
        <f>(AS93)</f>
        <v/>
      </c>
      <c r="AK93" s="95" t="n">
        <v>3776.63</v>
      </c>
      <c r="AL93" s="95" t="n">
        <v>0</v>
      </c>
      <c r="AM93" s="95" t="n">
        <v>4615.88</v>
      </c>
      <c r="AN93" s="95" t="n">
        <v>419.62</v>
      </c>
      <c r="AO93" s="95">
        <f>ROUND(O93,2)</f>
        <v/>
      </c>
      <c r="AP93" s="95" t="n">
        <v>0</v>
      </c>
      <c r="AQ93" s="95">
        <f>ROUND(R93,2)</f>
        <v/>
      </c>
      <c r="AR93" s="95" t="n">
        <v>0</v>
      </c>
      <c r="AS93" s="95" t="n">
        <v>0</v>
      </c>
      <c r="AT93" s="95" t="n">
        <v>97</v>
      </c>
      <c r="AU93" s="95" t="n">
        <v>51</v>
      </c>
      <c r="AV93" s="95" t="n">
        <v>1</v>
      </c>
      <c r="AW93" s="95" t="n">
        <v>1</v>
      </c>
      <c r="AX93" s="95" t="n"/>
      <c r="AY93" s="95" t="n"/>
      <c r="AZ93" s="95" t="n">
        <v>1</v>
      </c>
      <c r="BA93" s="95" t="n">
        <v>1</v>
      </c>
      <c r="BB93" s="95" t="n">
        <v>1</v>
      </c>
      <c r="BC93" s="95" t="n">
        <v>1</v>
      </c>
      <c r="BD93" s="95" t="n"/>
      <c r="BE93" s="95" t="n"/>
      <c r="BF93" s="95" t="n"/>
      <c r="BG93" s="95" t="n"/>
      <c r="BH93" s="95" t="n">
        <v>0</v>
      </c>
      <c r="BI93" s="95" t="n">
        <v>46</v>
      </c>
      <c r="BJ93" s="95" t="inlineStr">
        <is>
          <t>ТСН-2001 3.20-38-1, 3.20-38-1</t>
        </is>
      </c>
      <c r="BK93" s="95" t="n"/>
      <c r="BL93" s="95" t="n"/>
      <c r="BM93" s="95" t="n">
        <v>320</v>
      </c>
      <c r="BN93" s="95" t="n">
        <v>0</v>
      </c>
      <c r="BO93" s="95" t="inlineStr">
        <is>
          <t>3.20-38-1</t>
        </is>
      </c>
      <c r="BP93" s="95" t="n">
        <v>1</v>
      </c>
      <c r="BQ93" s="95" t="n">
        <v>40</v>
      </c>
      <c r="BR93" s="95" t="n">
        <v>0</v>
      </c>
      <c r="BS93" s="95" t="n">
        <v>1</v>
      </c>
      <c r="BT93" s="95" t="n">
        <v>1</v>
      </c>
      <c r="BU93" s="95" t="n">
        <v>1</v>
      </c>
      <c r="BV93" s="95" t="n">
        <v>1</v>
      </c>
      <c r="BW93" s="95" t="n">
        <v>1</v>
      </c>
      <c r="BX93" s="95" t="n">
        <v>1</v>
      </c>
      <c r="BY93" s="95" t="n"/>
      <c r="BZ93" s="95" t="n">
        <v>97</v>
      </c>
      <c r="CA93" s="95" t="n">
        <v>51</v>
      </c>
      <c r="CB93" s="95" t="n"/>
      <c r="CC93" s="95" t="n"/>
      <c r="CD93" s="95" t="n"/>
      <c r="CE93" s="95" t="n">
        <v>30</v>
      </c>
      <c r="CF93" s="95" t="n">
        <v>0</v>
      </c>
      <c r="CG93" s="95" t="n">
        <v>0</v>
      </c>
      <c r="CH93" s="95" t="n"/>
      <c r="CI93" s="95" t="n"/>
      <c r="CJ93" s="95" t="n"/>
      <c r="CK93" s="95" t="n"/>
      <c r="CL93" s="95" t="n"/>
      <c r="CM93" s="95" t="n">
        <v>0</v>
      </c>
      <c r="CN93" s="95" t="n"/>
      <c r="CO93" s="95" t="n">
        <v>0</v>
      </c>
      <c r="CP93" s="95">
        <f>ROUND(P93,2)</f>
        <v/>
      </c>
      <c r="CQ93" s="95">
        <f>ROUND(V93,2)</f>
        <v/>
      </c>
      <c r="CR93" s="95">
        <f>ROUND(W93,2)</f>
        <v/>
      </c>
      <c r="CS93" s="95">
        <f>ROUND(X93,2)</f>
        <v/>
      </c>
      <c r="CT93" s="95">
        <f>ROUND(Y93,2)</f>
        <v/>
      </c>
      <c r="CU93" s="95">
        <f>ROUND(AF93,2)</f>
        <v/>
      </c>
      <c r="CV93" s="95">
        <f>ROUND((AH93*AV93),2)</f>
        <v/>
      </c>
      <c r="CW93" s="95">
        <f>ROUND(AI93,2)</f>
        <v/>
      </c>
      <c r="CX93" s="95">
        <f>ROUND(AJ93,2)</f>
        <v/>
      </c>
      <c r="CY93" s="95">
        <f>ROUND(((P93*AT93)/100),2)</f>
        <v/>
      </c>
      <c r="CZ93" s="95">
        <f>ROUND(((P93*AU93)/100),2)</f>
        <v/>
      </c>
      <c r="DA93" s="95" t="n"/>
      <c r="DB93" s="95" t="n">
        <v>137</v>
      </c>
      <c r="DC93" s="95" t="n"/>
      <c r="DD93" s="95" t="inlineStr">
        <is>
          <t>*0)*1</t>
        </is>
      </c>
      <c r="DE93" s="95" t="inlineStr">
        <is>
          <t>*0,3)*1,1</t>
        </is>
      </c>
      <c r="DF93" s="95" t="inlineStr">
        <is>
          <t>*0,3)*1,1</t>
        </is>
      </c>
      <c r="DG93" s="95" t="inlineStr">
        <is>
          <t>*0,3)*1,1</t>
        </is>
      </c>
      <c r="DH93" s="95" t="n"/>
      <c r="DI93" s="95" t="inlineStr">
        <is>
          <t>*0,3)*1,1</t>
        </is>
      </c>
      <c r="DJ93" s="95" t="inlineStr">
        <is>
          <t>*0,3)*1,1</t>
        </is>
      </c>
      <c r="DK93" s="95" t="n"/>
      <c r="DL93" s="95" t="n"/>
      <c r="DM93" s="95" t="n"/>
      <c r="DN93" s="95" t="n">
        <v>0</v>
      </c>
      <c r="DO93" s="95" t="n">
        <v>0</v>
      </c>
      <c r="DP93" s="95" t="n">
        <v>1</v>
      </c>
      <c r="DQ93" s="95" t="n">
        <v>1</v>
      </c>
      <c r="DR93" s="95" t="n"/>
      <c r="DS93" s="95" t="n"/>
      <c r="DT93" s="95" t="n"/>
      <c r="DU93" s="95" t="n">
        <v>1000</v>
      </c>
      <c r="DV93" s="95" t="inlineStr">
        <is>
          <t>1  ШТ..</t>
        </is>
      </c>
      <c r="DW93" s="95" t="inlineStr">
        <is>
          <t>1  ШТ..</t>
        </is>
      </c>
      <c r="DX93" s="95" t="n">
        <v>1</v>
      </c>
      <c r="DY93" s="95" t="n"/>
      <c r="DZ93" s="95" t="n"/>
      <c r="EA93" s="95" t="n"/>
      <c r="EB93" s="95" t="n"/>
      <c r="EC93" s="95" t="n"/>
      <c r="ED93" s="95" t="n"/>
      <c r="EE93" s="95" t="n">
        <v>1174447521</v>
      </c>
      <c r="EF93" s="95" t="n">
        <v>40</v>
      </c>
      <c r="EG93" s="95" t="inlineStr">
        <is>
          <t>Монтаж оборудования</t>
        </is>
      </c>
      <c r="EH93" s="95" t="n">
        <v>0</v>
      </c>
      <c r="EI93" s="95" t="n"/>
      <c r="EJ93" s="95" t="n">
        <v>46</v>
      </c>
      <c r="EK93" s="95" t="n">
        <v>320</v>
      </c>
      <c r="EL93" s="95" t="inlineStr">
        <is>
          <t>ТСН-2001 3.20-38-1</t>
        </is>
      </c>
      <c r="EM93" s="95" t="inlineStr">
        <is>
          <t>ТСН-2001.3-20</t>
        </is>
      </c>
      <c r="EN93" s="95" t="n"/>
      <c r="EO93" s="95" t="n"/>
      <c r="EP93" s="95" t="n"/>
      <c r="EQ93" s="95" t="n">
        <v>131072</v>
      </c>
      <c r="ER93" s="95" t="n">
        <v>3776.63</v>
      </c>
      <c r="ES93" s="95" t="n">
        <v>0</v>
      </c>
      <c r="ET93" s="95" t="n">
        <v>4615.88</v>
      </c>
      <c r="EU93" s="95" t="n">
        <v>419.62</v>
      </c>
      <c r="EV93" s="95" t="n">
        <v>3105.23</v>
      </c>
      <c r="EW93" s="95" t="n">
        <v>46</v>
      </c>
      <c r="EX93" s="95" t="n">
        <v>0</v>
      </c>
      <c r="EY93" s="95" t="n">
        <v>0</v>
      </c>
      <c r="EZ93" s="95" t="n"/>
      <c r="FA93" s="95" t="n"/>
      <c r="FB93" s="95" t="n"/>
      <c r="FC93" s="95" t="n"/>
      <c r="FD93" s="95" t="n"/>
      <c r="FE93" s="95" t="n"/>
      <c r="FF93" s="95" t="n"/>
      <c r="FG93" s="95" t="n"/>
      <c r="FH93" s="95" t="n"/>
      <c r="FI93" s="95" t="n"/>
      <c r="FJ93" s="95" t="n"/>
      <c r="FK93" s="95" t="n"/>
      <c r="FL93" s="95" t="n"/>
      <c r="FM93" s="95" t="n"/>
      <c r="FN93" s="95" t="n"/>
      <c r="FO93" s="95" t="n"/>
      <c r="FP93" s="95" t="n"/>
      <c r="FQ93" s="95" t="n">
        <v>0</v>
      </c>
      <c r="FR93" s="95">
        <f>ROUND(IF(BI93=3,GM93,0),2)</f>
        <v/>
      </c>
      <c r="FS93" s="95" t="n">
        <v>0</v>
      </c>
      <c r="FT93" s="95" t="n"/>
      <c r="FU93" s="95" t="n"/>
      <c r="FV93" s="95" t="n"/>
      <c r="FW93" s="95" t="n"/>
      <c r="FX93" s="95" t="n">
        <v>97</v>
      </c>
      <c r="FY93" s="95" t="n">
        <v>51</v>
      </c>
      <c r="FZ93" s="95" t="n"/>
      <c r="GA93" s="95" t="n"/>
      <c r="GB93" s="95" t="n"/>
      <c r="GC93" s="95" t="n"/>
      <c r="GD93" s="95" t="n">
        <v>1</v>
      </c>
      <c r="GE93" s="95" t="n"/>
      <c r="GF93" s="95" t="n">
        <v>1174447521</v>
      </c>
      <c r="GG93" s="95" t="n">
        <v>2</v>
      </c>
      <c r="GH93" s="95" t="n">
        <v>1</v>
      </c>
      <c r="GI93" s="95" t="n">
        <v>2</v>
      </c>
      <c r="GJ93" s="95" t="n">
        <v>0</v>
      </c>
      <c r="GK93" s="95" t="n">
        <v>0</v>
      </c>
      <c r="GL93" s="95">
        <f>ROUND(IF(AND(BH93=3,BI93=3,FS93&lt;&gt;0),P93,0),2)</f>
        <v/>
      </c>
      <c r="GM93" s="95">
        <f>ROUND(O93+X93+Y93,2)+GX93</f>
        <v/>
      </c>
      <c r="GN93" s="95">
        <f>IF(OR(BI93=0,BI93=1),GM93-GX93,0)</f>
        <v/>
      </c>
      <c r="GO93" s="95">
        <f>IF(BI93=2,GM93-GX93,0)</f>
        <v/>
      </c>
      <c r="GP93" s="95">
        <f>IF(BI93=4,GM93-GX93,0)</f>
        <v/>
      </c>
      <c r="GQ93" s="95" t="n"/>
      <c r="GR93" s="95" t="n">
        <v>0</v>
      </c>
      <c r="GS93" s="95" t="n">
        <v>0</v>
      </c>
      <c r="GT93" s="95" t="n">
        <v>0</v>
      </c>
      <c r="GU93" s="95" t="n"/>
      <c r="GV93" s="95">
        <f>ROUND((GT93),6)</f>
        <v/>
      </c>
      <c r="GW93" s="95" t="n">
        <v>1</v>
      </c>
      <c r="GX93" s="95">
        <f>ROUND(HC93*I93,2)</f>
        <v/>
      </c>
      <c r="GY93" s="95" t="n">
        <v>0</v>
      </c>
      <c r="GZ93" s="95" t="n">
        <v>0</v>
      </c>
      <c r="HA93" s="95" t="n">
        <v>0</v>
      </c>
      <c r="HB93" s="95" t="n">
        <v>0</v>
      </c>
      <c r="HC93" s="95">
        <f>GV93*GW93</f>
        <v/>
      </c>
      <c r="HD93" s="95" t="n">
        <v>0</v>
      </c>
      <c r="HE93" s="95" t="n"/>
      <c r="HF93" s="95" t="n"/>
      <c r="HG93" s="95" t="n"/>
      <c r="HH93" s="95" t="n"/>
      <c r="HI93" s="95" t="n"/>
      <c r="HJ93" s="95" t="n"/>
      <c r="HK93" s="95" t="n"/>
      <c r="HL93" s="95" t="n"/>
      <c r="HM93" s="95" t="n"/>
      <c r="HN93" s="95" t="n"/>
      <c r="HO93" s="95" t="n"/>
      <c r="HP93" s="95" t="n"/>
      <c r="HQ93" s="95" t="n"/>
      <c r="HR93" s="95" t="n"/>
      <c r="HS93" s="95" t="n"/>
      <c r="HT93" s="95" t="n"/>
      <c r="HU93" s="95" t="n"/>
      <c r="HV93" s="95" t="n"/>
      <c r="HW93" s="95" t="n"/>
      <c r="HX93" s="95" t="n"/>
      <c r="HY93" s="95" t="n"/>
      <c r="HZ93" s="95" t="n"/>
      <c r="IA93" s="95" t="n"/>
      <c r="IB93" s="95" t="n"/>
      <c r="IC93" s="95" t="n"/>
      <c r="ID93" s="95" t="n"/>
      <c r="IE93" s="95" t="n"/>
      <c r="IF93" s="95" t="n"/>
      <c r="IG93" s="95" t="n"/>
      <c r="IH93" s="95" t="n"/>
      <c r="II93" s="95" t="n"/>
      <c r="IJ93" s="95" t="n"/>
      <c r="IK93" s="95" t="n"/>
      <c r="IL93" s="95" t="n"/>
      <c r="IM93" s="95" t="n"/>
      <c r="IN93" s="95" t="n"/>
      <c r="IO93" s="95" t="n"/>
      <c r="IP93" s="95" t="n"/>
      <c r="IQ93" s="95" t="n"/>
      <c r="IR93" s="95" t="n"/>
      <c r="IS93" s="95" t="n"/>
      <c r="IT93" s="95" t="n"/>
      <c r="IU93" s="95" t="n"/>
    </row>
    <row r="94" ht="12.75" customHeight="1" s="54">
      <c r="A94" s="95" t="n">
        <v>17</v>
      </c>
      <c r="B94" s="95" t="n">
        <v>1</v>
      </c>
      <c r="C94" s="95">
        <f>ROW(SmtRes!A71)</f>
        <v/>
      </c>
      <c r="D94" s="95">
        <f>ROW(EtalonRes!A71)</f>
        <v/>
      </c>
      <c r="E94" s="95" t="n">
        <v>1</v>
      </c>
      <c r="F94" s="95" t="inlineStr">
        <is>
          <t>6.69-24-1</t>
        </is>
      </c>
      <c r="G94" s="95" t="inlineStr">
        <is>
          <t>Проходки и крепления наружных трасс</t>
        </is>
      </c>
      <c r="H94" s="95" t="inlineStr">
        <is>
          <t>1 ШТ.</t>
        </is>
      </c>
      <c r="I94" s="95" t="n">
        <v>46</v>
      </c>
      <c r="J94" s="95" t="n">
        <v>230.61</v>
      </c>
      <c r="K94" s="95" t="n">
        <v>170871.24</v>
      </c>
      <c r="L94" s="95" t="n"/>
      <c r="M94" s="95" t="n"/>
      <c r="N94" s="95" t="n"/>
      <c r="O94" s="95">
        <f>ROUND((Z94+AC94+AD94),2)</f>
        <v/>
      </c>
      <c r="P94" s="95">
        <f>ROUND((U94+X94+Y94),2)</f>
        <v/>
      </c>
      <c r="Q94" s="95">
        <f>ROUND(10.18,2)</f>
        <v/>
      </c>
      <c r="R94" s="95">
        <f>ROUND(AH94,2)</f>
        <v/>
      </c>
      <c r="S94" s="95" t="inlineStr">
        <is>
          <t>ТСН-2001 6.69-24-1</t>
        </is>
      </c>
      <c r="T94" s="95" t="inlineStr">
        <is>
          <t>work</t>
        </is>
      </c>
      <c r="U94" s="95" t="n">
        <v>107990.63</v>
      </c>
      <c r="V94" s="95" t="n">
        <v>30756.82</v>
      </c>
      <c r="W94" s="95" t="n">
        <v>3417.42</v>
      </c>
      <c r="X94" s="95" t="n">
        <v>37591.67</v>
      </c>
      <c r="Y94" s="95" t="n">
        <v>25288.94</v>
      </c>
      <c r="Z94" s="95" t="n">
        <v>10608.11</v>
      </c>
      <c r="AA94" s="95" t="n">
        <v>3021.3</v>
      </c>
      <c r="AB94" s="95" t="n">
        <v>335.7</v>
      </c>
      <c r="AC94" s="95" t="n">
        <v>3692.7</v>
      </c>
      <c r="AD94" s="95" t="n">
        <v>2484.18</v>
      </c>
      <c r="AE94" s="95" t="inlineStr">
        <is>
          <t>work</t>
        </is>
      </c>
      <c r="AF94" s="95" t="n">
        <v>378.29</v>
      </c>
      <c r="AG94" s="95" t="n">
        <v>37.16</v>
      </c>
      <c r="AH94" s="95" t="n">
        <v>46</v>
      </c>
      <c r="AI94" s="95">
        <f>(((EX94*0.3)*1.1))</f>
        <v/>
      </c>
      <c r="AJ94" s="95">
        <f>(AS94)</f>
        <v/>
      </c>
      <c r="AK94" s="95" t="n">
        <v>3021.3</v>
      </c>
      <c r="AL94" s="95" t="n">
        <v>0</v>
      </c>
      <c r="AM94" s="95" t="n">
        <v>3692.7</v>
      </c>
      <c r="AN94" s="95" t="n">
        <v>335.7</v>
      </c>
      <c r="AO94" s="95">
        <f>ROUND(O94,2)</f>
        <v/>
      </c>
      <c r="AP94" s="95" t="n">
        <v>0</v>
      </c>
      <c r="AQ94" s="95">
        <f>ROUND(R94,2)</f>
        <v/>
      </c>
      <c r="AR94" s="95" t="n">
        <v>0</v>
      </c>
      <c r="AS94" s="95" t="n">
        <v>0</v>
      </c>
      <c r="AT94" s="95" t="n">
        <v>97</v>
      </c>
      <c r="AU94" s="95" t="n">
        <v>51</v>
      </c>
      <c r="AV94" s="95" t="n">
        <v>1</v>
      </c>
      <c r="AW94" s="95" t="n">
        <v>1</v>
      </c>
      <c r="AX94" s="95" t="n"/>
      <c r="AY94" s="95" t="n"/>
      <c r="AZ94" s="95" t="n">
        <v>1</v>
      </c>
      <c r="BA94" s="95" t="n">
        <v>1</v>
      </c>
      <c r="BB94" s="95" t="n">
        <v>1</v>
      </c>
      <c r="BC94" s="95" t="n">
        <v>1</v>
      </c>
      <c r="BD94" s="95" t="n"/>
      <c r="BE94" s="95" t="n"/>
      <c r="BF94" s="95" t="n"/>
      <c r="BG94" s="95" t="n"/>
      <c r="BH94" s="95" t="n">
        <v>0</v>
      </c>
      <c r="BI94" s="95" t="n">
        <v>46</v>
      </c>
      <c r="BJ94" s="95" t="inlineStr">
        <is>
          <t>ТСН-2001 6.69-24-1, 6.69-24-1</t>
        </is>
      </c>
      <c r="BK94" s="95" t="n"/>
      <c r="BL94" s="95" t="n"/>
      <c r="BM94" s="95" t="n">
        <v>669</v>
      </c>
      <c r="BN94" s="95" t="n">
        <v>0</v>
      </c>
      <c r="BO94" s="95" t="inlineStr">
        <is>
          <t>6.69-24-1</t>
        </is>
      </c>
      <c r="BP94" s="95" t="n">
        <v>1</v>
      </c>
      <c r="BQ94" s="95" t="n">
        <v>40</v>
      </c>
      <c r="BR94" s="95" t="n">
        <v>0</v>
      </c>
      <c r="BS94" s="95" t="n">
        <v>1</v>
      </c>
      <c r="BT94" s="95" t="n">
        <v>1</v>
      </c>
      <c r="BU94" s="95" t="n">
        <v>1</v>
      </c>
      <c r="BV94" s="95" t="n">
        <v>1</v>
      </c>
      <c r="BW94" s="95" t="n">
        <v>1</v>
      </c>
      <c r="BX94" s="95" t="n">
        <v>1</v>
      </c>
      <c r="BY94" s="95" t="n"/>
      <c r="BZ94" s="95" t="n">
        <v>97</v>
      </c>
      <c r="CA94" s="95" t="n">
        <v>51</v>
      </c>
      <c r="CB94" s="95" t="n"/>
      <c r="CC94" s="95" t="n"/>
      <c r="CD94" s="95" t="n"/>
      <c r="CE94" s="95" t="n">
        <v>30</v>
      </c>
      <c r="CF94" s="95" t="n">
        <v>0</v>
      </c>
      <c r="CG94" s="95" t="n">
        <v>0</v>
      </c>
      <c r="CH94" s="95" t="n"/>
      <c r="CI94" s="95" t="n"/>
      <c r="CJ94" s="95" t="n"/>
      <c r="CK94" s="95" t="n"/>
      <c r="CL94" s="95" t="n"/>
      <c r="CM94" s="95" t="n">
        <v>0</v>
      </c>
      <c r="CN94" s="95" t="n"/>
      <c r="CO94" s="95" t="n">
        <v>0</v>
      </c>
      <c r="CP94" s="95">
        <f>ROUND(P94,2)</f>
        <v/>
      </c>
      <c r="CQ94" s="95">
        <f>ROUND(V94,2)</f>
        <v/>
      </c>
      <c r="CR94" s="95">
        <f>ROUND(W94,2)</f>
        <v/>
      </c>
      <c r="CS94" s="95">
        <f>ROUND(X94,2)</f>
        <v/>
      </c>
      <c r="CT94" s="95">
        <f>ROUND(Y94,2)</f>
        <v/>
      </c>
      <c r="CU94" s="95">
        <f>ROUND(AF94,2)</f>
        <v/>
      </c>
      <c r="CV94" s="95">
        <f>ROUND((AH94*AV94),2)</f>
        <v/>
      </c>
      <c r="CW94" s="95">
        <f>ROUND(AI94,2)</f>
        <v/>
      </c>
      <c r="CX94" s="95">
        <f>ROUND(AJ94,2)</f>
        <v/>
      </c>
      <c r="CY94" s="95">
        <f>ROUND(((P94*AT94)/100),2)</f>
        <v/>
      </c>
      <c r="CZ94" s="95">
        <f>ROUND(((P94*AU94)/100),2)</f>
        <v/>
      </c>
      <c r="DA94" s="95" t="n"/>
      <c r="DB94" s="95" t="n">
        <v>139</v>
      </c>
      <c r="DC94" s="95" t="n"/>
      <c r="DD94" s="95" t="inlineStr">
        <is>
          <t>*0)*1</t>
        </is>
      </c>
      <c r="DE94" s="95" t="inlineStr">
        <is>
          <t>*0,3)*1,1</t>
        </is>
      </c>
      <c r="DF94" s="95" t="inlineStr">
        <is>
          <t>*0,3)*1,1</t>
        </is>
      </c>
      <c r="DG94" s="95" t="inlineStr">
        <is>
          <t>*0,3)*1,1</t>
        </is>
      </c>
      <c r="DH94" s="95" t="n"/>
      <c r="DI94" s="95" t="inlineStr">
        <is>
          <t>*0,3)*1,1</t>
        </is>
      </c>
      <c r="DJ94" s="95" t="inlineStr">
        <is>
          <t>*0,3)*1,1</t>
        </is>
      </c>
      <c r="DK94" s="95" t="n"/>
      <c r="DL94" s="95" t="n"/>
      <c r="DM94" s="95" t="n"/>
      <c r="DN94" s="95" t="n">
        <v>0</v>
      </c>
      <c r="DO94" s="95" t="n">
        <v>0</v>
      </c>
      <c r="DP94" s="95" t="n">
        <v>1</v>
      </c>
      <c r="DQ94" s="95" t="n">
        <v>1</v>
      </c>
      <c r="DR94" s="95" t="n"/>
      <c r="DS94" s="95" t="n"/>
      <c r="DT94" s="95" t="n"/>
      <c r="DU94" s="95" t="n">
        <v>1000</v>
      </c>
      <c r="DV94" s="95" t="inlineStr">
        <is>
          <t>1  ШТ..</t>
        </is>
      </c>
      <c r="DW94" s="95" t="inlineStr">
        <is>
          <t>1  ШТ..</t>
        </is>
      </c>
      <c r="DX94" s="95" t="n">
        <v>1</v>
      </c>
      <c r="DY94" s="95" t="n"/>
      <c r="DZ94" s="95" t="n"/>
      <c r="EA94" s="95" t="n"/>
      <c r="EB94" s="95" t="n"/>
      <c r="EC94" s="95" t="n"/>
      <c r="ED94" s="95" t="n"/>
      <c r="EE94" s="95" t="n">
        <v>1394837377</v>
      </c>
      <c r="EF94" s="95" t="n">
        <v>40</v>
      </c>
      <c r="EG94" s="95" t="inlineStr">
        <is>
          <t>Монтаж оборудования</t>
        </is>
      </c>
      <c r="EH94" s="95" t="n">
        <v>0</v>
      </c>
      <c r="EI94" s="95" t="n"/>
      <c r="EJ94" s="95" t="n">
        <v>46</v>
      </c>
      <c r="EK94" s="95" t="n">
        <v>669</v>
      </c>
      <c r="EL94" s="95" t="inlineStr">
        <is>
          <t>ТСН-2001 6.69-24-1</t>
        </is>
      </c>
      <c r="EM94" s="95" t="inlineStr">
        <is>
          <t>ТСН-2001.6-69</t>
        </is>
      </c>
      <c r="EN94" s="95" t="n"/>
      <c r="EO94" s="95" t="n"/>
      <c r="EP94" s="95" t="n"/>
      <c r="EQ94" s="95" t="n">
        <v>131072</v>
      </c>
      <c r="ER94" s="95" t="n">
        <v>3021.3</v>
      </c>
      <c r="ES94" s="95" t="n">
        <v>0</v>
      </c>
      <c r="ET94" s="95" t="n">
        <v>3692.7</v>
      </c>
      <c r="EU94" s="95" t="n">
        <v>335.7</v>
      </c>
      <c r="EV94" s="95" t="n">
        <v>2484.18</v>
      </c>
      <c r="EW94" s="95" t="n">
        <v>46</v>
      </c>
      <c r="EX94" s="95" t="n">
        <v>0</v>
      </c>
      <c r="EY94" s="95" t="n">
        <v>0</v>
      </c>
      <c r="EZ94" s="95" t="n"/>
      <c r="FA94" s="95" t="n"/>
      <c r="FB94" s="95" t="n"/>
      <c r="FC94" s="95" t="n"/>
      <c r="FD94" s="95" t="n"/>
      <c r="FE94" s="95" t="n"/>
      <c r="FF94" s="95" t="n"/>
      <c r="FG94" s="95" t="n"/>
      <c r="FH94" s="95" t="n"/>
      <c r="FI94" s="95" t="n"/>
      <c r="FJ94" s="95" t="n"/>
      <c r="FK94" s="95" t="n"/>
      <c r="FL94" s="95" t="n"/>
      <c r="FM94" s="95" t="n"/>
      <c r="FN94" s="95" t="n"/>
      <c r="FO94" s="95" t="n"/>
      <c r="FP94" s="95" t="n"/>
      <c r="FQ94" s="95" t="n">
        <v>0</v>
      </c>
      <c r="FR94" s="95">
        <f>ROUND(IF(BI94=3,GM94,0),2)</f>
        <v/>
      </c>
      <c r="FS94" s="95" t="n">
        <v>0</v>
      </c>
      <c r="FT94" s="95" t="n"/>
      <c r="FU94" s="95" t="n"/>
      <c r="FV94" s="95" t="n"/>
      <c r="FW94" s="95" t="n"/>
      <c r="FX94" s="95" t="n">
        <v>97</v>
      </c>
      <c r="FY94" s="95" t="n">
        <v>51</v>
      </c>
      <c r="FZ94" s="95" t="n"/>
      <c r="GA94" s="95" t="n"/>
      <c r="GB94" s="95" t="n"/>
      <c r="GC94" s="95" t="n"/>
      <c r="GD94" s="95" t="n">
        <v>1</v>
      </c>
      <c r="GE94" s="95" t="n"/>
      <c r="GF94" s="95" t="n">
        <v>1394837377</v>
      </c>
      <c r="GG94" s="95" t="n">
        <v>2</v>
      </c>
      <c r="GH94" s="95" t="n">
        <v>1</v>
      </c>
      <c r="GI94" s="95" t="n">
        <v>2</v>
      </c>
      <c r="GJ94" s="95" t="n">
        <v>0</v>
      </c>
      <c r="GK94" s="95" t="n">
        <v>0</v>
      </c>
      <c r="GL94" s="95">
        <f>ROUND(IF(AND(BH94=3,BI94=3,FS94&lt;&gt;0),P94,0),2)</f>
        <v/>
      </c>
      <c r="GM94" s="95">
        <f>ROUND(O94+X94+Y94,2)+GX94</f>
        <v/>
      </c>
      <c r="GN94" s="95">
        <f>IF(OR(BI94=0,BI94=1),GM94-GX94,0)</f>
        <v/>
      </c>
      <c r="GO94" s="95">
        <f>IF(BI94=2,GM94-GX94,0)</f>
        <v/>
      </c>
      <c r="GP94" s="95">
        <f>IF(BI94=4,GM94-GX94,0)</f>
        <v/>
      </c>
      <c r="GQ94" s="95" t="n"/>
      <c r="GR94" s="95" t="n">
        <v>0</v>
      </c>
      <c r="GS94" s="95" t="n">
        <v>0</v>
      </c>
      <c r="GT94" s="95" t="n">
        <v>0</v>
      </c>
      <c r="GU94" s="95" t="n"/>
      <c r="GV94" s="95">
        <f>ROUND((GT94),6)</f>
        <v/>
      </c>
      <c r="GW94" s="95" t="n">
        <v>1</v>
      </c>
      <c r="GX94" s="95">
        <f>ROUND(HC94*I94,2)</f>
        <v/>
      </c>
      <c r="GY94" s="95" t="n">
        <v>0</v>
      </c>
      <c r="GZ94" s="95" t="n">
        <v>0</v>
      </c>
      <c r="HA94" s="95" t="n">
        <v>0</v>
      </c>
      <c r="HB94" s="95" t="n">
        <v>0</v>
      </c>
      <c r="HC94" s="95">
        <f>GV94*GW94</f>
        <v/>
      </c>
      <c r="HD94" s="95" t="n">
        <v>0</v>
      </c>
      <c r="HE94" s="95" t="n"/>
      <c r="HF94" s="95" t="n"/>
      <c r="HG94" s="95" t="n"/>
      <c r="HH94" s="95" t="n"/>
      <c r="HI94" s="95" t="n"/>
      <c r="HJ94" s="95" t="n"/>
      <c r="HK94" s="95" t="n"/>
      <c r="HL94" s="95" t="n"/>
      <c r="HM94" s="95" t="n"/>
      <c r="HN94" s="95" t="n"/>
      <c r="HO94" s="95" t="n"/>
      <c r="HP94" s="95" t="n"/>
      <c r="HQ94" s="95" t="n"/>
      <c r="HR94" s="95" t="n"/>
      <c r="HS94" s="95" t="n"/>
      <c r="HT94" s="95" t="n"/>
      <c r="HU94" s="95" t="n"/>
      <c r="HV94" s="95" t="n"/>
      <c r="HW94" s="95" t="n"/>
      <c r="HX94" s="95" t="n"/>
      <c r="HY94" s="95" t="n"/>
      <c r="HZ94" s="95" t="n"/>
      <c r="IA94" s="95" t="n"/>
      <c r="IB94" s="95" t="n"/>
      <c r="IC94" s="95" t="n"/>
      <c r="ID94" s="95" t="n"/>
      <c r="IE94" s="95" t="n"/>
      <c r="IF94" s="95" t="n"/>
      <c r="IG94" s="95" t="n"/>
      <c r="IH94" s="95" t="n"/>
      <c r="II94" s="95" t="n"/>
      <c r="IJ94" s="95" t="n"/>
      <c r="IK94" s="95" t="n"/>
      <c r="IL94" s="95" t="n"/>
      <c r="IM94" s="95" t="n"/>
      <c r="IN94" s="95" t="n"/>
      <c r="IO94" s="95" t="n"/>
      <c r="IP94" s="95" t="n"/>
      <c r="IQ94" s="95" t="n"/>
      <c r="IR94" s="95" t="n"/>
      <c r="IS94" s="95" t="n"/>
      <c r="IT94" s="95" t="n"/>
      <c r="IU94" s="95" t="n"/>
    </row>
    <row r="95" ht="12.75" customHeight="1" s="54">
      <c r="A95" s="95" t="n">
        <v>17</v>
      </c>
      <c r="B95" s="95" t="n">
        <v>1</v>
      </c>
      <c r="C95" s="95">
        <f>ROW(SmtRes!A72)</f>
        <v/>
      </c>
      <c r="D95" s="95">
        <f>ROW(EtalonRes!A72)</f>
        <v/>
      </c>
      <c r="E95" s="95" t="n">
        <v>1</v>
      </c>
      <c r="F95" s="95" t="inlineStr">
        <is>
          <t>3.16-14-1</t>
        </is>
      </c>
      <c r="G95" s="95" t="inlineStr">
        <is>
          <t>Дренажные линии кондиционирования</t>
        </is>
      </c>
      <c r="H95" s="95" t="inlineStr">
        <is>
          <t>1 М.П.</t>
        </is>
      </c>
      <c r="I95" s="95" t="n">
        <v>230</v>
      </c>
      <c r="J95" s="95" t="n">
        <v>46.12</v>
      </c>
      <c r="K95" s="95" t="n">
        <v>170871.24</v>
      </c>
      <c r="L95" s="95" t="n"/>
      <c r="M95" s="95" t="n"/>
      <c r="N95" s="95" t="n"/>
      <c r="O95" s="95">
        <f>ROUND((Z95+AC95+AD95),2)</f>
        <v/>
      </c>
      <c r="P95" s="95">
        <f>ROUND((U95+X95+Y95),2)</f>
        <v/>
      </c>
      <c r="Q95" s="95">
        <f>ROUND(10.18,2)</f>
        <v/>
      </c>
      <c r="R95" s="95">
        <f>ROUND(AH95,2)</f>
        <v/>
      </c>
      <c r="S95" s="95" t="inlineStr">
        <is>
          <t>ТСН-2001 3.16-14-1</t>
        </is>
      </c>
      <c r="T95" s="95" t="inlineStr">
        <is>
          <t>work</t>
        </is>
      </c>
      <c r="U95" s="95" t="n">
        <v>107990.63</v>
      </c>
      <c r="V95" s="95" t="n">
        <v>30756.82</v>
      </c>
      <c r="W95" s="95" t="n">
        <v>3417.42</v>
      </c>
      <c r="X95" s="95" t="n">
        <v>37591.67</v>
      </c>
      <c r="Y95" s="95" t="n">
        <v>25288.94</v>
      </c>
      <c r="Z95" s="95" t="n">
        <v>10608.11</v>
      </c>
      <c r="AA95" s="95" t="n">
        <v>3021.3</v>
      </c>
      <c r="AB95" s="95" t="n">
        <v>335.7</v>
      </c>
      <c r="AC95" s="95" t="n">
        <v>3692.7</v>
      </c>
      <c r="AD95" s="95" t="n">
        <v>2484.18</v>
      </c>
      <c r="AE95" s="95" t="inlineStr">
        <is>
          <t>work</t>
        </is>
      </c>
      <c r="AF95" s="95" t="n">
        <v>378.29</v>
      </c>
      <c r="AG95" s="95" t="n">
        <v>37.16</v>
      </c>
      <c r="AH95" s="95" t="n">
        <v>230</v>
      </c>
      <c r="AI95" s="95">
        <f>(((EX95*0.3)*1.1))</f>
        <v/>
      </c>
      <c r="AJ95" s="95">
        <f>(AS95)</f>
        <v/>
      </c>
      <c r="AK95" s="95" t="n">
        <v>3021.3</v>
      </c>
      <c r="AL95" s="95" t="n">
        <v>0</v>
      </c>
      <c r="AM95" s="95" t="n">
        <v>3692.7</v>
      </c>
      <c r="AN95" s="95" t="n">
        <v>335.7</v>
      </c>
      <c r="AO95" s="95">
        <f>ROUND(O95,2)</f>
        <v/>
      </c>
      <c r="AP95" s="95" t="n">
        <v>0</v>
      </c>
      <c r="AQ95" s="95">
        <f>ROUND(R95,2)</f>
        <v/>
      </c>
      <c r="AR95" s="95" t="n">
        <v>0</v>
      </c>
      <c r="AS95" s="95" t="n">
        <v>0</v>
      </c>
      <c r="AT95" s="95" t="n">
        <v>97</v>
      </c>
      <c r="AU95" s="95" t="n">
        <v>51</v>
      </c>
      <c r="AV95" s="95" t="n">
        <v>1</v>
      </c>
      <c r="AW95" s="95" t="n">
        <v>1</v>
      </c>
      <c r="AX95" s="95" t="n"/>
      <c r="AY95" s="95" t="n"/>
      <c r="AZ95" s="95" t="n">
        <v>1</v>
      </c>
      <c r="BA95" s="95" t="n">
        <v>1</v>
      </c>
      <c r="BB95" s="95" t="n">
        <v>1</v>
      </c>
      <c r="BC95" s="95" t="n">
        <v>1</v>
      </c>
      <c r="BD95" s="95" t="n"/>
      <c r="BE95" s="95" t="n"/>
      <c r="BF95" s="95" t="n"/>
      <c r="BG95" s="95" t="n"/>
      <c r="BH95" s="95" t="n">
        <v>0</v>
      </c>
      <c r="BI95" s="95" t="n">
        <v>230</v>
      </c>
      <c r="BJ95" s="95" t="inlineStr">
        <is>
          <t>ТСН-2001 3.16-14-1, 3.16-14-1</t>
        </is>
      </c>
      <c r="BK95" s="95" t="n"/>
      <c r="BL95" s="95" t="n"/>
      <c r="BM95" s="95" t="n">
        <v>316</v>
      </c>
      <c r="BN95" s="95" t="n">
        <v>0</v>
      </c>
      <c r="BO95" s="95" t="inlineStr">
        <is>
          <t>3.16-14-1</t>
        </is>
      </c>
      <c r="BP95" s="95" t="n">
        <v>1</v>
      </c>
      <c r="BQ95" s="95" t="n">
        <v>40</v>
      </c>
      <c r="BR95" s="95" t="n">
        <v>0</v>
      </c>
      <c r="BS95" s="95" t="n">
        <v>1</v>
      </c>
      <c r="BT95" s="95" t="n">
        <v>1</v>
      </c>
      <c r="BU95" s="95" t="n">
        <v>1</v>
      </c>
      <c r="BV95" s="95" t="n">
        <v>1</v>
      </c>
      <c r="BW95" s="95" t="n">
        <v>1</v>
      </c>
      <c r="BX95" s="95" t="n">
        <v>1</v>
      </c>
      <c r="BY95" s="95" t="n"/>
      <c r="BZ95" s="95" t="n">
        <v>97</v>
      </c>
      <c r="CA95" s="95" t="n">
        <v>51</v>
      </c>
      <c r="CB95" s="95" t="n"/>
      <c r="CC95" s="95" t="n"/>
      <c r="CD95" s="95" t="n"/>
      <c r="CE95" s="95" t="n">
        <v>30</v>
      </c>
      <c r="CF95" s="95" t="n">
        <v>0</v>
      </c>
      <c r="CG95" s="95" t="n">
        <v>0</v>
      </c>
      <c r="CH95" s="95" t="n"/>
      <c r="CI95" s="95" t="n"/>
      <c r="CJ95" s="95" t="n"/>
      <c r="CK95" s="95" t="n"/>
      <c r="CL95" s="95" t="n"/>
      <c r="CM95" s="95" t="n">
        <v>0</v>
      </c>
      <c r="CN95" s="95" t="n"/>
      <c r="CO95" s="95" t="n">
        <v>0</v>
      </c>
      <c r="CP95" s="95">
        <f>ROUND(P95,2)</f>
        <v/>
      </c>
      <c r="CQ95" s="95">
        <f>ROUND(V95,2)</f>
        <v/>
      </c>
      <c r="CR95" s="95">
        <f>ROUND(W95,2)</f>
        <v/>
      </c>
      <c r="CS95" s="95">
        <f>ROUND(X95,2)</f>
        <v/>
      </c>
      <c r="CT95" s="95">
        <f>ROUND(Y95,2)</f>
        <v/>
      </c>
      <c r="CU95" s="95">
        <f>ROUND(AF95,2)</f>
        <v/>
      </c>
      <c r="CV95" s="95">
        <f>ROUND((AH95*AV95),2)</f>
        <v/>
      </c>
      <c r="CW95" s="95">
        <f>ROUND(AI95,2)</f>
        <v/>
      </c>
      <c r="CX95" s="95">
        <f>ROUND(AJ95,2)</f>
        <v/>
      </c>
      <c r="CY95" s="95">
        <f>ROUND(((P95*AT95)/100),2)</f>
        <v/>
      </c>
      <c r="CZ95" s="95">
        <f>ROUND(((P95*AU95)/100),2)</f>
        <v/>
      </c>
      <c r="DA95" s="95" t="n"/>
      <c r="DB95" s="95" t="n">
        <v>141</v>
      </c>
      <c r="DC95" s="95" t="n"/>
      <c r="DD95" s="95" t="inlineStr">
        <is>
          <t>*0)*1</t>
        </is>
      </c>
      <c r="DE95" s="95" t="inlineStr">
        <is>
          <t>*0,3)*1,1</t>
        </is>
      </c>
      <c r="DF95" s="95" t="inlineStr">
        <is>
          <t>*0,3)*1,1</t>
        </is>
      </c>
      <c r="DG95" s="95" t="inlineStr">
        <is>
          <t>*0,3)*1,1</t>
        </is>
      </c>
      <c r="DH95" s="95" t="n"/>
      <c r="DI95" s="95" t="inlineStr">
        <is>
          <t>*0,3)*1,1</t>
        </is>
      </c>
      <c r="DJ95" s="95" t="inlineStr">
        <is>
          <t>*0,3)*1,1</t>
        </is>
      </c>
      <c r="DK95" s="95" t="n"/>
      <c r="DL95" s="95" t="n"/>
      <c r="DM95" s="95" t="n"/>
      <c r="DN95" s="95" t="n">
        <v>0</v>
      </c>
      <c r="DO95" s="95" t="n">
        <v>0</v>
      </c>
      <c r="DP95" s="95" t="n">
        <v>1</v>
      </c>
      <c r="DQ95" s="95" t="n">
        <v>1</v>
      </c>
      <c r="DR95" s="95" t="n"/>
      <c r="DS95" s="95" t="n"/>
      <c r="DT95" s="95" t="n"/>
      <c r="DU95" s="95" t="n">
        <v>1000</v>
      </c>
      <c r="DV95" s="95" t="inlineStr">
        <is>
          <t>1  М.П..</t>
        </is>
      </c>
      <c r="DW95" s="95" t="inlineStr">
        <is>
          <t>1  М.П..</t>
        </is>
      </c>
      <c r="DX95" s="95" t="n">
        <v>1</v>
      </c>
      <c r="DY95" s="95" t="n"/>
      <c r="DZ95" s="95" t="n"/>
      <c r="EA95" s="95" t="n"/>
      <c r="EB95" s="95" t="n"/>
      <c r="EC95" s="95" t="n"/>
      <c r="ED95" s="95" t="n"/>
      <c r="EE95" s="95" t="n">
        <v>1611026645</v>
      </c>
      <c r="EF95" s="95" t="n">
        <v>40</v>
      </c>
      <c r="EG95" s="95" t="inlineStr">
        <is>
          <t>Монтаж оборудования</t>
        </is>
      </c>
      <c r="EH95" s="95" t="n">
        <v>0</v>
      </c>
      <c r="EI95" s="95" t="n"/>
      <c r="EJ95" s="95" t="n">
        <v>230</v>
      </c>
      <c r="EK95" s="95" t="n">
        <v>316</v>
      </c>
      <c r="EL95" s="95" t="inlineStr">
        <is>
          <t>ТСН-2001 3.16-14-1</t>
        </is>
      </c>
      <c r="EM95" s="95" t="inlineStr">
        <is>
          <t>ТСН-2001.3-16</t>
        </is>
      </c>
      <c r="EN95" s="95" t="n"/>
      <c r="EO95" s="95" t="n"/>
      <c r="EP95" s="95" t="n"/>
      <c r="EQ95" s="95" t="n">
        <v>131072</v>
      </c>
      <c r="ER95" s="95" t="n">
        <v>3021.3</v>
      </c>
      <c r="ES95" s="95" t="n">
        <v>0</v>
      </c>
      <c r="ET95" s="95" t="n">
        <v>3692.7</v>
      </c>
      <c r="EU95" s="95" t="n">
        <v>335.7</v>
      </c>
      <c r="EV95" s="95" t="n">
        <v>2484.18</v>
      </c>
      <c r="EW95" s="95" t="n">
        <v>230</v>
      </c>
      <c r="EX95" s="95" t="n">
        <v>0</v>
      </c>
      <c r="EY95" s="95" t="n">
        <v>0</v>
      </c>
      <c r="EZ95" s="95" t="n"/>
      <c r="FA95" s="95" t="n"/>
      <c r="FB95" s="95" t="n"/>
      <c r="FC95" s="95" t="n"/>
      <c r="FD95" s="95" t="n"/>
      <c r="FE95" s="95" t="n"/>
      <c r="FF95" s="95" t="n"/>
      <c r="FG95" s="95" t="n"/>
      <c r="FH95" s="95" t="n"/>
      <c r="FI95" s="95" t="n"/>
      <c r="FJ95" s="95" t="n"/>
      <c r="FK95" s="95" t="n"/>
      <c r="FL95" s="95" t="n"/>
      <c r="FM95" s="95" t="n"/>
      <c r="FN95" s="95" t="n"/>
      <c r="FO95" s="95" t="n"/>
      <c r="FP95" s="95" t="n"/>
      <c r="FQ95" s="95" t="n">
        <v>0</v>
      </c>
      <c r="FR95" s="95">
        <f>ROUND(IF(BI95=3,GM95,0),2)</f>
        <v/>
      </c>
      <c r="FS95" s="95" t="n">
        <v>0</v>
      </c>
      <c r="FT95" s="95" t="n"/>
      <c r="FU95" s="95" t="n"/>
      <c r="FV95" s="95" t="n"/>
      <c r="FW95" s="95" t="n"/>
      <c r="FX95" s="95" t="n">
        <v>97</v>
      </c>
      <c r="FY95" s="95" t="n">
        <v>51</v>
      </c>
      <c r="FZ95" s="95" t="n"/>
      <c r="GA95" s="95" t="n"/>
      <c r="GB95" s="95" t="n"/>
      <c r="GC95" s="95" t="n"/>
      <c r="GD95" s="95" t="n">
        <v>1</v>
      </c>
      <c r="GE95" s="95" t="n"/>
      <c r="GF95" s="95" t="n">
        <v>1611026645</v>
      </c>
      <c r="GG95" s="95" t="n">
        <v>2</v>
      </c>
      <c r="GH95" s="95" t="n">
        <v>1</v>
      </c>
      <c r="GI95" s="95" t="n">
        <v>2</v>
      </c>
      <c r="GJ95" s="95" t="n">
        <v>0</v>
      </c>
      <c r="GK95" s="95" t="n">
        <v>0</v>
      </c>
      <c r="GL95" s="95">
        <f>ROUND(IF(AND(BH95=3,BI95=3,FS95&lt;&gt;0),P95,0),2)</f>
        <v/>
      </c>
      <c r="GM95" s="95">
        <f>ROUND(O95+X95+Y95,2)+GX95</f>
        <v/>
      </c>
      <c r="GN95" s="95">
        <f>IF(OR(BI95=0,BI95=1),GM95-GX95,0)</f>
        <v/>
      </c>
      <c r="GO95" s="95">
        <f>IF(BI95=2,GM95-GX95,0)</f>
        <v/>
      </c>
      <c r="GP95" s="95">
        <f>IF(BI95=4,GM95-GX95,0)</f>
        <v/>
      </c>
      <c r="GQ95" s="95" t="n"/>
      <c r="GR95" s="95" t="n">
        <v>0</v>
      </c>
      <c r="GS95" s="95" t="n">
        <v>0</v>
      </c>
      <c r="GT95" s="95" t="n">
        <v>0</v>
      </c>
      <c r="GU95" s="95" t="n"/>
      <c r="GV95" s="95">
        <f>ROUND((GT95),6)</f>
        <v/>
      </c>
      <c r="GW95" s="95" t="n">
        <v>1</v>
      </c>
      <c r="GX95" s="95">
        <f>ROUND(HC95*I95,2)</f>
        <v/>
      </c>
      <c r="GY95" s="95" t="n">
        <v>0</v>
      </c>
      <c r="GZ95" s="95" t="n">
        <v>0</v>
      </c>
      <c r="HA95" s="95" t="n">
        <v>0</v>
      </c>
      <c r="HB95" s="95" t="n">
        <v>0</v>
      </c>
      <c r="HC95" s="95">
        <f>GV95*GW95</f>
        <v/>
      </c>
      <c r="HD95" s="95" t="n">
        <v>0</v>
      </c>
      <c r="HE95" s="95" t="n"/>
      <c r="HF95" s="95" t="n"/>
      <c r="HG95" s="95" t="n"/>
      <c r="HH95" s="95" t="n"/>
      <c r="HI95" s="95" t="n"/>
      <c r="HJ95" s="95" t="n"/>
      <c r="HK95" s="95" t="n"/>
      <c r="HL95" s="95" t="n"/>
      <c r="HM95" s="95" t="n"/>
      <c r="HN95" s="95" t="n"/>
      <c r="HO95" s="95" t="n"/>
      <c r="HP95" s="95" t="n"/>
      <c r="HQ95" s="95" t="n"/>
      <c r="HR95" s="95" t="n"/>
      <c r="HS95" s="95" t="n"/>
      <c r="HT95" s="95" t="n"/>
      <c r="HU95" s="95" t="n"/>
      <c r="HV95" s="95" t="n"/>
      <c r="HW95" s="95" t="n"/>
      <c r="HX95" s="95" t="n"/>
      <c r="HY95" s="95" t="n"/>
      <c r="HZ95" s="95" t="n"/>
      <c r="IA95" s="95" t="n"/>
      <c r="IB95" s="95" t="n"/>
      <c r="IC95" s="95" t="n"/>
      <c r="ID95" s="95" t="n"/>
      <c r="IE95" s="95" t="n"/>
      <c r="IF95" s="95" t="n"/>
      <c r="IG95" s="95" t="n"/>
      <c r="IH95" s="95" t="n"/>
      <c r="II95" s="95" t="n"/>
      <c r="IJ95" s="95" t="n"/>
      <c r="IK95" s="95" t="n"/>
      <c r="IL95" s="95" t="n"/>
      <c r="IM95" s="95" t="n"/>
      <c r="IN95" s="95" t="n"/>
      <c r="IO95" s="95" t="n"/>
      <c r="IP95" s="95" t="n"/>
      <c r="IQ95" s="95" t="n"/>
      <c r="IR95" s="95" t="n"/>
      <c r="IS95" s="95" t="n"/>
      <c r="IT95" s="95" t="n"/>
      <c r="IU95" s="95" t="n"/>
    </row>
    <row r="96" ht="12.75" customHeight="1" s="54">
      <c r="A96" s="95" t="n">
        <v>17</v>
      </c>
      <c r="B96" s="95" t="n">
        <v>1</v>
      </c>
      <c r="C96" s="95">
        <f>ROW(SmtRes!A73)</f>
        <v/>
      </c>
      <c r="D96" s="95">
        <f>ROW(EtalonRes!A73)</f>
        <v/>
      </c>
      <c r="E96" s="95" t="n">
        <v>1</v>
      </c>
      <c r="F96" s="95" t="inlineStr">
        <is>
          <t>4.8-159-1</t>
        </is>
      </c>
      <c r="G96" s="95" t="inlineStr">
        <is>
          <t>Кабельные линии и защитные короба наружных блоков</t>
        </is>
      </c>
      <c r="H96" s="95" t="inlineStr">
        <is>
          <t>1 М.П.</t>
        </is>
      </c>
      <c r="I96" s="95" t="n">
        <v>230</v>
      </c>
      <c r="J96" s="95" t="n">
        <v>34.59</v>
      </c>
      <c r="K96" s="95" t="n">
        <v>128153.43</v>
      </c>
      <c r="L96" s="95" t="n"/>
      <c r="M96" s="95" t="n"/>
      <c r="N96" s="95" t="n"/>
      <c r="O96" s="95">
        <f>ROUND((Z96+AC96+AD96),2)</f>
        <v/>
      </c>
      <c r="P96" s="95">
        <f>ROUND((U96+X96+Y96),2)</f>
        <v/>
      </c>
      <c r="Q96" s="95">
        <f>ROUND(10.18,2)</f>
        <v/>
      </c>
      <c r="R96" s="95">
        <f>ROUND(AH96,2)</f>
        <v/>
      </c>
      <c r="S96" s="95" t="inlineStr">
        <is>
          <t>ТСН-2001 4.8-159-1</t>
        </is>
      </c>
      <c r="T96" s="95" t="inlineStr">
        <is>
          <t>work</t>
        </is>
      </c>
      <c r="U96" s="95" t="n">
        <v>80992.97</v>
      </c>
      <c r="V96" s="95" t="n">
        <v>23067.62</v>
      </c>
      <c r="W96" s="95" t="n">
        <v>2563.07</v>
      </c>
      <c r="X96" s="95" t="n">
        <v>28193.75</v>
      </c>
      <c r="Y96" s="95" t="n">
        <v>18966.71</v>
      </c>
      <c r="Z96" s="95" t="n">
        <v>7956.09</v>
      </c>
      <c r="AA96" s="95" t="n">
        <v>2265.98</v>
      </c>
      <c r="AB96" s="95" t="n">
        <v>251.77</v>
      </c>
      <c r="AC96" s="95" t="n">
        <v>2769.53</v>
      </c>
      <c r="AD96" s="95" t="n">
        <v>1863.14</v>
      </c>
      <c r="AE96" s="95" t="inlineStr">
        <is>
          <t>work</t>
        </is>
      </c>
      <c r="AF96" s="95" t="n">
        <v>283.72</v>
      </c>
      <c r="AG96" s="95" t="n">
        <v>27.87</v>
      </c>
      <c r="AH96" s="95" t="n">
        <v>230</v>
      </c>
      <c r="AI96" s="95">
        <f>(((EX96*0.3)*1.1))</f>
        <v/>
      </c>
      <c r="AJ96" s="95">
        <f>(AS96)</f>
        <v/>
      </c>
      <c r="AK96" s="95" t="n">
        <v>2265.98</v>
      </c>
      <c r="AL96" s="95" t="n">
        <v>0</v>
      </c>
      <c r="AM96" s="95" t="n">
        <v>2769.53</v>
      </c>
      <c r="AN96" s="95" t="n">
        <v>251.77</v>
      </c>
      <c r="AO96" s="95">
        <f>ROUND(O96,2)</f>
        <v/>
      </c>
      <c r="AP96" s="95" t="n">
        <v>0</v>
      </c>
      <c r="AQ96" s="95">
        <f>ROUND(R96,2)</f>
        <v/>
      </c>
      <c r="AR96" s="95" t="n">
        <v>0</v>
      </c>
      <c r="AS96" s="95" t="n">
        <v>0</v>
      </c>
      <c r="AT96" s="95" t="n">
        <v>97</v>
      </c>
      <c r="AU96" s="95" t="n">
        <v>51</v>
      </c>
      <c r="AV96" s="95" t="n">
        <v>1</v>
      </c>
      <c r="AW96" s="95" t="n">
        <v>1</v>
      </c>
      <c r="AX96" s="95" t="n"/>
      <c r="AY96" s="95" t="n"/>
      <c r="AZ96" s="95" t="n">
        <v>1</v>
      </c>
      <c r="BA96" s="95" t="n">
        <v>1</v>
      </c>
      <c r="BB96" s="95" t="n">
        <v>1</v>
      </c>
      <c r="BC96" s="95" t="n">
        <v>1</v>
      </c>
      <c r="BD96" s="95" t="n"/>
      <c r="BE96" s="95" t="n"/>
      <c r="BF96" s="95" t="n"/>
      <c r="BG96" s="95" t="n"/>
      <c r="BH96" s="95" t="n">
        <v>0</v>
      </c>
      <c r="BI96" s="95" t="n">
        <v>230</v>
      </c>
      <c r="BJ96" s="95" t="inlineStr">
        <is>
          <t>ТСН-2001.4. Электротехнические установки, 4.8-159-1</t>
        </is>
      </c>
      <c r="BK96" s="95" t="n"/>
      <c r="BL96" s="95" t="n"/>
      <c r="BM96" s="95" t="n">
        <v>48</v>
      </c>
      <c r="BN96" s="95" t="n">
        <v>0</v>
      </c>
      <c r="BO96" s="95" t="inlineStr">
        <is>
          <t>4.8-159-1</t>
        </is>
      </c>
      <c r="BP96" s="95" t="n">
        <v>1</v>
      </c>
      <c r="BQ96" s="95" t="n">
        <v>40</v>
      </c>
      <c r="BR96" s="95" t="n">
        <v>0</v>
      </c>
      <c r="BS96" s="95" t="n">
        <v>1</v>
      </c>
      <c r="BT96" s="95" t="n">
        <v>1</v>
      </c>
      <c r="BU96" s="95" t="n">
        <v>1</v>
      </c>
      <c r="BV96" s="95" t="n">
        <v>1</v>
      </c>
      <c r="BW96" s="95" t="n">
        <v>1</v>
      </c>
      <c r="BX96" s="95" t="n">
        <v>1</v>
      </c>
      <c r="BY96" s="95" t="n"/>
      <c r="BZ96" s="95" t="n">
        <v>97</v>
      </c>
      <c r="CA96" s="95" t="n">
        <v>51</v>
      </c>
      <c r="CB96" s="95" t="n"/>
      <c r="CC96" s="95" t="n"/>
      <c r="CD96" s="95" t="n"/>
      <c r="CE96" s="95" t="n">
        <v>30</v>
      </c>
      <c r="CF96" s="95" t="n">
        <v>0</v>
      </c>
      <c r="CG96" s="95" t="n">
        <v>0</v>
      </c>
      <c r="CH96" s="95" t="n"/>
      <c r="CI96" s="95" t="n"/>
      <c r="CJ96" s="95" t="n"/>
      <c r="CK96" s="95" t="n"/>
      <c r="CL96" s="95" t="n"/>
      <c r="CM96" s="95" t="n">
        <v>0</v>
      </c>
      <c r="CN96" s="95" t="n"/>
      <c r="CO96" s="95" t="n">
        <v>0</v>
      </c>
      <c r="CP96" s="95">
        <f>ROUND(P96,2)</f>
        <v/>
      </c>
      <c r="CQ96" s="95">
        <f>ROUND(V96,2)</f>
        <v/>
      </c>
      <c r="CR96" s="95">
        <f>ROUND(W96,2)</f>
        <v/>
      </c>
      <c r="CS96" s="95">
        <f>ROUND(X96,2)</f>
        <v/>
      </c>
      <c r="CT96" s="95">
        <f>ROUND(Y96,2)</f>
        <v/>
      </c>
      <c r="CU96" s="95">
        <f>ROUND(AF96,2)</f>
        <v/>
      </c>
      <c r="CV96" s="95">
        <f>ROUND((AH96*AV96),2)</f>
        <v/>
      </c>
      <c r="CW96" s="95">
        <f>ROUND(AI96,2)</f>
        <v/>
      </c>
      <c r="CX96" s="95">
        <f>ROUND(AJ96,2)</f>
        <v/>
      </c>
      <c r="CY96" s="95">
        <f>ROUND(((P96*AT96)/100),2)</f>
        <v/>
      </c>
      <c r="CZ96" s="95">
        <f>ROUND(((P96*AU96)/100),2)</f>
        <v/>
      </c>
      <c r="DA96" s="95" t="n"/>
      <c r="DB96" s="95" t="n">
        <v>143</v>
      </c>
      <c r="DC96" s="95" t="n"/>
      <c r="DD96" s="95" t="inlineStr">
        <is>
          <t>*0)*1</t>
        </is>
      </c>
      <c r="DE96" s="95" t="inlineStr">
        <is>
          <t>*0,3)*1,1</t>
        </is>
      </c>
      <c r="DF96" s="95" t="inlineStr">
        <is>
          <t>*0,3)*1,1</t>
        </is>
      </c>
      <c r="DG96" s="95" t="inlineStr">
        <is>
          <t>*0,3)*1,1</t>
        </is>
      </c>
      <c r="DH96" s="95" t="n"/>
      <c r="DI96" s="95" t="inlineStr">
        <is>
          <t>*0,3)*1,1</t>
        </is>
      </c>
      <c r="DJ96" s="95" t="inlineStr">
        <is>
          <t>*0,3)*1,1</t>
        </is>
      </c>
      <c r="DK96" s="95" t="n"/>
      <c r="DL96" s="95" t="n"/>
      <c r="DM96" s="95" t="n"/>
      <c r="DN96" s="95" t="n">
        <v>0</v>
      </c>
      <c r="DO96" s="95" t="n">
        <v>0</v>
      </c>
      <c r="DP96" s="95" t="n">
        <v>1</v>
      </c>
      <c r="DQ96" s="95" t="n">
        <v>1</v>
      </c>
      <c r="DR96" s="95" t="n"/>
      <c r="DS96" s="95" t="n"/>
      <c r="DT96" s="95" t="n"/>
      <c r="DU96" s="95" t="n">
        <v>1000</v>
      </c>
      <c r="DV96" s="95" t="inlineStr">
        <is>
          <t>1  М.П..</t>
        </is>
      </c>
      <c r="DW96" s="95" t="inlineStr">
        <is>
          <t>1  М.П..</t>
        </is>
      </c>
      <c r="DX96" s="95" t="n">
        <v>1</v>
      </c>
      <c r="DY96" s="95" t="n"/>
      <c r="DZ96" s="95" t="n"/>
      <c r="EA96" s="95" t="n"/>
      <c r="EB96" s="95" t="n"/>
      <c r="EC96" s="95" t="n"/>
      <c r="ED96" s="95" t="n"/>
      <c r="EE96" s="95" t="n">
        <v>1852966784</v>
      </c>
      <c r="EF96" s="95" t="n">
        <v>40</v>
      </c>
      <c r="EG96" s="95" t="inlineStr">
        <is>
          <t>Монтаж оборудования</t>
        </is>
      </c>
      <c r="EH96" s="95" t="n">
        <v>0</v>
      </c>
      <c r="EI96" s="95" t="n"/>
      <c r="EJ96" s="95" t="n">
        <v>230</v>
      </c>
      <c r="EK96" s="95" t="n">
        <v>48</v>
      </c>
      <c r="EL96" s="95" t="inlineStr">
        <is>
          <t>ТСН-2001.4. Электротехнические установки</t>
        </is>
      </c>
      <c r="EM96" s="95" t="inlineStr">
        <is>
          <t>ТСН-2001.4-8</t>
        </is>
      </c>
      <c r="EN96" s="95" t="n"/>
      <c r="EO96" s="95" t="n"/>
      <c r="EP96" s="95" t="n"/>
      <c r="EQ96" s="95" t="n">
        <v>131072</v>
      </c>
      <c r="ER96" s="95" t="n">
        <v>2265.98</v>
      </c>
      <c r="ES96" s="95" t="n">
        <v>0</v>
      </c>
      <c r="ET96" s="95" t="n">
        <v>2769.53</v>
      </c>
      <c r="EU96" s="95" t="n">
        <v>251.77</v>
      </c>
      <c r="EV96" s="95" t="n">
        <v>1863.14</v>
      </c>
      <c r="EW96" s="95" t="n">
        <v>230</v>
      </c>
      <c r="EX96" s="95" t="n">
        <v>0</v>
      </c>
      <c r="EY96" s="95" t="n">
        <v>0</v>
      </c>
      <c r="EZ96" s="95" t="n"/>
      <c r="FA96" s="95" t="n"/>
      <c r="FB96" s="95" t="n"/>
      <c r="FC96" s="95" t="n"/>
      <c r="FD96" s="95" t="n"/>
      <c r="FE96" s="95" t="n"/>
      <c r="FF96" s="95" t="n"/>
      <c r="FG96" s="95" t="n"/>
      <c r="FH96" s="95" t="n"/>
      <c r="FI96" s="95" t="n"/>
      <c r="FJ96" s="95" t="n"/>
      <c r="FK96" s="95" t="n"/>
      <c r="FL96" s="95" t="n"/>
      <c r="FM96" s="95" t="n"/>
      <c r="FN96" s="95" t="n"/>
      <c r="FO96" s="95" t="n"/>
      <c r="FP96" s="95" t="n"/>
      <c r="FQ96" s="95" t="n">
        <v>0</v>
      </c>
      <c r="FR96" s="95">
        <f>ROUND(IF(BI96=3,GM96,0),2)</f>
        <v/>
      </c>
      <c r="FS96" s="95" t="n">
        <v>0</v>
      </c>
      <c r="FT96" s="95" t="n"/>
      <c r="FU96" s="95" t="n"/>
      <c r="FV96" s="95" t="n"/>
      <c r="FW96" s="95" t="n"/>
      <c r="FX96" s="95" t="n">
        <v>97</v>
      </c>
      <c r="FY96" s="95" t="n">
        <v>51</v>
      </c>
      <c r="FZ96" s="95" t="n"/>
      <c r="GA96" s="95" t="n"/>
      <c r="GB96" s="95" t="n"/>
      <c r="GC96" s="95" t="n"/>
      <c r="GD96" s="95" t="n">
        <v>1</v>
      </c>
      <c r="GE96" s="95" t="n"/>
      <c r="GF96" s="95" t="n">
        <v>1852966784</v>
      </c>
      <c r="GG96" s="95" t="n">
        <v>2</v>
      </c>
      <c r="GH96" s="95" t="n">
        <v>1</v>
      </c>
      <c r="GI96" s="95" t="n">
        <v>2</v>
      </c>
      <c r="GJ96" s="95" t="n">
        <v>0</v>
      </c>
      <c r="GK96" s="95" t="n">
        <v>0</v>
      </c>
      <c r="GL96" s="95">
        <f>ROUND(IF(AND(BH96=3,BI96=3,FS96&lt;&gt;0),P96,0),2)</f>
        <v/>
      </c>
      <c r="GM96" s="95">
        <f>ROUND(O96+X96+Y96,2)+GX96</f>
        <v/>
      </c>
      <c r="GN96" s="95">
        <f>IF(OR(BI96=0,BI96=1),GM96-GX96,0)</f>
        <v/>
      </c>
      <c r="GO96" s="95">
        <f>IF(BI96=2,GM96-GX96,0)</f>
        <v/>
      </c>
      <c r="GP96" s="95">
        <f>IF(BI96=4,GM96-GX96,0)</f>
        <v/>
      </c>
      <c r="GQ96" s="95" t="n"/>
      <c r="GR96" s="95" t="n">
        <v>0</v>
      </c>
      <c r="GS96" s="95" t="n">
        <v>0</v>
      </c>
      <c r="GT96" s="95" t="n">
        <v>0</v>
      </c>
      <c r="GU96" s="95" t="n"/>
      <c r="GV96" s="95">
        <f>ROUND((GT96),6)</f>
        <v/>
      </c>
      <c r="GW96" s="95" t="n">
        <v>1</v>
      </c>
      <c r="GX96" s="95">
        <f>ROUND(HC96*I96,2)</f>
        <v/>
      </c>
      <c r="GY96" s="95" t="n">
        <v>0</v>
      </c>
      <c r="GZ96" s="95" t="n">
        <v>0</v>
      </c>
      <c r="HA96" s="95" t="n">
        <v>0</v>
      </c>
      <c r="HB96" s="95" t="n">
        <v>0</v>
      </c>
      <c r="HC96" s="95">
        <f>GV96*GW96</f>
        <v/>
      </c>
      <c r="HD96" s="95" t="n">
        <v>0</v>
      </c>
      <c r="HE96" s="95" t="n"/>
      <c r="HF96" s="95" t="n"/>
      <c r="HG96" s="95" t="n"/>
      <c r="HH96" s="95" t="n"/>
      <c r="HI96" s="95" t="n"/>
      <c r="HJ96" s="95" t="n"/>
      <c r="HK96" s="95" t="n"/>
      <c r="HL96" s="95" t="n"/>
      <c r="HM96" s="95" t="n"/>
      <c r="HN96" s="95" t="n"/>
      <c r="HO96" s="95" t="n"/>
      <c r="HP96" s="95" t="n"/>
      <c r="HQ96" s="95" t="n"/>
      <c r="HR96" s="95" t="n"/>
      <c r="HS96" s="95" t="n"/>
      <c r="HT96" s="95" t="n"/>
      <c r="HU96" s="95" t="n"/>
      <c r="HV96" s="95" t="n"/>
      <c r="HW96" s="95" t="n"/>
      <c r="HX96" s="95" t="n"/>
      <c r="HY96" s="95" t="n"/>
      <c r="HZ96" s="95" t="n"/>
      <c r="IA96" s="95" t="n"/>
      <c r="IB96" s="95" t="n"/>
      <c r="IC96" s="95" t="n"/>
      <c r="ID96" s="95" t="n"/>
      <c r="IE96" s="95" t="n"/>
      <c r="IF96" s="95" t="n"/>
      <c r="IG96" s="95" t="n"/>
      <c r="IH96" s="95" t="n"/>
      <c r="II96" s="95" t="n"/>
      <c r="IJ96" s="95" t="n"/>
      <c r="IK96" s="95" t="n"/>
      <c r="IL96" s="95" t="n"/>
      <c r="IM96" s="95" t="n"/>
      <c r="IN96" s="95" t="n"/>
      <c r="IO96" s="95" t="n"/>
      <c r="IP96" s="95" t="n"/>
      <c r="IQ96" s="95" t="n"/>
      <c r="IR96" s="95" t="n"/>
      <c r="IS96" s="95" t="n"/>
      <c r="IT96" s="95" t="n"/>
      <c r="IU96" s="95" t="n"/>
    </row>
    <row r="97" ht="12.75" customHeight="1" s="54">
      <c r="A97" s="95" t="n">
        <v>17</v>
      </c>
      <c r="B97" s="95" t="n">
        <v>1</v>
      </c>
      <c r="C97" s="95">
        <f>ROW(SmtRes!A74)</f>
        <v/>
      </c>
      <c r="D97" s="95">
        <f>ROW(EtalonRes!A74)</f>
        <v/>
      </c>
      <c r="E97" s="95" t="n">
        <v>1</v>
      </c>
      <c r="F97" s="95" t="inlineStr">
        <is>
          <t>4.11-23-1</t>
        </is>
      </c>
      <c r="G97" s="95" t="inlineStr">
        <is>
          <t>Подключение автоматики наружных блоков</t>
        </is>
      </c>
      <c r="H97" s="95" t="inlineStr">
        <is>
          <t>1 КОМПЛ.</t>
        </is>
      </c>
      <c r="I97" s="95" t="n">
        <v>46</v>
      </c>
      <c r="J97" s="95" t="n">
        <v>115.31</v>
      </c>
      <c r="K97" s="95" t="n">
        <v>85435.62</v>
      </c>
      <c r="L97" s="95" t="n"/>
      <c r="M97" s="95" t="n"/>
      <c r="N97" s="95" t="n"/>
      <c r="O97" s="95">
        <f>ROUND((Z97+AC97+AD97),2)</f>
        <v/>
      </c>
      <c r="P97" s="95">
        <f>ROUND((U97+X97+Y97),2)</f>
        <v/>
      </c>
      <c r="Q97" s="95">
        <f>ROUND(10.18,2)</f>
        <v/>
      </c>
      <c r="R97" s="95">
        <f>ROUND(AH97,2)</f>
        <v/>
      </c>
      <c r="S97" s="95" t="inlineStr">
        <is>
          <t>ТСН-2001 4.11-23-1</t>
        </is>
      </c>
      <c r="T97" s="95" t="inlineStr">
        <is>
          <t>work</t>
        </is>
      </c>
      <c r="U97" s="95" t="n">
        <v>53995.31</v>
      </c>
      <c r="V97" s="95" t="n">
        <v>15378.41</v>
      </c>
      <c r="W97" s="95" t="n">
        <v>1708.71</v>
      </c>
      <c r="X97" s="95" t="n">
        <v>18795.84</v>
      </c>
      <c r="Y97" s="95" t="n">
        <v>12644.47</v>
      </c>
      <c r="Z97" s="95" t="n">
        <v>5304.06</v>
      </c>
      <c r="AA97" s="95" t="n">
        <v>1510.65</v>
      </c>
      <c r="AB97" s="95" t="n">
        <v>167.85</v>
      </c>
      <c r="AC97" s="95" t="n">
        <v>1846.35</v>
      </c>
      <c r="AD97" s="95" t="n">
        <v>1242.09</v>
      </c>
      <c r="AE97" s="95" t="inlineStr">
        <is>
          <t>work</t>
        </is>
      </c>
      <c r="AF97" s="95" t="n">
        <v>189.14</v>
      </c>
      <c r="AG97" s="95" t="n">
        <v>18.58</v>
      </c>
      <c r="AH97" s="95" t="n">
        <v>46</v>
      </c>
      <c r="AI97" s="95">
        <f>(((EX97*0.3)*1.1))</f>
        <v/>
      </c>
      <c r="AJ97" s="95">
        <f>(AS97)</f>
        <v/>
      </c>
      <c r="AK97" s="95" t="n">
        <v>1510.65</v>
      </c>
      <c r="AL97" s="95" t="n">
        <v>0</v>
      </c>
      <c r="AM97" s="95" t="n">
        <v>1846.35</v>
      </c>
      <c r="AN97" s="95" t="n">
        <v>167.85</v>
      </c>
      <c r="AO97" s="95">
        <f>ROUND(O97,2)</f>
        <v/>
      </c>
      <c r="AP97" s="95" t="n">
        <v>0</v>
      </c>
      <c r="AQ97" s="95">
        <f>ROUND(R97,2)</f>
        <v/>
      </c>
      <c r="AR97" s="95" t="n">
        <v>0</v>
      </c>
      <c r="AS97" s="95" t="n">
        <v>0</v>
      </c>
      <c r="AT97" s="95" t="n">
        <v>97</v>
      </c>
      <c r="AU97" s="95" t="n">
        <v>51</v>
      </c>
      <c r="AV97" s="95" t="n">
        <v>1</v>
      </c>
      <c r="AW97" s="95" t="n">
        <v>1</v>
      </c>
      <c r="AX97" s="95" t="n"/>
      <c r="AY97" s="95" t="n"/>
      <c r="AZ97" s="95" t="n">
        <v>1</v>
      </c>
      <c r="BA97" s="95" t="n">
        <v>1</v>
      </c>
      <c r="BB97" s="95" t="n">
        <v>1</v>
      </c>
      <c r="BC97" s="95" t="n">
        <v>1</v>
      </c>
      <c r="BD97" s="95" t="n"/>
      <c r="BE97" s="95" t="n"/>
      <c r="BF97" s="95" t="n"/>
      <c r="BG97" s="95" t="n"/>
      <c r="BH97" s="95" t="n">
        <v>0</v>
      </c>
      <c r="BI97" s="95" t="n">
        <v>46</v>
      </c>
      <c r="BJ97" s="95" t="inlineStr">
        <is>
          <t>ТСН-2001.4. Электротехнические установки, 4.11-23-1</t>
        </is>
      </c>
      <c r="BK97" s="95" t="n"/>
      <c r="BL97" s="95" t="n"/>
      <c r="BM97" s="95" t="n">
        <v>411</v>
      </c>
      <c r="BN97" s="95" t="n">
        <v>0</v>
      </c>
      <c r="BO97" s="95" t="inlineStr">
        <is>
          <t>4.11-23-1</t>
        </is>
      </c>
      <c r="BP97" s="95" t="n">
        <v>1</v>
      </c>
      <c r="BQ97" s="95" t="n">
        <v>40</v>
      </c>
      <c r="BR97" s="95" t="n">
        <v>0</v>
      </c>
      <c r="BS97" s="95" t="n">
        <v>1</v>
      </c>
      <c r="BT97" s="95" t="n">
        <v>1</v>
      </c>
      <c r="BU97" s="95" t="n">
        <v>1</v>
      </c>
      <c r="BV97" s="95" t="n">
        <v>1</v>
      </c>
      <c r="BW97" s="95" t="n">
        <v>1</v>
      </c>
      <c r="BX97" s="95" t="n">
        <v>1</v>
      </c>
      <c r="BY97" s="95" t="n"/>
      <c r="BZ97" s="95" t="n">
        <v>97</v>
      </c>
      <c r="CA97" s="95" t="n">
        <v>51</v>
      </c>
      <c r="CB97" s="95" t="n"/>
      <c r="CC97" s="95" t="n"/>
      <c r="CD97" s="95" t="n"/>
      <c r="CE97" s="95" t="n">
        <v>30</v>
      </c>
      <c r="CF97" s="95" t="n">
        <v>0</v>
      </c>
      <c r="CG97" s="95" t="n">
        <v>0</v>
      </c>
      <c r="CH97" s="95" t="n"/>
      <c r="CI97" s="95" t="n"/>
      <c r="CJ97" s="95" t="n"/>
      <c r="CK97" s="95" t="n"/>
      <c r="CL97" s="95" t="n"/>
      <c r="CM97" s="95" t="n">
        <v>0</v>
      </c>
      <c r="CN97" s="95" t="n"/>
      <c r="CO97" s="95" t="n">
        <v>0</v>
      </c>
      <c r="CP97" s="95">
        <f>ROUND(P97,2)</f>
        <v/>
      </c>
      <c r="CQ97" s="95">
        <f>ROUND(V97,2)</f>
        <v/>
      </c>
      <c r="CR97" s="95">
        <f>ROUND(W97,2)</f>
        <v/>
      </c>
      <c r="CS97" s="95">
        <f>ROUND(X97,2)</f>
        <v/>
      </c>
      <c r="CT97" s="95">
        <f>ROUND(Y97,2)</f>
        <v/>
      </c>
      <c r="CU97" s="95">
        <f>ROUND(AF97,2)</f>
        <v/>
      </c>
      <c r="CV97" s="95">
        <f>ROUND((AH97*AV97),2)</f>
        <v/>
      </c>
      <c r="CW97" s="95">
        <f>ROUND(AI97,2)</f>
        <v/>
      </c>
      <c r="CX97" s="95">
        <f>ROUND(AJ97,2)</f>
        <v/>
      </c>
      <c r="CY97" s="95">
        <f>ROUND(((P97*AT97)/100),2)</f>
        <v/>
      </c>
      <c r="CZ97" s="95">
        <f>ROUND(((P97*AU97)/100),2)</f>
        <v/>
      </c>
      <c r="DA97" s="95" t="n"/>
      <c r="DB97" s="95" t="n">
        <v>145</v>
      </c>
      <c r="DC97" s="95" t="n"/>
      <c r="DD97" s="95" t="inlineStr">
        <is>
          <t>*0)*1</t>
        </is>
      </c>
      <c r="DE97" s="95" t="inlineStr">
        <is>
          <t>*0,3)*1,1</t>
        </is>
      </c>
      <c r="DF97" s="95" t="inlineStr">
        <is>
          <t>*0,3)*1,1</t>
        </is>
      </c>
      <c r="DG97" s="95" t="inlineStr">
        <is>
          <t>*0,3)*1,1</t>
        </is>
      </c>
      <c r="DH97" s="95" t="n"/>
      <c r="DI97" s="95" t="inlineStr">
        <is>
          <t>*0,3)*1,1</t>
        </is>
      </c>
      <c r="DJ97" s="95" t="inlineStr">
        <is>
          <t>*0,3)*1,1</t>
        </is>
      </c>
      <c r="DK97" s="95" t="n"/>
      <c r="DL97" s="95" t="n"/>
      <c r="DM97" s="95" t="n"/>
      <c r="DN97" s="95" t="n">
        <v>0</v>
      </c>
      <c r="DO97" s="95" t="n">
        <v>0</v>
      </c>
      <c r="DP97" s="95" t="n">
        <v>1</v>
      </c>
      <c r="DQ97" s="95" t="n">
        <v>1</v>
      </c>
      <c r="DR97" s="95" t="n"/>
      <c r="DS97" s="95" t="n"/>
      <c r="DT97" s="95" t="n"/>
      <c r="DU97" s="95" t="n">
        <v>1000</v>
      </c>
      <c r="DV97" s="95" t="inlineStr">
        <is>
          <t>1  КОМПЛ..</t>
        </is>
      </c>
      <c r="DW97" s="95" t="inlineStr">
        <is>
          <t>1  КОМПЛ..</t>
        </is>
      </c>
      <c r="DX97" s="95" t="n">
        <v>1</v>
      </c>
      <c r="DY97" s="95" t="n"/>
      <c r="DZ97" s="95" t="n"/>
      <c r="EA97" s="95" t="n"/>
      <c r="EB97" s="95" t="n"/>
      <c r="EC97" s="95" t="n"/>
      <c r="ED97" s="95" t="n"/>
      <c r="EE97" s="95" t="n">
        <v>1463519892</v>
      </c>
      <c r="EF97" s="95" t="n">
        <v>40</v>
      </c>
      <c r="EG97" s="95" t="inlineStr">
        <is>
          <t>Монтаж оборудования</t>
        </is>
      </c>
      <c r="EH97" s="95" t="n">
        <v>0</v>
      </c>
      <c r="EI97" s="95" t="n"/>
      <c r="EJ97" s="95" t="n">
        <v>46</v>
      </c>
      <c r="EK97" s="95" t="n">
        <v>411</v>
      </c>
      <c r="EL97" s="95" t="inlineStr">
        <is>
          <t>ТСН-2001.4. Электротехнические установки</t>
        </is>
      </c>
      <c r="EM97" s="95" t="inlineStr">
        <is>
          <t>ТСН-2001.4-11</t>
        </is>
      </c>
      <c r="EN97" s="95" t="n"/>
      <c r="EO97" s="95" t="n"/>
      <c r="EP97" s="95" t="n"/>
      <c r="EQ97" s="95" t="n">
        <v>131072</v>
      </c>
      <c r="ER97" s="95" t="n">
        <v>1510.65</v>
      </c>
      <c r="ES97" s="95" t="n">
        <v>0</v>
      </c>
      <c r="ET97" s="95" t="n">
        <v>1846.35</v>
      </c>
      <c r="EU97" s="95" t="n">
        <v>167.85</v>
      </c>
      <c r="EV97" s="95" t="n">
        <v>1242.09</v>
      </c>
      <c r="EW97" s="95" t="n">
        <v>46</v>
      </c>
      <c r="EX97" s="95" t="n">
        <v>0</v>
      </c>
      <c r="EY97" s="95" t="n">
        <v>0</v>
      </c>
      <c r="EZ97" s="95" t="n"/>
      <c r="FA97" s="95" t="n"/>
      <c r="FB97" s="95" t="n"/>
      <c r="FC97" s="95" t="n"/>
      <c r="FD97" s="95" t="n"/>
      <c r="FE97" s="95" t="n"/>
      <c r="FF97" s="95" t="n"/>
      <c r="FG97" s="95" t="n"/>
      <c r="FH97" s="95" t="n"/>
      <c r="FI97" s="95" t="n"/>
      <c r="FJ97" s="95" t="n"/>
      <c r="FK97" s="95" t="n"/>
      <c r="FL97" s="95" t="n"/>
      <c r="FM97" s="95" t="n"/>
      <c r="FN97" s="95" t="n"/>
      <c r="FO97" s="95" t="n"/>
      <c r="FP97" s="95" t="n"/>
      <c r="FQ97" s="95" t="n">
        <v>0</v>
      </c>
      <c r="FR97" s="95">
        <f>ROUND(IF(BI97=3,GM97,0),2)</f>
        <v/>
      </c>
      <c r="FS97" s="95" t="n">
        <v>0</v>
      </c>
      <c r="FT97" s="95" t="n"/>
      <c r="FU97" s="95" t="n"/>
      <c r="FV97" s="95" t="n"/>
      <c r="FW97" s="95" t="n"/>
      <c r="FX97" s="95" t="n">
        <v>97</v>
      </c>
      <c r="FY97" s="95" t="n">
        <v>51</v>
      </c>
      <c r="FZ97" s="95" t="n"/>
      <c r="GA97" s="95" t="n"/>
      <c r="GB97" s="95" t="n"/>
      <c r="GC97" s="95" t="n"/>
      <c r="GD97" s="95" t="n">
        <v>1</v>
      </c>
      <c r="GE97" s="95" t="n"/>
      <c r="GF97" s="95" t="n">
        <v>1463519892</v>
      </c>
      <c r="GG97" s="95" t="n">
        <v>2</v>
      </c>
      <c r="GH97" s="95" t="n">
        <v>1</v>
      </c>
      <c r="GI97" s="95" t="n">
        <v>2</v>
      </c>
      <c r="GJ97" s="95" t="n">
        <v>0</v>
      </c>
      <c r="GK97" s="95" t="n">
        <v>0</v>
      </c>
      <c r="GL97" s="95">
        <f>ROUND(IF(AND(BH97=3,BI97=3,FS97&lt;&gt;0),P97,0),2)</f>
        <v/>
      </c>
      <c r="GM97" s="95">
        <f>ROUND(O97+X97+Y97,2)+GX97</f>
        <v/>
      </c>
      <c r="GN97" s="95">
        <f>IF(OR(BI97=0,BI97=1),GM97-GX97,0)</f>
        <v/>
      </c>
      <c r="GO97" s="95">
        <f>IF(BI97=2,GM97-GX97,0)</f>
        <v/>
      </c>
      <c r="GP97" s="95">
        <f>IF(BI97=4,GM97-GX97,0)</f>
        <v/>
      </c>
      <c r="GQ97" s="95" t="n"/>
      <c r="GR97" s="95" t="n">
        <v>0</v>
      </c>
      <c r="GS97" s="95" t="n">
        <v>0</v>
      </c>
      <c r="GT97" s="95" t="n">
        <v>0</v>
      </c>
      <c r="GU97" s="95" t="n"/>
      <c r="GV97" s="95">
        <f>ROUND((GT97),6)</f>
        <v/>
      </c>
      <c r="GW97" s="95" t="n">
        <v>1</v>
      </c>
      <c r="GX97" s="95">
        <f>ROUND(HC97*I97,2)</f>
        <v/>
      </c>
      <c r="GY97" s="95" t="n">
        <v>0</v>
      </c>
      <c r="GZ97" s="95" t="n">
        <v>0</v>
      </c>
      <c r="HA97" s="95" t="n">
        <v>0</v>
      </c>
      <c r="HB97" s="95" t="n">
        <v>0</v>
      </c>
      <c r="HC97" s="95">
        <f>GV97*GW97</f>
        <v/>
      </c>
      <c r="HD97" s="95" t="n">
        <v>0</v>
      </c>
      <c r="HE97" s="95" t="n"/>
      <c r="HF97" s="95" t="n"/>
      <c r="HG97" s="95" t="n"/>
      <c r="HH97" s="95" t="n"/>
      <c r="HI97" s="95" t="n"/>
      <c r="HJ97" s="95" t="n"/>
      <c r="HK97" s="95" t="n"/>
      <c r="HL97" s="95" t="n"/>
      <c r="HM97" s="95" t="n"/>
      <c r="HN97" s="95" t="n"/>
      <c r="HO97" s="95" t="n"/>
      <c r="HP97" s="95" t="n"/>
      <c r="HQ97" s="95" t="n"/>
      <c r="HR97" s="95" t="n"/>
      <c r="HS97" s="95" t="n"/>
      <c r="HT97" s="95" t="n"/>
      <c r="HU97" s="95" t="n"/>
      <c r="HV97" s="95" t="n"/>
      <c r="HW97" s="95" t="n"/>
      <c r="HX97" s="95" t="n"/>
      <c r="HY97" s="95" t="n"/>
      <c r="HZ97" s="95" t="n"/>
      <c r="IA97" s="95" t="n"/>
      <c r="IB97" s="95" t="n"/>
      <c r="IC97" s="95" t="n"/>
      <c r="ID97" s="95" t="n"/>
      <c r="IE97" s="95" t="n"/>
      <c r="IF97" s="95" t="n"/>
      <c r="IG97" s="95" t="n"/>
      <c r="IH97" s="95" t="n"/>
      <c r="II97" s="95" t="n"/>
      <c r="IJ97" s="95" t="n"/>
      <c r="IK97" s="95" t="n"/>
      <c r="IL97" s="95" t="n"/>
      <c r="IM97" s="95" t="n"/>
      <c r="IN97" s="95" t="n"/>
      <c r="IO97" s="95" t="n"/>
      <c r="IP97" s="95" t="n"/>
      <c r="IQ97" s="95" t="n"/>
      <c r="IR97" s="95" t="n"/>
      <c r="IS97" s="95" t="n"/>
      <c r="IT97" s="95" t="n"/>
      <c r="IU97" s="95" t="n"/>
    </row>
    <row r="98" ht="12.75" customHeight="1" s="54">
      <c r="A98" s="95" t="n">
        <v>17</v>
      </c>
      <c r="B98" s="95" t="n">
        <v>1</v>
      </c>
      <c r="C98" s="95">
        <f>ROW(SmtRes!A75)</f>
        <v/>
      </c>
      <c r="D98" s="95">
        <f>ROW(EtalonRes!A75)</f>
        <v/>
      </c>
      <c r="E98" s="95" t="n">
        <v>1</v>
      </c>
      <c r="F98" s="95" t="inlineStr">
        <is>
          <t>5.3-28-1</t>
        </is>
      </c>
      <c r="G98" s="95" t="inlineStr">
        <is>
          <t>Пусконаладка кондиционеров</t>
        </is>
      </c>
      <c r="H98" s="95" t="inlineStr">
        <is>
          <t>1 КОМПЛ.</t>
        </is>
      </c>
      <c r="I98" s="95" t="n">
        <v>46</v>
      </c>
      <c r="J98" s="95" t="n">
        <v>115.31</v>
      </c>
      <c r="K98" s="95" t="n">
        <v>85435.62</v>
      </c>
      <c r="L98" s="95" t="n"/>
      <c r="M98" s="95" t="n"/>
      <c r="N98" s="95" t="n"/>
      <c r="O98" s="95">
        <f>ROUND((Z98+AC98+AD98),2)</f>
        <v/>
      </c>
      <c r="P98" s="95">
        <f>ROUND((U98+X98+Y98),2)</f>
        <v/>
      </c>
      <c r="Q98" s="95">
        <f>ROUND(10.18,2)</f>
        <v/>
      </c>
      <c r="R98" s="95">
        <f>ROUND(AH98,2)</f>
        <v/>
      </c>
      <c r="S98" s="95" t="inlineStr">
        <is>
          <t>ТСН-2001 5.3-28-1</t>
        </is>
      </c>
      <c r="T98" s="95" t="inlineStr">
        <is>
          <t>work</t>
        </is>
      </c>
      <c r="U98" s="95" t="n">
        <v>53995.31</v>
      </c>
      <c r="V98" s="95" t="n">
        <v>15378.41</v>
      </c>
      <c r="W98" s="95" t="n">
        <v>1708.71</v>
      </c>
      <c r="X98" s="95" t="n">
        <v>18795.84</v>
      </c>
      <c r="Y98" s="95" t="n">
        <v>12644.47</v>
      </c>
      <c r="Z98" s="95" t="n">
        <v>5304.07</v>
      </c>
      <c r="AA98" s="95" t="n">
        <v>1510.64</v>
      </c>
      <c r="AB98" s="95" t="n">
        <v>167.86</v>
      </c>
      <c r="AC98" s="95" t="n">
        <v>1846.34</v>
      </c>
      <c r="AD98" s="95" t="n">
        <v>1242.08</v>
      </c>
      <c r="AE98" s="95" t="inlineStr">
        <is>
          <t>work</t>
        </is>
      </c>
      <c r="AF98" s="95" t="n">
        <v>189.13</v>
      </c>
      <c r="AG98" s="95" t="n">
        <v>18.58</v>
      </c>
      <c r="AH98" s="95" t="n">
        <v>46</v>
      </c>
      <c r="AI98" s="95">
        <f>(((EX98*0.3)*1.1))</f>
        <v/>
      </c>
      <c r="AJ98" s="95">
        <f>(AS98)</f>
        <v/>
      </c>
      <c r="AK98" s="95" t="n">
        <v>1510.64</v>
      </c>
      <c r="AL98" s="95" t="n">
        <v>0</v>
      </c>
      <c r="AM98" s="95" t="n">
        <v>1846.34</v>
      </c>
      <c r="AN98" s="95" t="n">
        <v>167.86</v>
      </c>
      <c r="AO98" s="95">
        <f>ROUND(O98,2)</f>
        <v/>
      </c>
      <c r="AP98" s="95" t="n">
        <v>0</v>
      </c>
      <c r="AQ98" s="95">
        <f>ROUND(R98,2)</f>
        <v/>
      </c>
      <c r="AR98" s="95" t="n">
        <v>0</v>
      </c>
      <c r="AS98" s="95" t="n">
        <v>0</v>
      </c>
      <c r="AT98" s="95" t="n">
        <v>97</v>
      </c>
      <c r="AU98" s="95" t="n">
        <v>51</v>
      </c>
      <c r="AV98" s="95" t="n">
        <v>1</v>
      </c>
      <c r="AW98" s="95" t="n">
        <v>1</v>
      </c>
      <c r="AX98" s="95" t="n"/>
      <c r="AY98" s="95" t="n"/>
      <c r="AZ98" s="95" t="n">
        <v>1</v>
      </c>
      <c r="BA98" s="95" t="n">
        <v>1</v>
      </c>
      <c r="BB98" s="95" t="n">
        <v>1</v>
      </c>
      <c r="BC98" s="95" t="n">
        <v>1</v>
      </c>
      <c r="BD98" s="95" t="n"/>
      <c r="BE98" s="95" t="n"/>
      <c r="BF98" s="95" t="n"/>
      <c r="BG98" s="95" t="n"/>
      <c r="BH98" s="95" t="n">
        <v>0</v>
      </c>
      <c r="BI98" s="95" t="n">
        <v>46</v>
      </c>
      <c r="BJ98" s="95" t="inlineStr">
        <is>
          <t>ТСН-2001 5.3-28-1, 5.3-28-1</t>
        </is>
      </c>
      <c r="BK98" s="95" t="n"/>
      <c r="BL98" s="95" t="n"/>
      <c r="BM98" s="95" t="n">
        <v>53</v>
      </c>
      <c r="BN98" s="95" t="n">
        <v>0</v>
      </c>
      <c r="BO98" s="95" t="inlineStr">
        <is>
          <t>5.3-28-1</t>
        </is>
      </c>
      <c r="BP98" s="95" t="n">
        <v>1</v>
      </c>
      <c r="BQ98" s="95" t="n">
        <v>40</v>
      </c>
      <c r="BR98" s="95" t="n">
        <v>0</v>
      </c>
      <c r="BS98" s="95" t="n">
        <v>1</v>
      </c>
      <c r="BT98" s="95" t="n">
        <v>1</v>
      </c>
      <c r="BU98" s="95" t="n">
        <v>1</v>
      </c>
      <c r="BV98" s="95" t="n">
        <v>1</v>
      </c>
      <c r="BW98" s="95" t="n">
        <v>1</v>
      </c>
      <c r="BX98" s="95" t="n">
        <v>1</v>
      </c>
      <c r="BY98" s="95" t="n"/>
      <c r="BZ98" s="95" t="n">
        <v>97</v>
      </c>
      <c r="CA98" s="95" t="n">
        <v>51</v>
      </c>
      <c r="CB98" s="95" t="n"/>
      <c r="CC98" s="95" t="n"/>
      <c r="CD98" s="95" t="n"/>
      <c r="CE98" s="95" t="n">
        <v>30</v>
      </c>
      <c r="CF98" s="95" t="n">
        <v>0</v>
      </c>
      <c r="CG98" s="95" t="n">
        <v>0</v>
      </c>
      <c r="CH98" s="95" t="n"/>
      <c r="CI98" s="95" t="n"/>
      <c r="CJ98" s="95" t="n"/>
      <c r="CK98" s="95" t="n"/>
      <c r="CL98" s="95" t="n"/>
      <c r="CM98" s="95" t="n">
        <v>0</v>
      </c>
      <c r="CN98" s="95" t="n"/>
      <c r="CO98" s="95" t="n">
        <v>0</v>
      </c>
      <c r="CP98" s="95">
        <f>ROUND(P98,2)</f>
        <v/>
      </c>
      <c r="CQ98" s="95">
        <f>ROUND(V98,2)</f>
        <v/>
      </c>
      <c r="CR98" s="95">
        <f>ROUND(W98,2)</f>
        <v/>
      </c>
      <c r="CS98" s="95">
        <f>ROUND(X98,2)</f>
        <v/>
      </c>
      <c r="CT98" s="95">
        <f>ROUND(Y98,2)</f>
        <v/>
      </c>
      <c r="CU98" s="95">
        <f>ROUND(AF98,2)</f>
        <v/>
      </c>
      <c r="CV98" s="95">
        <f>ROUND((AH98*AV98),2)</f>
        <v/>
      </c>
      <c r="CW98" s="95">
        <f>ROUND(AI98,2)</f>
        <v/>
      </c>
      <c r="CX98" s="95">
        <f>ROUND(AJ98,2)</f>
        <v/>
      </c>
      <c r="CY98" s="95">
        <f>ROUND(((P98*AT98)/100),2)</f>
        <v/>
      </c>
      <c r="CZ98" s="95">
        <f>ROUND(((P98*AU98)/100),2)</f>
        <v/>
      </c>
      <c r="DA98" s="95" t="n"/>
      <c r="DB98" s="95" t="n">
        <v>147</v>
      </c>
      <c r="DC98" s="95" t="n"/>
      <c r="DD98" s="95" t="inlineStr">
        <is>
          <t>*0)*1</t>
        </is>
      </c>
      <c r="DE98" s="95" t="inlineStr">
        <is>
          <t>*0,3)*1,1</t>
        </is>
      </c>
      <c r="DF98" s="95" t="inlineStr">
        <is>
          <t>*0,3)*1,1</t>
        </is>
      </c>
      <c r="DG98" s="95" t="inlineStr">
        <is>
          <t>*0,3)*1,1</t>
        </is>
      </c>
      <c r="DH98" s="95" t="n"/>
      <c r="DI98" s="95" t="inlineStr">
        <is>
          <t>*0,3)*1,1</t>
        </is>
      </c>
      <c r="DJ98" s="95" t="inlineStr">
        <is>
          <t>*0,3)*1,1</t>
        </is>
      </c>
      <c r="DK98" s="95" t="n"/>
      <c r="DL98" s="95" t="n"/>
      <c r="DM98" s="95" t="n"/>
      <c r="DN98" s="95" t="n">
        <v>0</v>
      </c>
      <c r="DO98" s="95" t="n">
        <v>0</v>
      </c>
      <c r="DP98" s="95" t="n">
        <v>1</v>
      </c>
      <c r="DQ98" s="95" t="n">
        <v>1</v>
      </c>
      <c r="DR98" s="95" t="n"/>
      <c r="DS98" s="95" t="n"/>
      <c r="DT98" s="95" t="n"/>
      <c r="DU98" s="95" t="n">
        <v>1000</v>
      </c>
      <c r="DV98" s="95" t="inlineStr">
        <is>
          <t>1  КОМПЛ..</t>
        </is>
      </c>
      <c r="DW98" s="95" t="inlineStr">
        <is>
          <t>1  КОМПЛ..</t>
        </is>
      </c>
      <c r="DX98" s="95" t="n">
        <v>1</v>
      </c>
      <c r="DY98" s="95" t="n"/>
      <c r="DZ98" s="95" t="n"/>
      <c r="EA98" s="95" t="n"/>
      <c r="EB98" s="95" t="n"/>
      <c r="EC98" s="95" t="n"/>
      <c r="ED98" s="95" t="n"/>
      <c r="EE98" s="95" t="n">
        <v>1289136531</v>
      </c>
      <c r="EF98" s="95" t="n">
        <v>40</v>
      </c>
      <c r="EG98" s="95" t="inlineStr">
        <is>
          <t>Монтаж оборудования</t>
        </is>
      </c>
      <c r="EH98" s="95" t="n">
        <v>0</v>
      </c>
      <c r="EI98" s="95" t="n"/>
      <c r="EJ98" s="95" t="n">
        <v>46</v>
      </c>
      <c r="EK98" s="95" t="n">
        <v>53</v>
      </c>
      <c r="EL98" s="95" t="inlineStr">
        <is>
          <t>ТСН-2001 5.3-28-1</t>
        </is>
      </c>
      <c r="EM98" s="95" t="inlineStr">
        <is>
          <t>ТСН-2001.5-3</t>
        </is>
      </c>
      <c r="EN98" s="95" t="n"/>
      <c r="EO98" s="95" t="n"/>
      <c r="EP98" s="95" t="n"/>
      <c r="EQ98" s="95" t="n">
        <v>131072</v>
      </c>
      <c r="ER98" s="95" t="n">
        <v>1510.64</v>
      </c>
      <c r="ES98" s="95" t="n">
        <v>0</v>
      </c>
      <c r="ET98" s="95" t="n">
        <v>1846.34</v>
      </c>
      <c r="EU98" s="95" t="n">
        <v>167.86</v>
      </c>
      <c r="EV98" s="95" t="n">
        <v>1242.08</v>
      </c>
      <c r="EW98" s="95" t="n">
        <v>46</v>
      </c>
      <c r="EX98" s="95" t="n">
        <v>0</v>
      </c>
      <c r="EY98" s="95" t="n">
        <v>0</v>
      </c>
      <c r="EZ98" s="95" t="n"/>
      <c r="FA98" s="95" t="n"/>
      <c r="FB98" s="95" t="n"/>
      <c r="FC98" s="95" t="n"/>
      <c r="FD98" s="95" t="n"/>
      <c r="FE98" s="95" t="n"/>
      <c r="FF98" s="95" t="n"/>
      <c r="FG98" s="95" t="n"/>
      <c r="FH98" s="95" t="n"/>
      <c r="FI98" s="95" t="n"/>
      <c r="FJ98" s="95" t="n"/>
      <c r="FK98" s="95" t="n"/>
      <c r="FL98" s="95" t="n"/>
      <c r="FM98" s="95" t="n"/>
      <c r="FN98" s="95" t="n"/>
      <c r="FO98" s="95" t="n"/>
      <c r="FP98" s="95" t="n"/>
      <c r="FQ98" s="95" t="n">
        <v>0</v>
      </c>
      <c r="FR98" s="95">
        <f>ROUND(IF(BI98=3,GM98,0),2)</f>
        <v/>
      </c>
      <c r="FS98" s="95" t="n">
        <v>0</v>
      </c>
      <c r="FT98" s="95" t="n"/>
      <c r="FU98" s="95" t="n"/>
      <c r="FV98" s="95" t="n"/>
      <c r="FW98" s="95" t="n"/>
      <c r="FX98" s="95" t="n">
        <v>97</v>
      </c>
      <c r="FY98" s="95" t="n">
        <v>51</v>
      </c>
      <c r="FZ98" s="95" t="n"/>
      <c r="GA98" s="95" t="n"/>
      <c r="GB98" s="95" t="n"/>
      <c r="GC98" s="95" t="n"/>
      <c r="GD98" s="95" t="n">
        <v>1</v>
      </c>
      <c r="GE98" s="95" t="n"/>
      <c r="GF98" s="95" t="n">
        <v>1289136531</v>
      </c>
      <c r="GG98" s="95" t="n">
        <v>2</v>
      </c>
      <c r="GH98" s="95" t="n">
        <v>1</v>
      </c>
      <c r="GI98" s="95" t="n">
        <v>2</v>
      </c>
      <c r="GJ98" s="95" t="n">
        <v>0</v>
      </c>
      <c r="GK98" s="95" t="n">
        <v>0</v>
      </c>
      <c r="GL98" s="95">
        <f>ROUND(IF(AND(BH98=3,BI98=3,FS98&lt;&gt;0),P98,0),2)</f>
        <v/>
      </c>
      <c r="GM98" s="95">
        <f>ROUND(O98+X98+Y98,2)+GX98</f>
        <v/>
      </c>
      <c r="GN98" s="95">
        <f>IF(OR(BI98=0,BI98=1),GM98-GX98,0)</f>
        <v/>
      </c>
      <c r="GO98" s="95">
        <f>IF(BI98=2,GM98-GX98,0)</f>
        <v/>
      </c>
      <c r="GP98" s="95">
        <f>IF(BI98=4,GM98-GX98,0)</f>
        <v/>
      </c>
      <c r="GQ98" s="95" t="n"/>
      <c r="GR98" s="95" t="n">
        <v>0</v>
      </c>
      <c r="GS98" s="95" t="n">
        <v>0</v>
      </c>
      <c r="GT98" s="95" t="n">
        <v>0</v>
      </c>
      <c r="GU98" s="95" t="n"/>
      <c r="GV98" s="95">
        <f>ROUND((GT98),6)</f>
        <v/>
      </c>
      <c r="GW98" s="95" t="n">
        <v>1</v>
      </c>
      <c r="GX98" s="95">
        <f>ROUND(HC98*I98,2)</f>
        <v/>
      </c>
      <c r="GY98" s="95" t="n">
        <v>0</v>
      </c>
      <c r="GZ98" s="95" t="n">
        <v>0</v>
      </c>
      <c r="HA98" s="95" t="n">
        <v>0</v>
      </c>
      <c r="HB98" s="95" t="n">
        <v>0</v>
      </c>
      <c r="HC98" s="95">
        <f>GV98*GW98</f>
        <v/>
      </c>
      <c r="HD98" s="95" t="n">
        <v>0</v>
      </c>
      <c r="HE98" s="95" t="n"/>
      <c r="HF98" s="95" t="n"/>
      <c r="HG98" s="95" t="n"/>
      <c r="HH98" s="95" t="n"/>
      <c r="HI98" s="95" t="n"/>
      <c r="HJ98" s="95" t="n"/>
      <c r="HK98" s="95" t="n"/>
      <c r="HL98" s="95" t="n"/>
      <c r="HM98" s="95" t="n"/>
      <c r="HN98" s="95" t="n"/>
      <c r="HO98" s="95" t="n"/>
      <c r="HP98" s="95" t="n"/>
      <c r="HQ98" s="95" t="n"/>
      <c r="HR98" s="95" t="n"/>
      <c r="HS98" s="95" t="n"/>
      <c r="HT98" s="95" t="n"/>
      <c r="HU98" s="95" t="n"/>
      <c r="HV98" s="95" t="n"/>
      <c r="HW98" s="95" t="n"/>
      <c r="HX98" s="95" t="n"/>
      <c r="HY98" s="95" t="n"/>
      <c r="HZ98" s="95" t="n"/>
      <c r="IA98" s="95" t="n"/>
      <c r="IB98" s="95" t="n"/>
      <c r="IC98" s="95" t="n"/>
      <c r="ID98" s="95" t="n"/>
      <c r="IE98" s="95" t="n"/>
      <c r="IF98" s="95" t="n"/>
      <c r="IG98" s="95" t="n"/>
      <c r="IH98" s="95" t="n"/>
      <c r="II98" s="95" t="n"/>
      <c r="IJ98" s="95" t="n"/>
      <c r="IK98" s="95" t="n"/>
      <c r="IL98" s="95" t="n"/>
      <c r="IM98" s="95" t="n"/>
      <c r="IN98" s="95" t="n"/>
      <c r="IO98" s="95" t="n"/>
      <c r="IP98" s="95" t="n"/>
      <c r="IQ98" s="95" t="n"/>
      <c r="IR98" s="95" t="n"/>
      <c r="IS98" s="95" t="n"/>
      <c r="IT98" s="95" t="n"/>
      <c r="IU98" s="95" t="n"/>
    </row>
    <row r="99" ht="12.75" customHeight="1" s="54">
      <c r="A99" s="95" t="n">
        <v>17</v>
      </c>
      <c r="B99" s="95" t="n">
        <v>1</v>
      </c>
      <c r="C99" s="95">
        <f>ROW(SmtRes!A76)</f>
        <v/>
      </c>
      <c r="D99" s="95">
        <f>ROW(EtalonRes!A76)</f>
        <v/>
      </c>
      <c r="E99" s="95" t="n">
        <v>1</v>
      </c>
      <c r="F99" s="95" t="inlineStr">
        <is>
          <t>5.3-28-1</t>
        </is>
      </c>
      <c r="G99" s="95" t="inlineStr">
        <is>
          <t>Пусконаладка, вакуумирование и проверка кондиционирования</t>
        </is>
      </c>
      <c r="H99" s="95" t="inlineStr">
        <is>
          <t>1 КОМПЛ.</t>
        </is>
      </c>
      <c r="I99" s="95" t="n">
        <v>46</v>
      </c>
      <c r="J99" s="95" t="n">
        <v>600.47</v>
      </c>
      <c r="K99" s="95" t="n">
        <v>396038.12</v>
      </c>
      <c r="L99" s="95" t="n"/>
      <c r="M99" s="95" t="n"/>
      <c r="N99" s="95" t="n"/>
      <c r="O99" s="95">
        <f>ROUND((Z99+AC99+AD99),2)</f>
        <v/>
      </c>
      <c r="P99" s="95">
        <f>ROUND((U99+X99+Y99),2)</f>
        <v/>
      </c>
      <c r="Q99" s="95">
        <f>ROUND(10.18,2)</f>
        <v/>
      </c>
      <c r="R99" s="95">
        <f>ROUND(AH99,2)</f>
        <v/>
      </c>
      <c r="S99" s="95" t="inlineStr">
        <is>
          <t>ТСН-2001 5.3-28-1</t>
        </is>
      </c>
      <c r="T99" s="95" t="inlineStr">
        <is>
          <t>work</t>
        </is>
      </c>
      <c r="U99" s="95" t="n">
        <v>281187.07</v>
      </c>
      <c r="V99" s="95" t="n">
        <v>71286.86</v>
      </c>
      <c r="W99" s="95" t="n">
        <v>7920.76</v>
      </c>
      <c r="X99" s="95" t="n">
        <v>59405.72</v>
      </c>
      <c r="Y99" s="95" t="n">
        <v>55445.34</v>
      </c>
      <c r="Z99" s="95" t="n">
        <v>27621.52</v>
      </c>
      <c r="AA99" s="95" t="n">
        <v>7002.64</v>
      </c>
      <c r="AB99" s="95" t="n">
        <v>778.0700000000001</v>
      </c>
      <c r="AC99" s="95" t="n">
        <v>5835.53</v>
      </c>
      <c r="AD99" s="95" t="n">
        <v>5446.5</v>
      </c>
      <c r="AE99" s="95" t="inlineStr">
        <is>
          <t>work</t>
        </is>
      </c>
      <c r="AF99" s="95" t="n">
        <v>876.8</v>
      </c>
      <c r="AG99" s="95" t="n">
        <v>86.13</v>
      </c>
      <c r="AH99" s="95" t="n">
        <v>46</v>
      </c>
      <c r="AI99" s="95">
        <f>(((EX99*0.3)*1.1))</f>
        <v/>
      </c>
      <c r="AJ99" s="95">
        <f>(AS99)</f>
        <v/>
      </c>
      <c r="AK99" s="95" t="n">
        <v>7002.64</v>
      </c>
      <c r="AL99" s="95" t="n">
        <v>0</v>
      </c>
      <c r="AM99" s="95" t="n">
        <v>5835.53</v>
      </c>
      <c r="AN99" s="95" t="n">
        <v>778.0700000000001</v>
      </c>
      <c r="AO99" s="95">
        <f>ROUND(O99,2)</f>
        <v/>
      </c>
      <c r="AP99" s="95" t="n">
        <v>0</v>
      </c>
      <c r="AQ99" s="95">
        <f>ROUND(R99,2)</f>
        <v/>
      </c>
      <c r="AR99" s="95" t="n">
        <v>0</v>
      </c>
      <c r="AS99" s="95" t="n">
        <v>0</v>
      </c>
      <c r="AT99" s="95" t="n">
        <v>97</v>
      </c>
      <c r="AU99" s="95" t="n">
        <v>51</v>
      </c>
      <c r="AV99" s="95" t="n">
        <v>1</v>
      </c>
      <c r="AW99" s="95" t="n">
        <v>1</v>
      </c>
      <c r="AX99" s="95" t="n"/>
      <c r="AY99" s="95" t="n"/>
      <c r="AZ99" s="95" t="n">
        <v>1</v>
      </c>
      <c r="BA99" s="95" t="n">
        <v>1</v>
      </c>
      <c r="BB99" s="95" t="n">
        <v>1</v>
      </c>
      <c r="BC99" s="95" t="n">
        <v>1</v>
      </c>
      <c r="BD99" s="95" t="n"/>
      <c r="BE99" s="95" t="n"/>
      <c r="BF99" s="95" t="n"/>
      <c r="BG99" s="95" t="n"/>
      <c r="BH99" s="95" t="n">
        <v>0</v>
      </c>
      <c r="BI99" s="95" t="n">
        <v>46</v>
      </c>
      <c r="BJ99" s="95" t="inlineStr">
        <is>
          <t>ТСН-2001 5.3-28-1, 5.3-28-1</t>
        </is>
      </c>
      <c r="BK99" s="95" t="n"/>
      <c r="BL99" s="95" t="n"/>
      <c r="BM99" s="95" t="n">
        <v>53</v>
      </c>
      <c r="BN99" s="95" t="n">
        <v>0</v>
      </c>
      <c r="BO99" s="95" t="inlineStr">
        <is>
          <t>5.3-28-1</t>
        </is>
      </c>
      <c r="BP99" s="95" t="n">
        <v>1</v>
      </c>
      <c r="BQ99" s="95" t="n">
        <v>40</v>
      </c>
      <c r="BR99" s="95" t="n">
        <v>0</v>
      </c>
      <c r="BS99" s="95" t="n">
        <v>1</v>
      </c>
      <c r="BT99" s="95" t="n">
        <v>1</v>
      </c>
      <c r="BU99" s="95" t="n">
        <v>1</v>
      </c>
      <c r="BV99" s="95" t="n">
        <v>1</v>
      </c>
      <c r="BW99" s="95" t="n">
        <v>1</v>
      </c>
      <c r="BX99" s="95" t="n">
        <v>1</v>
      </c>
      <c r="BY99" s="95" t="n"/>
      <c r="BZ99" s="95" t="n">
        <v>97</v>
      </c>
      <c r="CA99" s="95" t="n">
        <v>51</v>
      </c>
      <c r="CB99" s="95" t="n"/>
      <c r="CC99" s="95" t="n"/>
      <c r="CD99" s="95" t="n"/>
      <c r="CE99" s="95" t="n">
        <v>30</v>
      </c>
      <c r="CF99" s="95" t="n">
        <v>0</v>
      </c>
      <c r="CG99" s="95" t="n">
        <v>0</v>
      </c>
      <c r="CH99" s="95" t="n"/>
      <c r="CI99" s="95" t="n"/>
      <c r="CJ99" s="95" t="n"/>
      <c r="CK99" s="95" t="n"/>
      <c r="CL99" s="95" t="n"/>
      <c r="CM99" s="95" t="n">
        <v>0</v>
      </c>
      <c r="CN99" s="95" t="n"/>
      <c r="CO99" s="95" t="n">
        <v>0</v>
      </c>
      <c r="CP99" s="95">
        <f>ROUND(P99,2)</f>
        <v/>
      </c>
      <c r="CQ99" s="95">
        <f>ROUND(V99,2)</f>
        <v/>
      </c>
      <c r="CR99" s="95">
        <f>ROUND(W99,2)</f>
        <v/>
      </c>
      <c r="CS99" s="95">
        <f>ROUND(X99,2)</f>
        <v/>
      </c>
      <c r="CT99" s="95">
        <f>ROUND(Y99,2)</f>
        <v/>
      </c>
      <c r="CU99" s="95">
        <f>ROUND(AF99,2)</f>
        <v/>
      </c>
      <c r="CV99" s="95">
        <f>ROUND((AH99*AV99),2)</f>
        <v/>
      </c>
      <c r="CW99" s="95">
        <f>ROUND(AI99,2)</f>
        <v/>
      </c>
      <c r="CX99" s="95">
        <f>ROUND(AJ99,2)</f>
        <v/>
      </c>
      <c r="CY99" s="95">
        <f>ROUND(((P99*AT99)/100),2)</f>
        <v/>
      </c>
      <c r="CZ99" s="95">
        <f>ROUND(((P99*AU99)/100),2)</f>
        <v/>
      </c>
      <c r="DA99" s="95" t="n"/>
      <c r="DB99" s="95" t="n">
        <v>149</v>
      </c>
      <c r="DC99" s="95" t="n"/>
      <c r="DD99" s="95" t="inlineStr">
        <is>
          <t>*0)*1</t>
        </is>
      </c>
      <c r="DE99" s="95" t="inlineStr">
        <is>
          <t>*0,3)*1,1</t>
        </is>
      </c>
      <c r="DF99" s="95" t="inlineStr">
        <is>
          <t>*0,3)*1,1</t>
        </is>
      </c>
      <c r="DG99" s="95" t="inlineStr">
        <is>
          <t>*0,3)*1,1</t>
        </is>
      </c>
      <c r="DH99" s="95" t="n"/>
      <c r="DI99" s="95" t="inlineStr">
        <is>
          <t>*0,3)*1,1</t>
        </is>
      </c>
      <c r="DJ99" s="95" t="inlineStr">
        <is>
          <t>*0,3)*1,1</t>
        </is>
      </c>
      <c r="DK99" s="95" t="n"/>
      <c r="DL99" s="95" t="n"/>
      <c r="DM99" s="95" t="n"/>
      <c r="DN99" s="95" t="n">
        <v>0</v>
      </c>
      <c r="DO99" s="95" t="n">
        <v>0</v>
      </c>
      <c r="DP99" s="95" t="n">
        <v>1</v>
      </c>
      <c r="DQ99" s="95" t="n">
        <v>1</v>
      </c>
      <c r="DR99" s="95" t="n"/>
      <c r="DS99" s="95" t="n"/>
      <c r="DT99" s="95" t="n"/>
      <c r="DU99" s="95" t="n">
        <v>1000</v>
      </c>
      <c r="DV99" s="95" t="inlineStr">
        <is>
          <t>1  КОМПЛ..</t>
        </is>
      </c>
      <c r="DW99" s="95" t="inlineStr">
        <is>
          <t>1  КОМПЛ..</t>
        </is>
      </c>
      <c r="DX99" s="95" t="n">
        <v>1</v>
      </c>
      <c r="DY99" s="95" t="n"/>
      <c r="DZ99" s="95" t="n"/>
      <c r="EA99" s="95" t="n"/>
      <c r="EB99" s="95" t="n"/>
      <c r="EC99" s="95" t="n"/>
      <c r="ED99" s="95" t="n"/>
      <c r="EE99" s="95" t="n">
        <v>1289136531</v>
      </c>
      <c r="EF99" s="95" t="n">
        <v>40</v>
      </c>
      <c r="EG99" s="95" t="inlineStr">
        <is>
          <t>Монтаж оборудования</t>
        </is>
      </c>
      <c r="EH99" s="95" t="n">
        <v>0</v>
      </c>
      <c r="EI99" s="95" t="n"/>
      <c r="EJ99" s="95" t="n">
        <v>46</v>
      </c>
      <c r="EK99" s="95" t="n">
        <v>53</v>
      </c>
      <c r="EL99" s="95" t="inlineStr">
        <is>
          <t>ТСН-2001 5.3-28-1</t>
        </is>
      </c>
      <c r="EM99" s="95" t="inlineStr">
        <is>
          <t>ТСН-2001.5-3</t>
        </is>
      </c>
      <c r="EN99" s="95" t="n"/>
      <c r="EO99" s="95" t="n"/>
      <c r="EP99" s="95" t="n"/>
      <c r="EQ99" s="95" t="n">
        <v>131072</v>
      </c>
      <c r="ER99" s="95" t="n">
        <v>7002.64</v>
      </c>
      <c r="ES99" s="95" t="n">
        <v>0</v>
      </c>
      <c r="ET99" s="95" t="n">
        <v>5835.53</v>
      </c>
      <c r="EU99" s="95" t="n">
        <v>778.0700000000001</v>
      </c>
      <c r="EV99" s="95" t="n">
        <v>5446.5</v>
      </c>
      <c r="EW99" s="95" t="n">
        <v>46</v>
      </c>
      <c r="EX99" s="95" t="n">
        <v>0</v>
      </c>
      <c r="EY99" s="95" t="n">
        <v>0</v>
      </c>
      <c r="EZ99" s="95" t="n"/>
      <c r="FA99" s="95" t="n"/>
      <c r="FB99" s="95" t="n"/>
      <c r="FC99" s="95" t="n"/>
      <c r="FD99" s="95" t="n"/>
      <c r="FE99" s="95" t="n"/>
      <c r="FF99" s="95" t="n"/>
      <c r="FG99" s="95" t="n"/>
      <c r="FH99" s="95" t="n"/>
      <c r="FI99" s="95" t="n"/>
      <c r="FJ99" s="95" t="n"/>
      <c r="FK99" s="95" t="n"/>
      <c r="FL99" s="95" t="n"/>
      <c r="FM99" s="95" t="n"/>
      <c r="FN99" s="95" t="n"/>
      <c r="FO99" s="95" t="n"/>
      <c r="FP99" s="95" t="n"/>
      <c r="FQ99" s="95" t="n">
        <v>0</v>
      </c>
      <c r="FR99" s="95">
        <f>ROUND(IF(BI99=3,GM99,0),2)</f>
        <v/>
      </c>
      <c r="FS99" s="95" t="n">
        <v>0</v>
      </c>
      <c r="FT99" s="95" t="n"/>
      <c r="FU99" s="95" t="n"/>
      <c r="FV99" s="95" t="n"/>
      <c r="FW99" s="95" t="n"/>
      <c r="FX99" s="95" t="n">
        <v>97</v>
      </c>
      <c r="FY99" s="95" t="n">
        <v>51</v>
      </c>
      <c r="FZ99" s="95" t="n"/>
      <c r="GA99" s="95" t="n"/>
      <c r="GB99" s="95" t="n"/>
      <c r="GC99" s="95" t="n"/>
      <c r="GD99" s="95" t="n">
        <v>1</v>
      </c>
      <c r="GE99" s="95" t="n"/>
      <c r="GF99" s="95" t="n">
        <v>1289136531</v>
      </c>
      <c r="GG99" s="95" t="n">
        <v>2</v>
      </c>
      <c r="GH99" s="95" t="n">
        <v>1</v>
      </c>
      <c r="GI99" s="95" t="n">
        <v>2</v>
      </c>
      <c r="GJ99" s="95" t="n">
        <v>0</v>
      </c>
      <c r="GK99" s="95" t="n">
        <v>0</v>
      </c>
      <c r="GL99" s="95">
        <f>ROUND(IF(AND(BH99=3,BI99=3,FS99&lt;&gt;0),P99,0),2)</f>
        <v/>
      </c>
      <c r="GM99" s="95">
        <f>ROUND(O99+X99+Y99,2)+GX99</f>
        <v/>
      </c>
      <c r="GN99" s="95">
        <f>IF(OR(BI99=0,BI99=1),GM99-GX99,0)</f>
        <v/>
      </c>
      <c r="GO99" s="95">
        <f>IF(BI99=2,GM99-GX99,0)</f>
        <v/>
      </c>
      <c r="GP99" s="95">
        <f>IF(BI99=4,GM99-GX99,0)</f>
        <v/>
      </c>
      <c r="GQ99" s="95" t="n"/>
      <c r="GR99" s="95" t="n">
        <v>0</v>
      </c>
      <c r="GS99" s="95" t="n">
        <v>0</v>
      </c>
      <c r="GT99" s="95" t="n">
        <v>0</v>
      </c>
      <c r="GU99" s="95" t="n"/>
      <c r="GV99" s="95">
        <f>ROUND((GT99),6)</f>
        <v/>
      </c>
      <c r="GW99" s="95" t="n">
        <v>1</v>
      </c>
      <c r="GX99" s="95">
        <f>ROUND(HC99*I99,2)</f>
        <v/>
      </c>
      <c r="GY99" s="95" t="n">
        <v>0</v>
      </c>
      <c r="GZ99" s="95" t="n">
        <v>0</v>
      </c>
      <c r="HA99" s="95" t="n">
        <v>0</v>
      </c>
      <c r="HB99" s="95" t="n">
        <v>0</v>
      </c>
      <c r="HC99" s="95">
        <f>GV99*GW99</f>
        <v/>
      </c>
      <c r="HD99" s="95" t="n">
        <v>0</v>
      </c>
      <c r="HE99" s="95" t="n"/>
      <c r="HF99" s="95" t="n"/>
      <c r="HG99" s="95" t="n"/>
      <c r="HH99" s="95" t="n"/>
      <c r="HI99" s="95" t="n"/>
      <c r="HJ99" s="95" t="n"/>
      <c r="HK99" s="95" t="n"/>
      <c r="HL99" s="95" t="n"/>
      <c r="HM99" s="95" t="n"/>
      <c r="HN99" s="95" t="n"/>
      <c r="HO99" s="95" t="n"/>
      <c r="HP99" s="95" t="n"/>
      <c r="HQ99" s="95" t="n"/>
      <c r="HR99" s="95" t="n"/>
      <c r="HS99" s="95" t="n"/>
      <c r="HT99" s="95" t="n"/>
      <c r="HU99" s="95" t="n"/>
      <c r="HV99" s="95" t="n"/>
      <c r="HW99" s="95" t="n"/>
      <c r="HX99" s="95" t="n"/>
      <c r="HY99" s="95" t="n"/>
      <c r="HZ99" s="95" t="n"/>
      <c r="IA99" s="95" t="n"/>
      <c r="IB99" s="95" t="n"/>
      <c r="IC99" s="95" t="n"/>
      <c r="ID99" s="95" t="n"/>
      <c r="IE99" s="95" t="n"/>
      <c r="IF99" s="95" t="n"/>
      <c r="IG99" s="95" t="n"/>
      <c r="IH99" s="95" t="n"/>
      <c r="II99" s="95" t="n"/>
      <c r="IJ99" s="95" t="n"/>
      <c r="IK99" s="95" t="n"/>
      <c r="IL99" s="95" t="n"/>
      <c r="IM99" s="95" t="n"/>
      <c r="IN99" s="95" t="n"/>
      <c r="IO99" s="95" t="n"/>
      <c r="IP99" s="95" t="n"/>
      <c r="IQ99" s="95" t="n"/>
      <c r="IR99" s="95" t="n"/>
      <c r="IS99" s="95" t="n"/>
      <c r="IT99" s="95" t="n"/>
      <c r="IU99" s="95" t="n"/>
    </row>
    <row r="100" ht="12.75" customHeight="1" s="54">
      <c r="A100" s="95" t="n">
        <v>17</v>
      </c>
      <c r="B100" s="95" t="n">
        <v>1</v>
      </c>
      <c r="C100" s="95">
        <f>ROW(SmtRes!A77)</f>
        <v/>
      </c>
      <c r="D100" s="95">
        <f>ROW(EtalonRes!A77)</f>
        <v/>
      </c>
      <c r="E100" s="95" t="n">
        <v>1</v>
      </c>
      <c r="F100" s="95" t="inlineStr">
        <is>
          <t>4.8-159-1</t>
        </is>
      </c>
      <c r="G100" s="95" t="inlineStr">
        <is>
          <t>Монтаж металлических коробов/лотков для кабельных линий</t>
        </is>
      </c>
      <c r="H100" s="95" t="inlineStr">
        <is>
          <t>1 М.П.</t>
        </is>
      </c>
      <c r="I100" s="95" t="n">
        <v>2189.6</v>
      </c>
      <c r="J100" s="95" t="n">
        <v>17.69</v>
      </c>
      <c r="K100" s="95" t="n">
        <v>617984.51</v>
      </c>
      <c r="L100" s="95" t="n"/>
      <c r="M100" s="95" t="n"/>
      <c r="N100" s="95" t="n"/>
      <c r="O100" s="95">
        <f>ROUND((Z100+AC100+AD100),2)</f>
        <v/>
      </c>
      <c r="P100" s="95">
        <f>ROUND((U100+X100+Y100),2)</f>
        <v/>
      </c>
      <c r="Q100" s="95">
        <f>ROUND(10.18,2)</f>
        <v/>
      </c>
      <c r="R100" s="95">
        <f>ROUND(AH100,2)</f>
        <v/>
      </c>
      <c r="S100" s="95" t="inlineStr">
        <is>
          <t>ТСН-2001 4.8-159-1</t>
        </is>
      </c>
      <c r="T100" s="95" t="inlineStr">
        <is>
          <t>work</t>
        </is>
      </c>
      <c r="U100" s="95" t="n">
        <v>394274.12</v>
      </c>
      <c r="V100" s="95" t="n">
        <v>111237.21</v>
      </c>
      <c r="W100" s="95" t="n">
        <v>12359.69</v>
      </c>
      <c r="X100" s="95" t="n">
        <v>140900.46</v>
      </c>
      <c r="Y100" s="95" t="n">
        <v>82809.92999999999</v>
      </c>
      <c r="Z100" s="95" t="n">
        <v>38730.26</v>
      </c>
      <c r="AA100" s="95" t="n">
        <v>10927.04</v>
      </c>
      <c r="AB100" s="95" t="n">
        <v>1214.12</v>
      </c>
      <c r="AC100" s="95" t="n">
        <v>13840.92</v>
      </c>
      <c r="AD100" s="95" t="n">
        <v>8134.57</v>
      </c>
      <c r="AE100" s="95" t="inlineStr">
        <is>
          <t>work</t>
        </is>
      </c>
      <c r="AF100" s="95" t="n">
        <v>1368.19</v>
      </c>
      <c r="AG100" s="95" t="n">
        <v>134.4</v>
      </c>
      <c r="AH100" s="95" t="n">
        <v>2189.6</v>
      </c>
      <c r="AI100" s="95">
        <f>(((EX100*0.3)*1.1))</f>
        <v/>
      </c>
      <c r="AJ100" s="95">
        <f>(AS100)</f>
        <v/>
      </c>
      <c r="AK100" s="95" t="n">
        <v>10927.04</v>
      </c>
      <c r="AL100" s="95" t="n">
        <v>0</v>
      </c>
      <c r="AM100" s="95" t="n">
        <v>13840.92</v>
      </c>
      <c r="AN100" s="95" t="n">
        <v>1214.12</v>
      </c>
      <c r="AO100" s="95">
        <f>ROUND(O100,2)</f>
        <v/>
      </c>
      <c r="AP100" s="95" t="n">
        <v>0</v>
      </c>
      <c r="AQ100" s="95">
        <f>ROUND(R100,2)</f>
        <v/>
      </c>
      <c r="AR100" s="95" t="n">
        <v>0</v>
      </c>
      <c r="AS100" s="95" t="n">
        <v>0</v>
      </c>
      <c r="AT100" s="95" t="n">
        <v>97</v>
      </c>
      <c r="AU100" s="95" t="n">
        <v>51</v>
      </c>
      <c r="AV100" s="95" t="n">
        <v>1</v>
      </c>
      <c r="AW100" s="95" t="n">
        <v>1</v>
      </c>
      <c r="AX100" s="95" t="n"/>
      <c r="AY100" s="95" t="n"/>
      <c r="AZ100" s="95" t="n">
        <v>1</v>
      </c>
      <c r="BA100" s="95" t="n">
        <v>1</v>
      </c>
      <c r="BB100" s="95" t="n">
        <v>1</v>
      </c>
      <c r="BC100" s="95" t="n">
        <v>1</v>
      </c>
      <c r="BD100" s="95" t="n"/>
      <c r="BE100" s="95" t="n"/>
      <c r="BF100" s="95" t="n"/>
      <c r="BG100" s="95" t="n"/>
      <c r="BH100" s="95" t="n">
        <v>0</v>
      </c>
      <c r="BI100" s="95" t="n">
        <v>2189.6</v>
      </c>
      <c r="BJ100" s="95" t="inlineStr">
        <is>
          <t>ТСН-2001.4. Электротехнические установки, 4.8-159-1</t>
        </is>
      </c>
      <c r="BK100" s="95" t="n"/>
      <c r="BL100" s="95" t="n"/>
      <c r="BM100" s="95" t="n">
        <v>48</v>
      </c>
      <c r="BN100" s="95" t="n">
        <v>0</v>
      </c>
      <c r="BO100" s="95" t="inlineStr">
        <is>
          <t>4.8-159-1</t>
        </is>
      </c>
      <c r="BP100" s="95" t="n">
        <v>1</v>
      </c>
      <c r="BQ100" s="95" t="n">
        <v>40</v>
      </c>
      <c r="BR100" s="95" t="n">
        <v>0</v>
      </c>
      <c r="BS100" s="95" t="n">
        <v>1</v>
      </c>
      <c r="BT100" s="95" t="n">
        <v>1</v>
      </c>
      <c r="BU100" s="95" t="n">
        <v>1</v>
      </c>
      <c r="BV100" s="95" t="n">
        <v>1</v>
      </c>
      <c r="BW100" s="95" t="n">
        <v>1</v>
      </c>
      <c r="BX100" s="95" t="n">
        <v>1</v>
      </c>
      <c r="BY100" s="95" t="n"/>
      <c r="BZ100" s="95" t="n">
        <v>97</v>
      </c>
      <c r="CA100" s="95" t="n">
        <v>51</v>
      </c>
      <c r="CB100" s="95" t="n"/>
      <c r="CC100" s="95" t="n"/>
      <c r="CD100" s="95" t="n"/>
      <c r="CE100" s="95" t="n">
        <v>30</v>
      </c>
      <c r="CF100" s="95" t="n">
        <v>0</v>
      </c>
      <c r="CG100" s="95" t="n">
        <v>0</v>
      </c>
      <c r="CH100" s="95" t="n"/>
      <c r="CI100" s="95" t="n"/>
      <c r="CJ100" s="95" t="n"/>
      <c r="CK100" s="95" t="n"/>
      <c r="CL100" s="95" t="n"/>
      <c r="CM100" s="95" t="n">
        <v>0</v>
      </c>
      <c r="CN100" s="95" t="n"/>
      <c r="CO100" s="95" t="n">
        <v>0</v>
      </c>
      <c r="CP100" s="95">
        <f>ROUND(P100,2)</f>
        <v/>
      </c>
      <c r="CQ100" s="95">
        <f>ROUND(V100,2)</f>
        <v/>
      </c>
      <c r="CR100" s="95">
        <f>ROUND(W100,2)</f>
        <v/>
      </c>
      <c r="CS100" s="95">
        <f>ROUND(X100,2)</f>
        <v/>
      </c>
      <c r="CT100" s="95">
        <f>ROUND(Y100,2)</f>
        <v/>
      </c>
      <c r="CU100" s="95">
        <f>ROUND(AF100,2)</f>
        <v/>
      </c>
      <c r="CV100" s="95">
        <f>ROUND((AH100*AV100),2)</f>
        <v/>
      </c>
      <c r="CW100" s="95">
        <f>ROUND(AI100,2)</f>
        <v/>
      </c>
      <c r="CX100" s="95">
        <f>ROUND(AJ100,2)</f>
        <v/>
      </c>
      <c r="CY100" s="95">
        <f>ROUND(((P100*AT100)/100),2)</f>
        <v/>
      </c>
      <c r="CZ100" s="95">
        <f>ROUND(((P100*AU100)/100),2)</f>
        <v/>
      </c>
      <c r="DA100" s="95" t="n"/>
      <c r="DB100" s="95" t="n">
        <v>151</v>
      </c>
      <c r="DC100" s="95" t="n"/>
      <c r="DD100" s="95" t="inlineStr">
        <is>
          <t>*0)*1</t>
        </is>
      </c>
      <c r="DE100" s="95" t="inlineStr">
        <is>
          <t>*0,3)*1,1</t>
        </is>
      </c>
      <c r="DF100" s="95" t="inlineStr">
        <is>
          <t>*0,3)*1,1</t>
        </is>
      </c>
      <c r="DG100" s="95" t="inlineStr">
        <is>
          <t>*0,3)*1,1</t>
        </is>
      </c>
      <c r="DH100" s="95" t="n"/>
      <c r="DI100" s="95" t="inlineStr">
        <is>
          <t>*0,3)*1,1</t>
        </is>
      </c>
      <c r="DJ100" s="95" t="inlineStr">
        <is>
          <t>*0,3)*1,1</t>
        </is>
      </c>
      <c r="DK100" s="95" t="n"/>
      <c r="DL100" s="95" t="n"/>
      <c r="DM100" s="95" t="n"/>
      <c r="DN100" s="95" t="n">
        <v>0</v>
      </c>
      <c r="DO100" s="95" t="n">
        <v>0</v>
      </c>
      <c r="DP100" s="95" t="n">
        <v>1</v>
      </c>
      <c r="DQ100" s="95" t="n">
        <v>1</v>
      </c>
      <c r="DR100" s="95" t="n"/>
      <c r="DS100" s="95" t="n"/>
      <c r="DT100" s="95" t="n"/>
      <c r="DU100" s="95" t="n">
        <v>1000</v>
      </c>
      <c r="DV100" s="95" t="inlineStr">
        <is>
          <t>1  М.П..</t>
        </is>
      </c>
      <c r="DW100" s="95" t="inlineStr">
        <is>
          <t>1  М.П..</t>
        </is>
      </c>
      <c r="DX100" s="95" t="n">
        <v>1</v>
      </c>
      <c r="DY100" s="95" t="n"/>
      <c r="DZ100" s="95" t="n"/>
      <c r="EA100" s="95" t="n"/>
      <c r="EB100" s="95" t="n"/>
      <c r="EC100" s="95" t="n"/>
      <c r="ED100" s="95" t="n"/>
      <c r="EE100" s="95" t="n">
        <v>1833368515</v>
      </c>
      <c r="EF100" s="95" t="n">
        <v>40</v>
      </c>
      <c r="EG100" s="95" t="inlineStr">
        <is>
          <t>Монтаж оборудования</t>
        </is>
      </c>
      <c r="EH100" s="95" t="n">
        <v>0</v>
      </c>
      <c r="EI100" s="95" t="n"/>
      <c r="EJ100" s="95" t="n">
        <v>2189.6</v>
      </c>
      <c r="EK100" s="95" t="n">
        <v>48</v>
      </c>
      <c r="EL100" s="95" t="inlineStr">
        <is>
          <t>ТСН-2001.4. Электротехнические установки</t>
        </is>
      </c>
      <c r="EM100" s="95" t="inlineStr">
        <is>
          <t>ТСН-2001.4-8</t>
        </is>
      </c>
      <c r="EN100" s="95" t="n"/>
      <c r="EO100" s="95" t="n"/>
      <c r="EP100" s="95" t="n"/>
      <c r="EQ100" s="95" t="n">
        <v>131072</v>
      </c>
      <c r="ER100" s="95" t="n">
        <v>10927.04</v>
      </c>
      <c r="ES100" s="95" t="n">
        <v>0</v>
      </c>
      <c r="ET100" s="95" t="n">
        <v>13840.92</v>
      </c>
      <c r="EU100" s="95" t="n">
        <v>1214.12</v>
      </c>
      <c r="EV100" s="95" t="n">
        <v>8134.57</v>
      </c>
      <c r="EW100" s="95" t="n">
        <v>2189.6</v>
      </c>
      <c r="EX100" s="95" t="n">
        <v>0</v>
      </c>
      <c r="EY100" s="95" t="n">
        <v>0</v>
      </c>
      <c r="EZ100" s="95" t="n"/>
      <c r="FA100" s="95" t="n"/>
      <c r="FB100" s="95" t="n"/>
      <c r="FC100" s="95" t="n"/>
      <c r="FD100" s="95" t="n"/>
      <c r="FE100" s="95" t="n"/>
      <c r="FF100" s="95" t="n"/>
      <c r="FG100" s="95" t="n"/>
      <c r="FH100" s="95" t="n"/>
      <c r="FI100" s="95" t="n"/>
      <c r="FJ100" s="95" t="n"/>
      <c r="FK100" s="95" t="n"/>
      <c r="FL100" s="95" t="n"/>
      <c r="FM100" s="95" t="n"/>
      <c r="FN100" s="95" t="n"/>
      <c r="FO100" s="95" t="n"/>
      <c r="FP100" s="95" t="n"/>
      <c r="FQ100" s="95" t="n">
        <v>0</v>
      </c>
      <c r="FR100" s="95">
        <f>ROUND(IF(BI100=3,GM100,0),2)</f>
        <v/>
      </c>
      <c r="FS100" s="95" t="n">
        <v>0</v>
      </c>
      <c r="FT100" s="95" t="n"/>
      <c r="FU100" s="95" t="n"/>
      <c r="FV100" s="95" t="n"/>
      <c r="FW100" s="95" t="n"/>
      <c r="FX100" s="95" t="n">
        <v>97</v>
      </c>
      <c r="FY100" s="95" t="n">
        <v>51</v>
      </c>
      <c r="FZ100" s="95" t="n"/>
      <c r="GA100" s="95" t="n"/>
      <c r="GB100" s="95" t="n"/>
      <c r="GC100" s="95" t="n"/>
      <c r="GD100" s="95" t="n">
        <v>1</v>
      </c>
      <c r="GE100" s="95" t="n"/>
      <c r="GF100" s="95" t="n">
        <v>1833368515</v>
      </c>
      <c r="GG100" s="95" t="n">
        <v>2</v>
      </c>
      <c r="GH100" s="95" t="n">
        <v>1</v>
      </c>
      <c r="GI100" s="95" t="n">
        <v>2</v>
      </c>
      <c r="GJ100" s="95" t="n">
        <v>0</v>
      </c>
      <c r="GK100" s="95" t="n">
        <v>0</v>
      </c>
      <c r="GL100" s="95">
        <f>ROUND(IF(AND(BH100=3,BI100=3,FS100&lt;&gt;0),P100,0),2)</f>
        <v/>
      </c>
      <c r="GM100" s="95">
        <f>ROUND(O100+X100+Y100,2)+GX100</f>
        <v/>
      </c>
      <c r="GN100" s="95">
        <f>IF(OR(BI100=0,BI100=1),GM100-GX100,0)</f>
        <v/>
      </c>
      <c r="GO100" s="95">
        <f>IF(BI100=2,GM100-GX100,0)</f>
        <v/>
      </c>
      <c r="GP100" s="95">
        <f>IF(BI100=4,GM100-GX100,0)</f>
        <v/>
      </c>
      <c r="GQ100" s="95" t="n"/>
      <c r="GR100" s="95" t="n">
        <v>0</v>
      </c>
      <c r="GS100" s="95" t="n">
        <v>0</v>
      </c>
      <c r="GT100" s="95" t="n">
        <v>0</v>
      </c>
      <c r="GU100" s="95" t="n"/>
      <c r="GV100" s="95">
        <f>ROUND((GT100),6)</f>
        <v/>
      </c>
      <c r="GW100" s="95" t="n">
        <v>1</v>
      </c>
      <c r="GX100" s="95">
        <f>ROUND(HC100*I100,2)</f>
        <v/>
      </c>
      <c r="GY100" s="95" t="n">
        <v>0</v>
      </c>
      <c r="GZ100" s="95" t="n">
        <v>0</v>
      </c>
      <c r="HA100" s="95" t="n">
        <v>0</v>
      </c>
      <c r="HB100" s="95" t="n">
        <v>0</v>
      </c>
      <c r="HC100" s="95">
        <f>GV100*GW100</f>
        <v/>
      </c>
      <c r="HD100" s="95" t="n">
        <v>0</v>
      </c>
      <c r="HE100" s="95" t="n"/>
      <c r="HF100" s="95" t="n"/>
      <c r="HG100" s="95" t="n"/>
      <c r="HH100" s="95" t="n"/>
      <c r="HI100" s="95" t="n"/>
      <c r="HJ100" s="95" t="n"/>
      <c r="HK100" s="95" t="n"/>
      <c r="HL100" s="95" t="n"/>
      <c r="HM100" s="95" t="n"/>
      <c r="HN100" s="95" t="n"/>
      <c r="HO100" s="95" t="n"/>
      <c r="HP100" s="95" t="n"/>
      <c r="HQ100" s="95" t="n"/>
      <c r="HR100" s="95" t="n"/>
      <c r="HS100" s="95" t="n"/>
      <c r="HT100" s="95" t="n"/>
      <c r="HU100" s="95" t="n"/>
      <c r="HV100" s="95" t="n"/>
      <c r="HW100" s="95" t="n"/>
      <c r="HX100" s="95" t="n"/>
      <c r="HY100" s="95" t="n"/>
      <c r="HZ100" s="95" t="n"/>
      <c r="IA100" s="95" t="n"/>
      <c r="IB100" s="95" t="n"/>
      <c r="IC100" s="95" t="n"/>
      <c r="ID100" s="95" t="n"/>
      <c r="IE100" s="95" t="n"/>
      <c r="IF100" s="95" t="n"/>
      <c r="IG100" s="95" t="n"/>
      <c r="IH100" s="95" t="n"/>
      <c r="II100" s="95" t="n"/>
      <c r="IJ100" s="95" t="n"/>
      <c r="IK100" s="95" t="n"/>
      <c r="IL100" s="95" t="n"/>
      <c r="IM100" s="95" t="n"/>
      <c r="IN100" s="95" t="n"/>
      <c r="IO100" s="95" t="n"/>
      <c r="IP100" s="95" t="n"/>
      <c r="IQ100" s="95" t="n"/>
      <c r="IR100" s="95" t="n"/>
      <c r="IS100" s="95" t="n"/>
      <c r="IT100" s="95" t="n"/>
      <c r="IU100" s="95" t="n"/>
    </row>
    <row r="101" ht="12.75" customHeight="1" s="54">
      <c r="A101" s="95" t="n">
        <v>17</v>
      </c>
      <c r="B101" s="95" t="n">
        <v>1</v>
      </c>
      <c r="C101" s="95">
        <f>ROW(SmtRes!A78)</f>
        <v/>
      </c>
      <c r="D101" s="95">
        <f>ROW(EtalonRes!A78)</f>
        <v/>
      </c>
      <c r="E101" s="95" t="n">
        <v>1</v>
      </c>
      <c r="F101" s="95" t="inlineStr">
        <is>
          <t>4.10-15-1</t>
        </is>
      </c>
      <c r="G101" s="95" t="inlineStr">
        <is>
          <t>Прокладка кабелей по стенам и конструкциям</t>
        </is>
      </c>
      <c r="H101" s="95" t="inlineStr">
        <is>
          <t>1 М.П.</t>
        </is>
      </c>
      <c r="I101" s="95" t="n">
        <v>2189.6</v>
      </c>
      <c r="J101" s="95" t="n">
        <v>24.76</v>
      </c>
      <c r="K101" s="95" t="n">
        <v>865178.3199999999</v>
      </c>
      <c r="L101" s="95" t="n"/>
      <c r="M101" s="95" t="n"/>
      <c r="N101" s="95" t="n"/>
      <c r="O101" s="95">
        <f>ROUND((Z101+AC101+AD101),2)</f>
        <v/>
      </c>
      <c r="P101" s="95">
        <f>ROUND((U101+X101+Y101),2)</f>
        <v/>
      </c>
      <c r="Q101" s="95">
        <f>ROUND(10.18,2)</f>
        <v/>
      </c>
      <c r="R101" s="95">
        <f>ROUND(AH101,2)</f>
        <v/>
      </c>
      <c r="S101" s="95" t="inlineStr">
        <is>
          <t>ТСН-2001 4.10-15-1</t>
        </is>
      </c>
      <c r="T101" s="95" t="inlineStr">
        <is>
          <t>work</t>
        </is>
      </c>
      <c r="U101" s="95" t="n">
        <v>551983.76</v>
      </c>
      <c r="V101" s="95" t="n">
        <v>155732.09</v>
      </c>
      <c r="W101" s="95" t="n">
        <v>17303.57</v>
      </c>
      <c r="X101" s="95" t="n">
        <v>197260.65</v>
      </c>
      <c r="Y101" s="95" t="n">
        <v>115933.89</v>
      </c>
      <c r="Z101" s="95" t="n">
        <v>54222.38</v>
      </c>
      <c r="AA101" s="95" t="n">
        <v>15297.84</v>
      </c>
      <c r="AB101" s="95" t="n">
        <v>1699.76</v>
      </c>
      <c r="AC101" s="95" t="n">
        <v>19377.26</v>
      </c>
      <c r="AD101" s="95" t="n">
        <v>11388.39</v>
      </c>
      <c r="AE101" s="95" t="inlineStr">
        <is>
          <t>work</t>
        </is>
      </c>
      <c r="AF101" s="95" t="n">
        <v>1915.47</v>
      </c>
      <c r="AG101" s="95" t="n">
        <v>188.16</v>
      </c>
      <c r="AH101" s="95" t="n">
        <v>2189.6</v>
      </c>
      <c r="AI101" s="95">
        <f>(((EX101*0.3)*1.1))</f>
        <v/>
      </c>
      <c r="AJ101" s="95">
        <f>(AS101)</f>
        <v/>
      </c>
      <c r="AK101" s="95" t="n">
        <v>15297.84</v>
      </c>
      <c r="AL101" s="95" t="n">
        <v>0</v>
      </c>
      <c r="AM101" s="95" t="n">
        <v>19377.26</v>
      </c>
      <c r="AN101" s="95" t="n">
        <v>1699.76</v>
      </c>
      <c r="AO101" s="95">
        <f>ROUND(O101,2)</f>
        <v/>
      </c>
      <c r="AP101" s="95" t="n">
        <v>0</v>
      </c>
      <c r="AQ101" s="95">
        <f>ROUND(R101,2)</f>
        <v/>
      </c>
      <c r="AR101" s="95" t="n">
        <v>0</v>
      </c>
      <c r="AS101" s="95" t="n">
        <v>0</v>
      </c>
      <c r="AT101" s="95" t="n">
        <v>97</v>
      </c>
      <c r="AU101" s="95" t="n">
        <v>51</v>
      </c>
      <c r="AV101" s="95" t="n">
        <v>1</v>
      </c>
      <c r="AW101" s="95" t="n">
        <v>1</v>
      </c>
      <c r="AX101" s="95" t="n"/>
      <c r="AY101" s="95" t="n"/>
      <c r="AZ101" s="95" t="n">
        <v>1</v>
      </c>
      <c r="BA101" s="95" t="n">
        <v>1</v>
      </c>
      <c r="BB101" s="95" t="n">
        <v>1</v>
      </c>
      <c r="BC101" s="95" t="n">
        <v>1</v>
      </c>
      <c r="BD101" s="95" t="n"/>
      <c r="BE101" s="95" t="n"/>
      <c r="BF101" s="95" t="n"/>
      <c r="BG101" s="95" t="n"/>
      <c r="BH101" s="95" t="n">
        <v>0</v>
      </c>
      <c r="BI101" s="95" t="n">
        <v>2189.6</v>
      </c>
      <c r="BJ101" s="95" t="inlineStr">
        <is>
          <t>ТСН-2001.4. Электротехнические установки, 4.10-15-1</t>
        </is>
      </c>
      <c r="BK101" s="95" t="n"/>
      <c r="BL101" s="95" t="n"/>
      <c r="BM101" s="95" t="n">
        <v>410</v>
      </c>
      <c r="BN101" s="95" t="n">
        <v>0</v>
      </c>
      <c r="BO101" s="95" t="inlineStr">
        <is>
          <t>4.10-15-1</t>
        </is>
      </c>
      <c r="BP101" s="95" t="n">
        <v>1</v>
      </c>
      <c r="BQ101" s="95" t="n">
        <v>40</v>
      </c>
      <c r="BR101" s="95" t="n">
        <v>0</v>
      </c>
      <c r="BS101" s="95" t="n">
        <v>1</v>
      </c>
      <c r="BT101" s="95" t="n">
        <v>1</v>
      </c>
      <c r="BU101" s="95" t="n">
        <v>1</v>
      </c>
      <c r="BV101" s="95" t="n">
        <v>1</v>
      </c>
      <c r="BW101" s="95" t="n">
        <v>1</v>
      </c>
      <c r="BX101" s="95" t="n">
        <v>1</v>
      </c>
      <c r="BY101" s="95" t="n"/>
      <c r="BZ101" s="95" t="n">
        <v>97</v>
      </c>
      <c r="CA101" s="95" t="n">
        <v>51</v>
      </c>
      <c r="CB101" s="95" t="n"/>
      <c r="CC101" s="95" t="n"/>
      <c r="CD101" s="95" t="n"/>
      <c r="CE101" s="95" t="n">
        <v>30</v>
      </c>
      <c r="CF101" s="95" t="n">
        <v>0</v>
      </c>
      <c r="CG101" s="95" t="n">
        <v>0</v>
      </c>
      <c r="CH101" s="95" t="n"/>
      <c r="CI101" s="95" t="n"/>
      <c r="CJ101" s="95" t="n"/>
      <c r="CK101" s="95" t="n"/>
      <c r="CL101" s="95" t="n"/>
      <c r="CM101" s="95" t="n">
        <v>0</v>
      </c>
      <c r="CN101" s="95" t="n"/>
      <c r="CO101" s="95" t="n">
        <v>0</v>
      </c>
      <c r="CP101" s="95">
        <f>ROUND(P101,2)</f>
        <v/>
      </c>
      <c r="CQ101" s="95">
        <f>ROUND(V101,2)</f>
        <v/>
      </c>
      <c r="CR101" s="95">
        <f>ROUND(W101,2)</f>
        <v/>
      </c>
      <c r="CS101" s="95">
        <f>ROUND(X101,2)</f>
        <v/>
      </c>
      <c r="CT101" s="95">
        <f>ROUND(Y101,2)</f>
        <v/>
      </c>
      <c r="CU101" s="95">
        <f>ROUND(AF101,2)</f>
        <v/>
      </c>
      <c r="CV101" s="95">
        <f>ROUND((AH101*AV101),2)</f>
        <v/>
      </c>
      <c r="CW101" s="95">
        <f>ROUND(AI101,2)</f>
        <v/>
      </c>
      <c r="CX101" s="95">
        <f>ROUND(AJ101,2)</f>
        <v/>
      </c>
      <c r="CY101" s="95">
        <f>ROUND(((P101*AT101)/100),2)</f>
        <v/>
      </c>
      <c r="CZ101" s="95">
        <f>ROUND(((P101*AU101)/100),2)</f>
        <v/>
      </c>
      <c r="DA101" s="95" t="n"/>
      <c r="DB101" s="95" t="n">
        <v>153</v>
      </c>
      <c r="DC101" s="95" t="n"/>
      <c r="DD101" s="95" t="inlineStr">
        <is>
          <t>*0)*1</t>
        </is>
      </c>
      <c r="DE101" s="95" t="inlineStr">
        <is>
          <t>*0,3)*1,1</t>
        </is>
      </c>
      <c r="DF101" s="95" t="inlineStr">
        <is>
          <t>*0,3)*1,1</t>
        </is>
      </c>
      <c r="DG101" s="95" t="inlineStr">
        <is>
          <t>*0,3)*1,1</t>
        </is>
      </c>
      <c r="DH101" s="95" t="n"/>
      <c r="DI101" s="95" t="inlineStr">
        <is>
          <t>*0,3)*1,1</t>
        </is>
      </c>
      <c r="DJ101" s="95" t="inlineStr">
        <is>
          <t>*0,3)*1,1</t>
        </is>
      </c>
      <c r="DK101" s="95" t="n"/>
      <c r="DL101" s="95" t="n"/>
      <c r="DM101" s="95" t="n"/>
      <c r="DN101" s="95" t="n">
        <v>0</v>
      </c>
      <c r="DO101" s="95" t="n">
        <v>0</v>
      </c>
      <c r="DP101" s="95" t="n">
        <v>1</v>
      </c>
      <c r="DQ101" s="95" t="n">
        <v>1</v>
      </c>
      <c r="DR101" s="95" t="n"/>
      <c r="DS101" s="95" t="n"/>
      <c r="DT101" s="95" t="n"/>
      <c r="DU101" s="95" t="n">
        <v>1000</v>
      </c>
      <c r="DV101" s="95" t="inlineStr">
        <is>
          <t>1  М.П..</t>
        </is>
      </c>
      <c r="DW101" s="95" t="inlineStr">
        <is>
          <t>1  М.П..</t>
        </is>
      </c>
      <c r="DX101" s="95" t="n">
        <v>1</v>
      </c>
      <c r="DY101" s="95" t="n"/>
      <c r="DZ101" s="95" t="n"/>
      <c r="EA101" s="95" t="n"/>
      <c r="EB101" s="95" t="n"/>
      <c r="EC101" s="95" t="n"/>
      <c r="ED101" s="95" t="n"/>
      <c r="EE101" s="95" t="n">
        <v>1892359537</v>
      </c>
      <c r="EF101" s="95" t="n">
        <v>40</v>
      </c>
      <c r="EG101" s="95" t="inlineStr">
        <is>
          <t>Монтаж оборудования</t>
        </is>
      </c>
      <c r="EH101" s="95" t="n">
        <v>0</v>
      </c>
      <c r="EI101" s="95" t="n"/>
      <c r="EJ101" s="95" t="n">
        <v>2189.6</v>
      </c>
      <c r="EK101" s="95" t="n">
        <v>410</v>
      </c>
      <c r="EL101" s="95" t="inlineStr">
        <is>
          <t>ТСН-2001.4. Электротехнические установки</t>
        </is>
      </c>
      <c r="EM101" s="95" t="inlineStr">
        <is>
          <t>ТСН-2001.4-10</t>
        </is>
      </c>
      <c r="EN101" s="95" t="n"/>
      <c r="EO101" s="95" t="n"/>
      <c r="EP101" s="95" t="n"/>
      <c r="EQ101" s="95" t="n">
        <v>131072</v>
      </c>
      <c r="ER101" s="95" t="n">
        <v>15297.84</v>
      </c>
      <c r="ES101" s="95" t="n">
        <v>0</v>
      </c>
      <c r="ET101" s="95" t="n">
        <v>19377.26</v>
      </c>
      <c r="EU101" s="95" t="n">
        <v>1699.76</v>
      </c>
      <c r="EV101" s="95" t="n">
        <v>11388.39</v>
      </c>
      <c r="EW101" s="95" t="n">
        <v>2189.6</v>
      </c>
      <c r="EX101" s="95" t="n">
        <v>0</v>
      </c>
      <c r="EY101" s="95" t="n">
        <v>0</v>
      </c>
      <c r="EZ101" s="95" t="n"/>
      <c r="FA101" s="95" t="n"/>
      <c r="FB101" s="95" t="n"/>
      <c r="FC101" s="95" t="n"/>
      <c r="FD101" s="95" t="n"/>
      <c r="FE101" s="95" t="n"/>
      <c r="FF101" s="95" t="n"/>
      <c r="FG101" s="95" t="n"/>
      <c r="FH101" s="95" t="n"/>
      <c r="FI101" s="95" t="n"/>
      <c r="FJ101" s="95" t="n"/>
      <c r="FK101" s="95" t="n"/>
      <c r="FL101" s="95" t="n"/>
      <c r="FM101" s="95" t="n"/>
      <c r="FN101" s="95" t="n"/>
      <c r="FO101" s="95" t="n"/>
      <c r="FP101" s="95" t="n"/>
      <c r="FQ101" s="95" t="n">
        <v>0</v>
      </c>
      <c r="FR101" s="95">
        <f>ROUND(IF(BI101=3,GM101,0),2)</f>
        <v/>
      </c>
      <c r="FS101" s="95" t="n">
        <v>0</v>
      </c>
      <c r="FT101" s="95" t="n"/>
      <c r="FU101" s="95" t="n"/>
      <c r="FV101" s="95" t="n"/>
      <c r="FW101" s="95" t="n"/>
      <c r="FX101" s="95" t="n">
        <v>97</v>
      </c>
      <c r="FY101" s="95" t="n">
        <v>51</v>
      </c>
      <c r="FZ101" s="95" t="n"/>
      <c r="GA101" s="95" t="n"/>
      <c r="GB101" s="95" t="n"/>
      <c r="GC101" s="95" t="n"/>
      <c r="GD101" s="95" t="n">
        <v>1</v>
      </c>
      <c r="GE101" s="95" t="n"/>
      <c r="GF101" s="95" t="n">
        <v>1892359537</v>
      </c>
      <c r="GG101" s="95" t="n">
        <v>2</v>
      </c>
      <c r="GH101" s="95" t="n">
        <v>1</v>
      </c>
      <c r="GI101" s="95" t="n">
        <v>2</v>
      </c>
      <c r="GJ101" s="95" t="n">
        <v>0</v>
      </c>
      <c r="GK101" s="95" t="n">
        <v>0</v>
      </c>
      <c r="GL101" s="95">
        <f>ROUND(IF(AND(BH101=3,BI101=3,FS101&lt;&gt;0),P101,0),2)</f>
        <v/>
      </c>
      <c r="GM101" s="95">
        <f>ROUND(O101+X101+Y101,2)+GX101</f>
        <v/>
      </c>
      <c r="GN101" s="95">
        <f>IF(OR(BI101=0,BI101=1),GM101-GX101,0)</f>
        <v/>
      </c>
      <c r="GO101" s="95">
        <f>IF(BI101=2,GM101-GX101,0)</f>
        <v/>
      </c>
      <c r="GP101" s="95">
        <f>IF(BI101=4,GM101-GX101,0)</f>
        <v/>
      </c>
      <c r="GQ101" s="95" t="n"/>
      <c r="GR101" s="95" t="n">
        <v>0</v>
      </c>
      <c r="GS101" s="95" t="n">
        <v>0</v>
      </c>
      <c r="GT101" s="95" t="n">
        <v>0</v>
      </c>
      <c r="GU101" s="95" t="n"/>
      <c r="GV101" s="95">
        <f>ROUND((GT101),6)</f>
        <v/>
      </c>
      <c r="GW101" s="95" t="n">
        <v>1</v>
      </c>
      <c r="GX101" s="95">
        <f>ROUND(HC101*I101,2)</f>
        <v/>
      </c>
      <c r="GY101" s="95" t="n">
        <v>0</v>
      </c>
      <c r="GZ101" s="95" t="n">
        <v>0</v>
      </c>
      <c r="HA101" s="95" t="n">
        <v>0</v>
      </c>
      <c r="HB101" s="95" t="n">
        <v>0</v>
      </c>
      <c r="HC101" s="95">
        <f>GV101*GW101</f>
        <v/>
      </c>
      <c r="HD101" s="95" t="n">
        <v>0</v>
      </c>
      <c r="HE101" s="95" t="n"/>
      <c r="HF101" s="95" t="n"/>
      <c r="HG101" s="95" t="n"/>
      <c r="HH101" s="95" t="n"/>
      <c r="HI101" s="95" t="n"/>
      <c r="HJ101" s="95" t="n"/>
      <c r="HK101" s="95" t="n"/>
      <c r="HL101" s="95" t="n"/>
      <c r="HM101" s="95" t="n"/>
      <c r="HN101" s="95" t="n"/>
      <c r="HO101" s="95" t="n"/>
      <c r="HP101" s="95" t="n"/>
      <c r="HQ101" s="95" t="n"/>
      <c r="HR101" s="95" t="n"/>
      <c r="HS101" s="95" t="n"/>
      <c r="HT101" s="95" t="n"/>
      <c r="HU101" s="95" t="n"/>
      <c r="HV101" s="95" t="n"/>
      <c r="HW101" s="95" t="n"/>
      <c r="HX101" s="95" t="n"/>
      <c r="HY101" s="95" t="n"/>
      <c r="HZ101" s="95" t="n"/>
      <c r="IA101" s="95" t="n"/>
      <c r="IB101" s="95" t="n"/>
      <c r="IC101" s="95" t="n"/>
      <c r="ID101" s="95" t="n"/>
      <c r="IE101" s="95" t="n"/>
      <c r="IF101" s="95" t="n"/>
      <c r="IG101" s="95" t="n"/>
      <c r="IH101" s="95" t="n"/>
      <c r="II101" s="95" t="n"/>
      <c r="IJ101" s="95" t="n"/>
      <c r="IK101" s="95" t="n"/>
      <c r="IL101" s="95" t="n"/>
      <c r="IM101" s="95" t="n"/>
      <c r="IN101" s="95" t="n"/>
      <c r="IO101" s="95" t="n"/>
      <c r="IP101" s="95" t="n"/>
      <c r="IQ101" s="95" t="n"/>
      <c r="IR101" s="95" t="n"/>
      <c r="IS101" s="95" t="n"/>
      <c r="IT101" s="95" t="n"/>
      <c r="IU101" s="95" t="n"/>
    </row>
    <row r="102" ht="12.75" customHeight="1" s="54">
      <c r="A102" s="95" t="n">
        <v>17</v>
      </c>
      <c r="B102" s="95" t="n">
        <v>1</v>
      </c>
      <c r="C102" s="95">
        <f>ROW(SmtRes!A79)</f>
        <v/>
      </c>
      <c r="D102" s="95">
        <f>ROW(EtalonRes!A79)</f>
        <v/>
      </c>
      <c r="E102" s="95" t="n">
        <v>1</v>
      </c>
      <c r="F102" s="95" t="inlineStr">
        <is>
          <t>6.69-5-3</t>
        </is>
      </c>
      <c r="G102" s="95" t="inlineStr">
        <is>
          <t>Пробивка штроб под скрытую прокладку</t>
        </is>
      </c>
      <c r="H102" s="95" t="inlineStr">
        <is>
          <t>1 М.П.</t>
        </is>
      </c>
      <c r="I102" s="95" t="n">
        <v>1251.2</v>
      </c>
      <c r="J102" s="95" t="n">
        <v>18.57</v>
      </c>
      <c r="K102" s="95" t="n">
        <v>370790.71</v>
      </c>
      <c r="L102" s="95" t="n"/>
      <c r="M102" s="95" t="n"/>
      <c r="N102" s="95" t="n"/>
      <c r="O102" s="95">
        <f>ROUND((Z102+AC102+AD102),2)</f>
        <v/>
      </c>
      <c r="P102" s="95">
        <f>ROUND((U102+X102+Y102),2)</f>
        <v/>
      </c>
      <c r="Q102" s="95">
        <f>ROUND(10.18,2)</f>
        <v/>
      </c>
      <c r="R102" s="95">
        <f>ROUND(AH102,2)</f>
        <v/>
      </c>
      <c r="S102" s="95" t="inlineStr">
        <is>
          <t>ТСН-2001 6.69-5-3</t>
        </is>
      </c>
      <c r="T102" s="95" t="inlineStr">
        <is>
          <t>work</t>
        </is>
      </c>
      <c r="U102" s="95" t="n">
        <v>236564.47</v>
      </c>
      <c r="V102" s="95" t="n">
        <v>66742.33</v>
      </c>
      <c r="W102" s="95" t="n">
        <v>7415.81</v>
      </c>
      <c r="X102" s="95" t="n">
        <v>84540.28</v>
      </c>
      <c r="Y102" s="95" t="n">
        <v>49685.95</v>
      </c>
      <c r="Z102" s="95" t="n">
        <v>23238.17</v>
      </c>
      <c r="AA102" s="95" t="n">
        <v>6556.22</v>
      </c>
      <c r="AB102" s="95" t="n">
        <v>728.47</v>
      </c>
      <c r="AC102" s="95" t="n">
        <v>8304.540000000001</v>
      </c>
      <c r="AD102" s="95" t="n">
        <v>4880.74</v>
      </c>
      <c r="AE102" s="95" t="inlineStr">
        <is>
          <t>work</t>
        </is>
      </c>
      <c r="AF102" s="95" t="n">
        <v>820.91</v>
      </c>
      <c r="AG102" s="95" t="n">
        <v>80.64</v>
      </c>
      <c r="AH102" s="95" t="n">
        <v>1251.2</v>
      </c>
      <c r="AI102" s="95">
        <f>(((EX102*0.3)*1.1))</f>
        <v/>
      </c>
      <c r="AJ102" s="95">
        <f>(AS102)</f>
        <v/>
      </c>
      <c r="AK102" s="95" t="n">
        <v>6556.22</v>
      </c>
      <c r="AL102" s="95" t="n">
        <v>0</v>
      </c>
      <c r="AM102" s="95" t="n">
        <v>8304.540000000001</v>
      </c>
      <c r="AN102" s="95" t="n">
        <v>728.47</v>
      </c>
      <c r="AO102" s="95">
        <f>ROUND(O102,2)</f>
        <v/>
      </c>
      <c r="AP102" s="95" t="n">
        <v>0</v>
      </c>
      <c r="AQ102" s="95">
        <f>ROUND(R102,2)</f>
        <v/>
      </c>
      <c r="AR102" s="95" t="n">
        <v>0</v>
      </c>
      <c r="AS102" s="95" t="n">
        <v>0</v>
      </c>
      <c r="AT102" s="95" t="n">
        <v>97</v>
      </c>
      <c r="AU102" s="95" t="n">
        <v>51</v>
      </c>
      <c r="AV102" s="95" t="n">
        <v>1</v>
      </c>
      <c r="AW102" s="95" t="n">
        <v>1</v>
      </c>
      <c r="AX102" s="95" t="n"/>
      <c r="AY102" s="95" t="n"/>
      <c r="AZ102" s="95" t="n">
        <v>1</v>
      </c>
      <c r="BA102" s="95" t="n">
        <v>1</v>
      </c>
      <c r="BB102" s="95" t="n">
        <v>1</v>
      </c>
      <c r="BC102" s="95" t="n">
        <v>1</v>
      </c>
      <c r="BD102" s="95" t="n"/>
      <c r="BE102" s="95" t="n"/>
      <c r="BF102" s="95" t="n"/>
      <c r="BG102" s="95" t="n"/>
      <c r="BH102" s="95" t="n">
        <v>0</v>
      </c>
      <c r="BI102" s="95" t="n">
        <v>1251.2</v>
      </c>
      <c r="BJ102" s="95" t="inlineStr">
        <is>
          <t>ТСН-2001 6.69-5-3, 6.69-5-3</t>
        </is>
      </c>
      <c r="BK102" s="95" t="n"/>
      <c r="BL102" s="95" t="n"/>
      <c r="BM102" s="95" t="n">
        <v>669</v>
      </c>
      <c r="BN102" s="95" t="n">
        <v>0</v>
      </c>
      <c r="BO102" s="95" t="inlineStr">
        <is>
          <t>6.69-5-3</t>
        </is>
      </c>
      <c r="BP102" s="95" t="n">
        <v>1</v>
      </c>
      <c r="BQ102" s="95" t="n">
        <v>40</v>
      </c>
      <c r="BR102" s="95" t="n">
        <v>0</v>
      </c>
      <c r="BS102" s="95" t="n">
        <v>1</v>
      </c>
      <c r="BT102" s="95" t="n">
        <v>1</v>
      </c>
      <c r="BU102" s="95" t="n">
        <v>1</v>
      </c>
      <c r="BV102" s="95" t="n">
        <v>1</v>
      </c>
      <c r="BW102" s="95" t="n">
        <v>1</v>
      </c>
      <c r="BX102" s="95" t="n">
        <v>1</v>
      </c>
      <c r="BY102" s="95" t="n"/>
      <c r="BZ102" s="95" t="n">
        <v>97</v>
      </c>
      <c r="CA102" s="95" t="n">
        <v>51</v>
      </c>
      <c r="CB102" s="95" t="n"/>
      <c r="CC102" s="95" t="n"/>
      <c r="CD102" s="95" t="n"/>
      <c r="CE102" s="95" t="n">
        <v>30</v>
      </c>
      <c r="CF102" s="95" t="n">
        <v>0</v>
      </c>
      <c r="CG102" s="95" t="n">
        <v>0</v>
      </c>
      <c r="CH102" s="95" t="n"/>
      <c r="CI102" s="95" t="n"/>
      <c r="CJ102" s="95" t="n"/>
      <c r="CK102" s="95" t="n"/>
      <c r="CL102" s="95" t="n"/>
      <c r="CM102" s="95" t="n">
        <v>0</v>
      </c>
      <c r="CN102" s="95" t="n"/>
      <c r="CO102" s="95" t="n">
        <v>0</v>
      </c>
      <c r="CP102" s="95">
        <f>ROUND(P102,2)</f>
        <v/>
      </c>
      <c r="CQ102" s="95">
        <f>ROUND(V102,2)</f>
        <v/>
      </c>
      <c r="CR102" s="95">
        <f>ROUND(W102,2)</f>
        <v/>
      </c>
      <c r="CS102" s="95">
        <f>ROUND(X102,2)</f>
        <v/>
      </c>
      <c r="CT102" s="95">
        <f>ROUND(Y102,2)</f>
        <v/>
      </c>
      <c r="CU102" s="95">
        <f>ROUND(AF102,2)</f>
        <v/>
      </c>
      <c r="CV102" s="95">
        <f>ROUND((AH102*AV102),2)</f>
        <v/>
      </c>
      <c r="CW102" s="95">
        <f>ROUND(AI102,2)</f>
        <v/>
      </c>
      <c r="CX102" s="95">
        <f>ROUND(AJ102,2)</f>
        <v/>
      </c>
      <c r="CY102" s="95">
        <f>ROUND(((P102*AT102)/100),2)</f>
        <v/>
      </c>
      <c r="CZ102" s="95">
        <f>ROUND(((P102*AU102)/100),2)</f>
        <v/>
      </c>
      <c r="DA102" s="95" t="n"/>
      <c r="DB102" s="95" t="n">
        <v>155</v>
      </c>
      <c r="DC102" s="95" t="n"/>
      <c r="DD102" s="95" t="inlineStr">
        <is>
          <t>*0)*1</t>
        </is>
      </c>
      <c r="DE102" s="95" t="inlineStr">
        <is>
          <t>*0,3)*1,1</t>
        </is>
      </c>
      <c r="DF102" s="95" t="inlineStr">
        <is>
          <t>*0,3)*1,1</t>
        </is>
      </c>
      <c r="DG102" s="95" t="inlineStr">
        <is>
          <t>*0,3)*1,1</t>
        </is>
      </c>
      <c r="DH102" s="95" t="n"/>
      <c r="DI102" s="95" t="inlineStr">
        <is>
          <t>*0,3)*1,1</t>
        </is>
      </c>
      <c r="DJ102" s="95" t="inlineStr">
        <is>
          <t>*0,3)*1,1</t>
        </is>
      </c>
      <c r="DK102" s="95" t="n"/>
      <c r="DL102" s="95" t="n"/>
      <c r="DM102" s="95" t="n"/>
      <c r="DN102" s="95" t="n">
        <v>0</v>
      </c>
      <c r="DO102" s="95" t="n">
        <v>0</v>
      </c>
      <c r="DP102" s="95" t="n">
        <v>1</v>
      </c>
      <c r="DQ102" s="95" t="n">
        <v>1</v>
      </c>
      <c r="DR102" s="95" t="n"/>
      <c r="DS102" s="95" t="n"/>
      <c r="DT102" s="95" t="n"/>
      <c r="DU102" s="95" t="n">
        <v>1000</v>
      </c>
      <c r="DV102" s="95" t="inlineStr">
        <is>
          <t>1  М.П..</t>
        </is>
      </c>
      <c r="DW102" s="95" t="inlineStr">
        <is>
          <t>1  М.П..</t>
        </is>
      </c>
      <c r="DX102" s="95" t="n">
        <v>1</v>
      </c>
      <c r="DY102" s="95" t="n"/>
      <c r="DZ102" s="95" t="n"/>
      <c r="EA102" s="95" t="n"/>
      <c r="EB102" s="95" t="n"/>
      <c r="EC102" s="95" t="n"/>
      <c r="ED102" s="95" t="n"/>
      <c r="EE102" s="95" t="n">
        <v>1887402227</v>
      </c>
      <c r="EF102" s="95" t="n">
        <v>40</v>
      </c>
      <c r="EG102" s="95" t="inlineStr">
        <is>
          <t>Монтаж оборудования</t>
        </is>
      </c>
      <c r="EH102" s="95" t="n">
        <v>0</v>
      </c>
      <c r="EI102" s="95" t="n"/>
      <c r="EJ102" s="95" t="n">
        <v>1251.2</v>
      </c>
      <c r="EK102" s="95" t="n">
        <v>669</v>
      </c>
      <c r="EL102" s="95" t="inlineStr">
        <is>
          <t>ТСН-2001 6.69-5-3</t>
        </is>
      </c>
      <c r="EM102" s="95" t="inlineStr">
        <is>
          <t>ТСН-2001.6-69</t>
        </is>
      </c>
      <c r="EN102" s="95" t="n"/>
      <c r="EO102" s="95" t="n"/>
      <c r="EP102" s="95" t="n"/>
      <c r="EQ102" s="95" t="n">
        <v>131072</v>
      </c>
      <c r="ER102" s="95" t="n">
        <v>6556.22</v>
      </c>
      <c r="ES102" s="95" t="n">
        <v>0</v>
      </c>
      <c r="ET102" s="95" t="n">
        <v>8304.540000000001</v>
      </c>
      <c r="EU102" s="95" t="n">
        <v>728.47</v>
      </c>
      <c r="EV102" s="95" t="n">
        <v>4880.74</v>
      </c>
      <c r="EW102" s="95" t="n">
        <v>1251.2</v>
      </c>
      <c r="EX102" s="95" t="n">
        <v>0</v>
      </c>
      <c r="EY102" s="95" t="n">
        <v>0</v>
      </c>
      <c r="EZ102" s="95" t="n"/>
      <c r="FA102" s="95" t="n"/>
      <c r="FB102" s="95" t="n"/>
      <c r="FC102" s="95" t="n"/>
      <c r="FD102" s="95" t="n"/>
      <c r="FE102" s="95" t="n"/>
      <c r="FF102" s="95" t="n"/>
      <c r="FG102" s="95" t="n"/>
      <c r="FH102" s="95" t="n"/>
      <c r="FI102" s="95" t="n"/>
      <c r="FJ102" s="95" t="n"/>
      <c r="FK102" s="95" t="n"/>
      <c r="FL102" s="95" t="n"/>
      <c r="FM102" s="95" t="n"/>
      <c r="FN102" s="95" t="n"/>
      <c r="FO102" s="95" t="n"/>
      <c r="FP102" s="95" t="n"/>
      <c r="FQ102" s="95" t="n">
        <v>0</v>
      </c>
      <c r="FR102" s="95">
        <f>ROUND(IF(BI102=3,GM102,0),2)</f>
        <v/>
      </c>
      <c r="FS102" s="95" t="n">
        <v>0</v>
      </c>
      <c r="FT102" s="95" t="n"/>
      <c r="FU102" s="95" t="n"/>
      <c r="FV102" s="95" t="n"/>
      <c r="FW102" s="95" t="n"/>
      <c r="FX102" s="95" t="n">
        <v>97</v>
      </c>
      <c r="FY102" s="95" t="n">
        <v>51</v>
      </c>
      <c r="FZ102" s="95" t="n"/>
      <c r="GA102" s="95" t="n"/>
      <c r="GB102" s="95" t="n"/>
      <c r="GC102" s="95" t="n"/>
      <c r="GD102" s="95" t="n">
        <v>1</v>
      </c>
      <c r="GE102" s="95" t="n"/>
      <c r="GF102" s="95" t="n">
        <v>1887402227</v>
      </c>
      <c r="GG102" s="95" t="n">
        <v>2</v>
      </c>
      <c r="GH102" s="95" t="n">
        <v>1</v>
      </c>
      <c r="GI102" s="95" t="n">
        <v>2</v>
      </c>
      <c r="GJ102" s="95" t="n">
        <v>0</v>
      </c>
      <c r="GK102" s="95" t="n">
        <v>0</v>
      </c>
      <c r="GL102" s="95">
        <f>ROUND(IF(AND(BH102=3,BI102=3,FS102&lt;&gt;0),P102,0),2)</f>
        <v/>
      </c>
      <c r="GM102" s="95">
        <f>ROUND(O102+X102+Y102,2)+GX102</f>
        <v/>
      </c>
      <c r="GN102" s="95">
        <f>IF(OR(BI102=0,BI102=1),GM102-GX102,0)</f>
        <v/>
      </c>
      <c r="GO102" s="95">
        <f>IF(BI102=2,GM102-GX102,0)</f>
        <v/>
      </c>
      <c r="GP102" s="95">
        <f>IF(BI102=4,GM102-GX102,0)</f>
        <v/>
      </c>
      <c r="GQ102" s="95" t="n"/>
      <c r="GR102" s="95" t="n">
        <v>0</v>
      </c>
      <c r="GS102" s="95" t="n">
        <v>0</v>
      </c>
      <c r="GT102" s="95" t="n">
        <v>0</v>
      </c>
      <c r="GU102" s="95" t="n"/>
      <c r="GV102" s="95">
        <f>ROUND((GT102),6)</f>
        <v/>
      </c>
      <c r="GW102" s="95" t="n">
        <v>1</v>
      </c>
      <c r="GX102" s="95">
        <f>ROUND(HC102*I102,2)</f>
        <v/>
      </c>
      <c r="GY102" s="95" t="n">
        <v>0</v>
      </c>
      <c r="GZ102" s="95" t="n">
        <v>0</v>
      </c>
      <c r="HA102" s="95" t="n">
        <v>0</v>
      </c>
      <c r="HB102" s="95" t="n">
        <v>0</v>
      </c>
      <c r="HC102" s="95">
        <f>GV102*GW102</f>
        <v/>
      </c>
      <c r="HD102" s="95" t="n">
        <v>0</v>
      </c>
      <c r="HE102" s="95" t="n"/>
      <c r="HF102" s="95" t="n"/>
      <c r="HG102" s="95" t="n"/>
      <c r="HH102" s="95" t="n"/>
      <c r="HI102" s="95" t="n"/>
      <c r="HJ102" s="95" t="n"/>
      <c r="HK102" s="95" t="n"/>
      <c r="HL102" s="95" t="n"/>
      <c r="HM102" s="95" t="n"/>
      <c r="HN102" s="95" t="n"/>
      <c r="HO102" s="95" t="n"/>
      <c r="HP102" s="95" t="n"/>
      <c r="HQ102" s="95" t="n"/>
      <c r="HR102" s="95" t="n"/>
      <c r="HS102" s="95" t="n"/>
      <c r="HT102" s="95" t="n"/>
      <c r="HU102" s="95" t="n"/>
      <c r="HV102" s="95" t="n"/>
      <c r="HW102" s="95" t="n"/>
      <c r="HX102" s="95" t="n"/>
      <c r="HY102" s="95" t="n"/>
      <c r="HZ102" s="95" t="n"/>
      <c r="IA102" s="95" t="n"/>
      <c r="IB102" s="95" t="n"/>
      <c r="IC102" s="95" t="n"/>
      <c r="ID102" s="95" t="n"/>
      <c r="IE102" s="95" t="n"/>
      <c r="IF102" s="95" t="n"/>
      <c r="IG102" s="95" t="n"/>
      <c r="IH102" s="95" t="n"/>
      <c r="II102" s="95" t="n"/>
      <c r="IJ102" s="95" t="n"/>
      <c r="IK102" s="95" t="n"/>
      <c r="IL102" s="95" t="n"/>
      <c r="IM102" s="95" t="n"/>
      <c r="IN102" s="95" t="n"/>
      <c r="IO102" s="95" t="n"/>
      <c r="IP102" s="95" t="n"/>
      <c r="IQ102" s="95" t="n"/>
      <c r="IR102" s="95" t="n"/>
      <c r="IS102" s="95" t="n"/>
      <c r="IT102" s="95" t="n"/>
      <c r="IU102" s="95" t="n"/>
    </row>
    <row r="103" ht="12.75" customHeight="1" s="54">
      <c r="A103" s="95" t="n">
        <v>17</v>
      </c>
      <c r="B103" s="95" t="n">
        <v>1</v>
      </c>
      <c r="C103" s="95">
        <f>ROW(SmtRes!A80)</f>
        <v/>
      </c>
      <c r="D103" s="95">
        <f>ROW(EtalonRes!A80)</f>
        <v/>
      </c>
      <c r="E103" s="95" t="n">
        <v>1</v>
      </c>
      <c r="F103" s="95" t="inlineStr">
        <is>
          <t>6.69-10-1</t>
        </is>
      </c>
      <c r="G103" s="95" t="inlineStr">
        <is>
          <t>Заделка борозд после прокладки кабелей</t>
        </is>
      </c>
      <c r="H103" s="95" t="inlineStr">
        <is>
          <t>1 М.П.</t>
        </is>
      </c>
      <c r="I103" s="95" t="n">
        <v>1251.2</v>
      </c>
      <c r="J103" s="95" t="n">
        <v>18.57</v>
      </c>
      <c r="K103" s="95" t="n">
        <v>370790.71</v>
      </c>
      <c r="L103" s="95" t="n"/>
      <c r="M103" s="95" t="n"/>
      <c r="N103" s="95" t="n"/>
      <c r="O103" s="95">
        <f>ROUND((Z103+AC103+AD103),2)</f>
        <v/>
      </c>
      <c r="P103" s="95">
        <f>ROUND((U103+X103+Y103),2)</f>
        <v/>
      </c>
      <c r="Q103" s="95">
        <f>ROUND(10.18,2)</f>
        <v/>
      </c>
      <c r="R103" s="95">
        <f>ROUND(AH103,2)</f>
        <v/>
      </c>
      <c r="S103" s="95" t="inlineStr">
        <is>
          <t>ТСН-2001 6.69-10-1</t>
        </is>
      </c>
      <c r="T103" s="95" t="inlineStr">
        <is>
          <t>work</t>
        </is>
      </c>
      <c r="U103" s="95" t="n">
        <v>236564.47</v>
      </c>
      <c r="V103" s="95" t="n">
        <v>66742.33</v>
      </c>
      <c r="W103" s="95" t="n">
        <v>7415.81</v>
      </c>
      <c r="X103" s="95" t="n">
        <v>84540.28</v>
      </c>
      <c r="Y103" s="95" t="n">
        <v>49685.95</v>
      </c>
      <c r="Z103" s="95" t="n">
        <v>23238.17</v>
      </c>
      <c r="AA103" s="95" t="n">
        <v>6556.22</v>
      </c>
      <c r="AB103" s="95" t="n">
        <v>728.47</v>
      </c>
      <c r="AC103" s="95" t="n">
        <v>8304.540000000001</v>
      </c>
      <c r="AD103" s="95" t="n">
        <v>4880.74</v>
      </c>
      <c r="AE103" s="95" t="inlineStr">
        <is>
          <t>work</t>
        </is>
      </c>
      <c r="AF103" s="95" t="n">
        <v>820.91</v>
      </c>
      <c r="AG103" s="95" t="n">
        <v>80.64</v>
      </c>
      <c r="AH103" s="95" t="n">
        <v>1251.2</v>
      </c>
      <c r="AI103" s="95">
        <f>(((EX103*0.3)*1.1))</f>
        <v/>
      </c>
      <c r="AJ103" s="95">
        <f>(AS103)</f>
        <v/>
      </c>
      <c r="AK103" s="95" t="n">
        <v>6556.22</v>
      </c>
      <c r="AL103" s="95" t="n">
        <v>0</v>
      </c>
      <c r="AM103" s="95" t="n">
        <v>8304.540000000001</v>
      </c>
      <c r="AN103" s="95" t="n">
        <v>728.47</v>
      </c>
      <c r="AO103" s="95">
        <f>ROUND(O103,2)</f>
        <v/>
      </c>
      <c r="AP103" s="95" t="n">
        <v>0</v>
      </c>
      <c r="AQ103" s="95">
        <f>ROUND(R103,2)</f>
        <v/>
      </c>
      <c r="AR103" s="95" t="n">
        <v>0</v>
      </c>
      <c r="AS103" s="95" t="n">
        <v>0</v>
      </c>
      <c r="AT103" s="95" t="n">
        <v>97</v>
      </c>
      <c r="AU103" s="95" t="n">
        <v>51</v>
      </c>
      <c r="AV103" s="95" t="n">
        <v>1</v>
      </c>
      <c r="AW103" s="95" t="n">
        <v>1</v>
      </c>
      <c r="AX103" s="95" t="n"/>
      <c r="AY103" s="95" t="n"/>
      <c r="AZ103" s="95" t="n">
        <v>1</v>
      </c>
      <c r="BA103" s="95" t="n">
        <v>1</v>
      </c>
      <c r="BB103" s="95" t="n">
        <v>1</v>
      </c>
      <c r="BC103" s="95" t="n">
        <v>1</v>
      </c>
      <c r="BD103" s="95" t="n"/>
      <c r="BE103" s="95" t="n"/>
      <c r="BF103" s="95" t="n"/>
      <c r="BG103" s="95" t="n"/>
      <c r="BH103" s="95" t="n">
        <v>0</v>
      </c>
      <c r="BI103" s="95" t="n">
        <v>1251.2</v>
      </c>
      <c r="BJ103" s="95" t="inlineStr">
        <is>
          <t>ТСН-2001 6.69-10-1, 6.69-10-1</t>
        </is>
      </c>
      <c r="BK103" s="95" t="n"/>
      <c r="BL103" s="95" t="n"/>
      <c r="BM103" s="95" t="n">
        <v>669</v>
      </c>
      <c r="BN103" s="95" t="n">
        <v>0</v>
      </c>
      <c r="BO103" s="95" t="inlineStr">
        <is>
          <t>6.69-10-1</t>
        </is>
      </c>
      <c r="BP103" s="95" t="n">
        <v>1</v>
      </c>
      <c r="BQ103" s="95" t="n">
        <v>40</v>
      </c>
      <c r="BR103" s="95" t="n">
        <v>0</v>
      </c>
      <c r="BS103" s="95" t="n">
        <v>1</v>
      </c>
      <c r="BT103" s="95" t="n">
        <v>1</v>
      </c>
      <c r="BU103" s="95" t="n">
        <v>1</v>
      </c>
      <c r="BV103" s="95" t="n">
        <v>1</v>
      </c>
      <c r="BW103" s="95" t="n">
        <v>1</v>
      </c>
      <c r="BX103" s="95" t="n">
        <v>1</v>
      </c>
      <c r="BY103" s="95" t="n"/>
      <c r="BZ103" s="95" t="n">
        <v>97</v>
      </c>
      <c r="CA103" s="95" t="n">
        <v>51</v>
      </c>
      <c r="CB103" s="95" t="n"/>
      <c r="CC103" s="95" t="n"/>
      <c r="CD103" s="95" t="n"/>
      <c r="CE103" s="95" t="n">
        <v>30</v>
      </c>
      <c r="CF103" s="95" t="n">
        <v>0</v>
      </c>
      <c r="CG103" s="95" t="n">
        <v>0</v>
      </c>
      <c r="CH103" s="95" t="n"/>
      <c r="CI103" s="95" t="n"/>
      <c r="CJ103" s="95" t="n"/>
      <c r="CK103" s="95" t="n"/>
      <c r="CL103" s="95" t="n"/>
      <c r="CM103" s="95" t="n">
        <v>0</v>
      </c>
      <c r="CN103" s="95" t="n"/>
      <c r="CO103" s="95" t="n">
        <v>0</v>
      </c>
      <c r="CP103" s="95">
        <f>ROUND(P103,2)</f>
        <v/>
      </c>
      <c r="CQ103" s="95">
        <f>ROUND(V103,2)</f>
        <v/>
      </c>
      <c r="CR103" s="95">
        <f>ROUND(W103,2)</f>
        <v/>
      </c>
      <c r="CS103" s="95">
        <f>ROUND(X103,2)</f>
        <v/>
      </c>
      <c r="CT103" s="95">
        <f>ROUND(Y103,2)</f>
        <v/>
      </c>
      <c r="CU103" s="95">
        <f>ROUND(AF103,2)</f>
        <v/>
      </c>
      <c r="CV103" s="95">
        <f>ROUND((AH103*AV103),2)</f>
        <v/>
      </c>
      <c r="CW103" s="95">
        <f>ROUND(AI103,2)</f>
        <v/>
      </c>
      <c r="CX103" s="95">
        <f>ROUND(AJ103,2)</f>
        <v/>
      </c>
      <c r="CY103" s="95">
        <f>ROUND(((P103*AT103)/100),2)</f>
        <v/>
      </c>
      <c r="CZ103" s="95">
        <f>ROUND(((P103*AU103)/100),2)</f>
        <v/>
      </c>
      <c r="DA103" s="95" t="n"/>
      <c r="DB103" s="95" t="n">
        <v>157</v>
      </c>
      <c r="DC103" s="95" t="n"/>
      <c r="DD103" s="95" t="inlineStr">
        <is>
          <t>*0)*1</t>
        </is>
      </c>
      <c r="DE103" s="95" t="inlineStr">
        <is>
          <t>*0,3)*1,1</t>
        </is>
      </c>
      <c r="DF103" s="95" t="inlineStr">
        <is>
          <t>*0,3)*1,1</t>
        </is>
      </c>
      <c r="DG103" s="95" t="inlineStr">
        <is>
          <t>*0,3)*1,1</t>
        </is>
      </c>
      <c r="DH103" s="95" t="n"/>
      <c r="DI103" s="95" t="inlineStr">
        <is>
          <t>*0,3)*1,1</t>
        </is>
      </c>
      <c r="DJ103" s="95" t="inlineStr">
        <is>
          <t>*0,3)*1,1</t>
        </is>
      </c>
      <c r="DK103" s="95" t="n"/>
      <c r="DL103" s="95" t="n"/>
      <c r="DM103" s="95" t="n"/>
      <c r="DN103" s="95" t="n">
        <v>0</v>
      </c>
      <c r="DO103" s="95" t="n">
        <v>0</v>
      </c>
      <c r="DP103" s="95" t="n">
        <v>1</v>
      </c>
      <c r="DQ103" s="95" t="n">
        <v>1</v>
      </c>
      <c r="DR103" s="95" t="n"/>
      <c r="DS103" s="95" t="n"/>
      <c r="DT103" s="95" t="n"/>
      <c r="DU103" s="95" t="n">
        <v>1000</v>
      </c>
      <c r="DV103" s="95" t="inlineStr">
        <is>
          <t>1  М.П..</t>
        </is>
      </c>
      <c r="DW103" s="95" t="inlineStr">
        <is>
          <t>1  М.П..</t>
        </is>
      </c>
      <c r="DX103" s="95" t="n">
        <v>1</v>
      </c>
      <c r="DY103" s="95" t="n"/>
      <c r="DZ103" s="95" t="n"/>
      <c r="EA103" s="95" t="n"/>
      <c r="EB103" s="95" t="n"/>
      <c r="EC103" s="95" t="n"/>
      <c r="ED103" s="95" t="n"/>
      <c r="EE103" s="95" t="n">
        <v>1574391957</v>
      </c>
      <c r="EF103" s="95" t="n">
        <v>40</v>
      </c>
      <c r="EG103" s="95" t="inlineStr">
        <is>
          <t>Монтаж оборудования</t>
        </is>
      </c>
      <c r="EH103" s="95" t="n">
        <v>0</v>
      </c>
      <c r="EI103" s="95" t="n"/>
      <c r="EJ103" s="95" t="n">
        <v>1251.2</v>
      </c>
      <c r="EK103" s="95" t="n">
        <v>669</v>
      </c>
      <c r="EL103" s="95" t="inlineStr">
        <is>
          <t>ТСН-2001 6.69-10-1</t>
        </is>
      </c>
      <c r="EM103" s="95" t="inlineStr">
        <is>
          <t>ТСН-2001.6-69</t>
        </is>
      </c>
      <c r="EN103" s="95" t="n"/>
      <c r="EO103" s="95" t="n"/>
      <c r="EP103" s="95" t="n"/>
      <c r="EQ103" s="95" t="n">
        <v>131072</v>
      </c>
      <c r="ER103" s="95" t="n">
        <v>6556.22</v>
      </c>
      <c r="ES103" s="95" t="n">
        <v>0</v>
      </c>
      <c r="ET103" s="95" t="n">
        <v>8304.540000000001</v>
      </c>
      <c r="EU103" s="95" t="n">
        <v>728.47</v>
      </c>
      <c r="EV103" s="95" t="n">
        <v>4880.74</v>
      </c>
      <c r="EW103" s="95" t="n">
        <v>1251.2</v>
      </c>
      <c r="EX103" s="95" t="n">
        <v>0</v>
      </c>
      <c r="EY103" s="95" t="n">
        <v>0</v>
      </c>
      <c r="EZ103" s="95" t="n"/>
      <c r="FA103" s="95" t="n"/>
      <c r="FB103" s="95" t="n"/>
      <c r="FC103" s="95" t="n"/>
      <c r="FD103" s="95" t="n"/>
      <c r="FE103" s="95" t="n"/>
      <c r="FF103" s="95" t="n"/>
      <c r="FG103" s="95" t="n"/>
      <c r="FH103" s="95" t="n"/>
      <c r="FI103" s="95" t="n"/>
      <c r="FJ103" s="95" t="n"/>
      <c r="FK103" s="95" t="n"/>
      <c r="FL103" s="95" t="n"/>
      <c r="FM103" s="95" t="n"/>
      <c r="FN103" s="95" t="n"/>
      <c r="FO103" s="95" t="n"/>
      <c r="FP103" s="95" t="n"/>
      <c r="FQ103" s="95" t="n">
        <v>0</v>
      </c>
      <c r="FR103" s="95">
        <f>ROUND(IF(BI103=3,GM103,0),2)</f>
        <v/>
      </c>
      <c r="FS103" s="95" t="n">
        <v>0</v>
      </c>
      <c r="FT103" s="95" t="n"/>
      <c r="FU103" s="95" t="n"/>
      <c r="FV103" s="95" t="n"/>
      <c r="FW103" s="95" t="n"/>
      <c r="FX103" s="95" t="n">
        <v>97</v>
      </c>
      <c r="FY103" s="95" t="n">
        <v>51</v>
      </c>
      <c r="FZ103" s="95" t="n"/>
      <c r="GA103" s="95" t="n"/>
      <c r="GB103" s="95" t="n"/>
      <c r="GC103" s="95" t="n"/>
      <c r="GD103" s="95" t="n">
        <v>1</v>
      </c>
      <c r="GE103" s="95" t="n"/>
      <c r="GF103" s="95" t="n">
        <v>1574391957</v>
      </c>
      <c r="GG103" s="95" t="n">
        <v>2</v>
      </c>
      <c r="GH103" s="95" t="n">
        <v>1</v>
      </c>
      <c r="GI103" s="95" t="n">
        <v>2</v>
      </c>
      <c r="GJ103" s="95" t="n">
        <v>0</v>
      </c>
      <c r="GK103" s="95" t="n">
        <v>0</v>
      </c>
      <c r="GL103" s="95">
        <f>ROUND(IF(AND(BH103=3,BI103=3,FS103&lt;&gt;0),P103,0),2)</f>
        <v/>
      </c>
      <c r="GM103" s="95">
        <f>ROUND(O103+X103+Y103,2)+GX103</f>
        <v/>
      </c>
      <c r="GN103" s="95">
        <f>IF(OR(BI103=0,BI103=1),GM103-GX103,0)</f>
        <v/>
      </c>
      <c r="GO103" s="95">
        <f>IF(BI103=2,GM103-GX103,0)</f>
        <v/>
      </c>
      <c r="GP103" s="95">
        <f>IF(BI103=4,GM103-GX103,0)</f>
        <v/>
      </c>
      <c r="GQ103" s="95" t="n"/>
      <c r="GR103" s="95" t="n">
        <v>0</v>
      </c>
      <c r="GS103" s="95" t="n">
        <v>0</v>
      </c>
      <c r="GT103" s="95" t="n">
        <v>0</v>
      </c>
      <c r="GU103" s="95" t="n"/>
      <c r="GV103" s="95">
        <f>ROUND((GT103),6)</f>
        <v/>
      </c>
      <c r="GW103" s="95" t="n">
        <v>1</v>
      </c>
      <c r="GX103" s="95">
        <f>ROUND(HC103*I103,2)</f>
        <v/>
      </c>
      <c r="GY103" s="95" t="n">
        <v>0</v>
      </c>
      <c r="GZ103" s="95" t="n">
        <v>0</v>
      </c>
      <c r="HA103" s="95" t="n">
        <v>0</v>
      </c>
      <c r="HB103" s="95" t="n">
        <v>0</v>
      </c>
      <c r="HC103" s="95">
        <f>GV103*GW103</f>
        <v/>
      </c>
      <c r="HD103" s="95" t="n">
        <v>0</v>
      </c>
      <c r="HE103" s="95" t="n"/>
      <c r="HF103" s="95" t="n"/>
      <c r="HG103" s="95" t="n"/>
      <c r="HH103" s="95" t="n"/>
      <c r="HI103" s="95" t="n"/>
      <c r="HJ103" s="95" t="n"/>
      <c r="HK103" s="95" t="n"/>
      <c r="HL103" s="95" t="n"/>
      <c r="HM103" s="95" t="n"/>
      <c r="HN103" s="95" t="n"/>
      <c r="HO103" s="95" t="n"/>
      <c r="HP103" s="95" t="n"/>
      <c r="HQ103" s="95" t="n"/>
      <c r="HR103" s="95" t="n"/>
      <c r="HS103" s="95" t="n"/>
      <c r="HT103" s="95" t="n"/>
      <c r="HU103" s="95" t="n"/>
      <c r="HV103" s="95" t="n"/>
      <c r="HW103" s="95" t="n"/>
      <c r="HX103" s="95" t="n"/>
      <c r="HY103" s="95" t="n"/>
      <c r="HZ103" s="95" t="n"/>
      <c r="IA103" s="95" t="n"/>
      <c r="IB103" s="95" t="n"/>
      <c r="IC103" s="95" t="n"/>
      <c r="ID103" s="95" t="n"/>
      <c r="IE103" s="95" t="n"/>
      <c r="IF103" s="95" t="n"/>
      <c r="IG103" s="95" t="n"/>
      <c r="IH103" s="95" t="n"/>
      <c r="II103" s="95" t="n"/>
      <c r="IJ103" s="95" t="n"/>
      <c r="IK103" s="95" t="n"/>
      <c r="IL103" s="95" t="n"/>
      <c r="IM103" s="95" t="n"/>
      <c r="IN103" s="95" t="n"/>
      <c r="IO103" s="95" t="n"/>
      <c r="IP103" s="95" t="n"/>
      <c r="IQ103" s="95" t="n"/>
      <c r="IR103" s="95" t="n"/>
      <c r="IS103" s="95" t="n"/>
      <c r="IT103" s="95" t="n"/>
      <c r="IU103" s="95" t="n"/>
    </row>
    <row r="104" ht="12.75" customHeight="1" s="54">
      <c r="A104" s="95" t="n">
        <v>17</v>
      </c>
      <c r="B104" s="95" t="n">
        <v>1</v>
      </c>
      <c r="C104" s="95">
        <f>ROW(SmtRes!A81)</f>
        <v/>
      </c>
      <c r="D104" s="95">
        <f>ROW(EtalonRes!A81)</f>
        <v/>
      </c>
      <c r="E104" s="95" t="n">
        <v>1</v>
      </c>
      <c r="F104" s="95" t="inlineStr">
        <is>
          <t>4.8-241-1</t>
        </is>
      </c>
      <c r="G104" s="95" t="inlineStr">
        <is>
          <t>Подключение жил кабелей к зажимам и устройствам</t>
        </is>
      </c>
      <c r="H104" s="95" t="inlineStr">
        <is>
          <t>1 КОНЕЦ</t>
        </is>
      </c>
      <c r="I104" s="95" t="n">
        <v>625.6</v>
      </c>
      <c r="J104" s="95" t="n">
        <v>24.76</v>
      </c>
      <c r="K104" s="95" t="n">
        <v>247193.8</v>
      </c>
      <c r="L104" s="95" t="n"/>
      <c r="M104" s="95" t="n"/>
      <c r="N104" s="95" t="n"/>
      <c r="O104" s="95">
        <f>ROUND((Z104+AC104+AD104),2)</f>
        <v/>
      </c>
      <c r="P104" s="95">
        <f>ROUND((U104+X104+Y104),2)</f>
        <v/>
      </c>
      <c r="Q104" s="95">
        <f>ROUND(10.18,2)</f>
        <v/>
      </c>
      <c r="R104" s="95">
        <f>ROUND(AH104,2)</f>
        <v/>
      </c>
      <c r="S104" s="95" t="inlineStr">
        <is>
          <t>ТСН-2001 4.8-241-1</t>
        </is>
      </c>
      <c r="T104" s="95" t="inlineStr">
        <is>
          <t>work</t>
        </is>
      </c>
      <c r="U104" s="95" t="n">
        <v>157709.65</v>
      </c>
      <c r="V104" s="95" t="n">
        <v>44494.88</v>
      </c>
      <c r="W104" s="95" t="n">
        <v>4943.88</v>
      </c>
      <c r="X104" s="95" t="n">
        <v>56360.19</v>
      </c>
      <c r="Y104" s="95" t="n">
        <v>33123.98</v>
      </c>
      <c r="Z104" s="95" t="n">
        <v>15492.1</v>
      </c>
      <c r="AA104" s="95" t="n">
        <v>4370.8</v>
      </c>
      <c r="AB104" s="95" t="n">
        <v>485.64</v>
      </c>
      <c r="AC104" s="95" t="n">
        <v>5536.35</v>
      </c>
      <c r="AD104" s="95" t="n">
        <v>3253.82</v>
      </c>
      <c r="AE104" s="95" t="inlineStr">
        <is>
          <t>work</t>
        </is>
      </c>
      <c r="AF104" s="95" t="n">
        <v>547.28</v>
      </c>
      <c r="AG104" s="95" t="n">
        <v>53.76</v>
      </c>
      <c r="AH104" s="95" t="n">
        <v>625.6</v>
      </c>
      <c r="AI104" s="95">
        <f>(((EX104*0.3)*1.1))</f>
        <v/>
      </c>
      <c r="AJ104" s="95">
        <f>(AS104)</f>
        <v/>
      </c>
      <c r="AK104" s="95" t="n">
        <v>4370.8</v>
      </c>
      <c r="AL104" s="95" t="n">
        <v>0</v>
      </c>
      <c r="AM104" s="95" t="n">
        <v>5536.35</v>
      </c>
      <c r="AN104" s="95" t="n">
        <v>485.64</v>
      </c>
      <c r="AO104" s="95">
        <f>ROUND(O104,2)</f>
        <v/>
      </c>
      <c r="AP104" s="95" t="n">
        <v>0</v>
      </c>
      <c r="AQ104" s="95">
        <f>ROUND(R104,2)</f>
        <v/>
      </c>
      <c r="AR104" s="95" t="n">
        <v>0</v>
      </c>
      <c r="AS104" s="95" t="n">
        <v>0</v>
      </c>
      <c r="AT104" s="95" t="n">
        <v>97</v>
      </c>
      <c r="AU104" s="95" t="n">
        <v>51</v>
      </c>
      <c r="AV104" s="95" t="n">
        <v>1</v>
      </c>
      <c r="AW104" s="95" t="n">
        <v>1</v>
      </c>
      <c r="AX104" s="95" t="n"/>
      <c r="AY104" s="95" t="n"/>
      <c r="AZ104" s="95" t="n">
        <v>1</v>
      </c>
      <c r="BA104" s="95" t="n">
        <v>1</v>
      </c>
      <c r="BB104" s="95" t="n">
        <v>1</v>
      </c>
      <c r="BC104" s="95" t="n">
        <v>1</v>
      </c>
      <c r="BD104" s="95" t="n"/>
      <c r="BE104" s="95" t="n"/>
      <c r="BF104" s="95" t="n"/>
      <c r="BG104" s="95" t="n"/>
      <c r="BH104" s="95" t="n">
        <v>0</v>
      </c>
      <c r="BI104" s="95" t="n">
        <v>625.6</v>
      </c>
      <c r="BJ104" s="95" t="inlineStr">
        <is>
          <t>ТСН-2001.4. Электротехнические установки, 4.8-241-1</t>
        </is>
      </c>
      <c r="BK104" s="95" t="n"/>
      <c r="BL104" s="95" t="n"/>
      <c r="BM104" s="95" t="n">
        <v>48</v>
      </c>
      <c r="BN104" s="95" t="n">
        <v>0</v>
      </c>
      <c r="BO104" s="95" t="inlineStr">
        <is>
          <t>4.8-241-1</t>
        </is>
      </c>
      <c r="BP104" s="95" t="n">
        <v>1</v>
      </c>
      <c r="BQ104" s="95" t="n">
        <v>40</v>
      </c>
      <c r="BR104" s="95" t="n">
        <v>0</v>
      </c>
      <c r="BS104" s="95" t="n">
        <v>1</v>
      </c>
      <c r="BT104" s="95" t="n">
        <v>1</v>
      </c>
      <c r="BU104" s="95" t="n">
        <v>1</v>
      </c>
      <c r="BV104" s="95" t="n">
        <v>1</v>
      </c>
      <c r="BW104" s="95" t="n">
        <v>1</v>
      </c>
      <c r="BX104" s="95" t="n">
        <v>1</v>
      </c>
      <c r="BY104" s="95" t="n"/>
      <c r="BZ104" s="95" t="n">
        <v>97</v>
      </c>
      <c r="CA104" s="95" t="n">
        <v>51</v>
      </c>
      <c r="CB104" s="95" t="n"/>
      <c r="CC104" s="95" t="n"/>
      <c r="CD104" s="95" t="n"/>
      <c r="CE104" s="95" t="n">
        <v>30</v>
      </c>
      <c r="CF104" s="95" t="n">
        <v>0</v>
      </c>
      <c r="CG104" s="95" t="n">
        <v>0</v>
      </c>
      <c r="CH104" s="95" t="n"/>
      <c r="CI104" s="95" t="n"/>
      <c r="CJ104" s="95" t="n"/>
      <c r="CK104" s="95" t="n"/>
      <c r="CL104" s="95" t="n"/>
      <c r="CM104" s="95" t="n">
        <v>0</v>
      </c>
      <c r="CN104" s="95" t="n"/>
      <c r="CO104" s="95" t="n">
        <v>0</v>
      </c>
      <c r="CP104" s="95">
        <f>ROUND(P104,2)</f>
        <v/>
      </c>
      <c r="CQ104" s="95">
        <f>ROUND(V104,2)</f>
        <v/>
      </c>
      <c r="CR104" s="95">
        <f>ROUND(W104,2)</f>
        <v/>
      </c>
      <c r="CS104" s="95">
        <f>ROUND(X104,2)</f>
        <v/>
      </c>
      <c r="CT104" s="95">
        <f>ROUND(Y104,2)</f>
        <v/>
      </c>
      <c r="CU104" s="95">
        <f>ROUND(AF104,2)</f>
        <v/>
      </c>
      <c r="CV104" s="95">
        <f>ROUND((AH104*AV104),2)</f>
        <v/>
      </c>
      <c r="CW104" s="95">
        <f>ROUND(AI104,2)</f>
        <v/>
      </c>
      <c r="CX104" s="95">
        <f>ROUND(AJ104,2)</f>
        <v/>
      </c>
      <c r="CY104" s="95">
        <f>ROUND(((P104*AT104)/100),2)</f>
        <v/>
      </c>
      <c r="CZ104" s="95">
        <f>ROUND(((P104*AU104)/100),2)</f>
        <v/>
      </c>
      <c r="DA104" s="95" t="n"/>
      <c r="DB104" s="95" t="n">
        <v>159</v>
      </c>
      <c r="DC104" s="95" t="n"/>
      <c r="DD104" s="95" t="inlineStr">
        <is>
          <t>*0)*1</t>
        </is>
      </c>
      <c r="DE104" s="95" t="inlineStr">
        <is>
          <t>*0,3)*1,1</t>
        </is>
      </c>
      <c r="DF104" s="95" t="inlineStr">
        <is>
          <t>*0,3)*1,1</t>
        </is>
      </c>
      <c r="DG104" s="95" t="inlineStr">
        <is>
          <t>*0,3)*1,1</t>
        </is>
      </c>
      <c r="DH104" s="95" t="n"/>
      <c r="DI104" s="95" t="inlineStr">
        <is>
          <t>*0,3)*1,1</t>
        </is>
      </c>
      <c r="DJ104" s="95" t="inlineStr">
        <is>
          <t>*0,3)*1,1</t>
        </is>
      </c>
      <c r="DK104" s="95" t="n"/>
      <c r="DL104" s="95" t="n"/>
      <c r="DM104" s="95" t="n"/>
      <c r="DN104" s="95" t="n">
        <v>0</v>
      </c>
      <c r="DO104" s="95" t="n">
        <v>0</v>
      </c>
      <c r="DP104" s="95" t="n">
        <v>1</v>
      </c>
      <c r="DQ104" s="95" t="n">
        <v>1</v>
      </c>
      <c r="DR104" s="95" t="n"/>
      <c r="DS104" s="95" t="n"/>
      <c r="DT104" s="95" t="n"/>
      <c r="DU104" s="95" t="n">
        <v>1000</v>
      </c>
      <c r="DV104" s="95" t="inlineStr">
        <is>
          <t>1  КОНЕЦ.</t>
        </is>
      </c>
      <c r="DW104" s="95" t="inlineStr">
        <is>
          <t>1  КОНЕЦ.</t>
        </is>
      </c>
      <c r="DX104" s="95" t="n">
        <v>1</v>
      </c>
      <c r="DY104" s="95" t="n"/>
      <c r="DZ104" s="95" t="n"/>
      <c r="EA104" s="95" t="n"/>
      <c r="EB104" s="95" t="n"/>
      <c r="EC104" s="95" t="n"/>
      <c r="ED104" s="95" t="n"/>
      <c r="EE104" s="95" t="n">
        <v>1546453667</v>
      </c>
      <c r="EF104" s="95" t="n">
        <v>40</v>
      </c>
      <c r="EG104" s="95" t="inlineStr">
        <is>
          <t>Монтаж оборудования</t>
        </is>
      </c>
      <c r="EH104" s="95" t="n">
        <v>0</v>
      </c>
      <c r="EI104" s="95" t="n"/>
      <c r="EJ104" s="95" t="n">
        <v>625.6</v>
      </c>
      <c r="EK104" s="95" t="n">
        <v>48</v>
      </c>
      <c r="EL104" s="95" t="inlineStr">
        <is>
          <t>ТСН-2001.4. Электротехнические установки</t>
        </is>
      </c>
      <c r="EM104" s="95" t="inlineStr">
        <is>
          <t>ТСН-2001.4-8</t>
        </is>
      </c>
      <c r="EN104" s="95" t="n"/>
      <c r="EO104" s="95" t="n"/>
      <c r="EP104" s="95" t="n"/>
      <c r="EQ104" s="95" t="n">
        <v>131072</v>
      </c>
      <c r="ER104" s="95" t="n">
        <v>4370.8</v>
      </c>
      <c r="ES104" s="95" t="n">
        <v>0</v>
      </c>
      <c r="ET104" s="95" t="n">
        <v>5536.35</v>
      </c>
      <c r="EU104" s="95" t="n">
        <v>485.64</v>
      </c>
      <c r="EV104" s="95" t="n">
        <v>3253.82</v>
      </c>
      <c r="EW104" s="95" t="n">
        <v>625.6</v>
      </c>
      <c r="EX104" s="95" t="n">
        <v>0</v>
      </c>
      <c r="EY104" s="95" t="n">
        <v>0</v>
      </c>
      <c r="EZ104" s="95" t="n"/>
      <c r="FA104" s="95" t="n"/>
      <c r="FB104" s="95" t="n"/>
      <c r="FC104" s="95" t="n"/>
      <c r="FD104" s="95" t="n"/>
      <c r="FE104" s="95" t="n"/>
      <c r="FF104" s="95" t="n"/>
      <c r="FG104" s="95" t="n"/>
      <c r="FH104" s="95" t="n"/>
      <c r="FI104" s="95" t="n"/>
      <c r="FJ104" s="95" t="n"/>
      <c r="FK104" s="95" t="n"/>
      <c r="FL104" s="95" t="n"/>
      <c r="FM104" s="95" t="n"/>
      <c r="FN104" s="95" t="n"/>
      <c r="FO104" s="95" t="n"/>
      <c r="FP104" s="95" t="n"/>
      <c r="FQ104" s="95" t="n">
        <v>0</v>
      </c>
      <c r="FR104" s="95">
        <f>ROUND(IF(BI104=3,GM104,0),2)</f>
        <v/>
      </c>
      <c r="FS104" s="95" t="n">
        <v>0</v>
      </c>
      <c r="FT104" s="95" t="n"/>
      <c r="FU104" s="95" t="n"/>
      <c r="FV104" s="95" t="n"/>
      <c r="FW104" s="95" t="n"/>
      <c r="FX104" s="95" t="n">
        <v>97</v>
      </c>
      <c r="FY104" s="95" t="n">
        <v>51</v>
      </c>
      <c r="FZ104" s="95" t="n"/>
      <c r="GA104" s="95" t="n"/>
      <c r="GB104" s="95" t="n"/>
      <c r="GC104" s="95" t="n"/>
      <c r="GD104" s="95" t="n">
        <v>1</v>
      </c>
      <c r="GE104" s="95" t="n"/>
      <c r="GF104" s="95" t="n">
        <v>1546453667</v>
      </c>
      <c r="GG104" s="95" t="n">
        <v>2</v>
      </c>
      <c r="GH104" s="95" t="n">
        <v>1</v>
      </c>
      <c r="GI104" s="95" t="n">
        <v>2</v>
      </c>
      <c r="GJ104" s="95" t="n">
        <v>0</v>
      </c>
      <c r="GK104" s="95" t="n">
        <v>0</v>
      </c>
      <c r="GL104" s="95">
        <f>ROUND(IF(AND(BH104=3,BI104=3,FS104&lt;&gt;0),P104,0),2)</f>
        <v/>
      </c>
      <c r="GM104" s="95">
        <f>ROUND(O104+X104+Y104,2)+GX104</f>
        <v/>
      </c>
      <c r="GN104" s="95">
        <f>IF(OR(BI104=0,BI104=1),GM104-GX104,0)</f>
        <v/>
      </c>
      <c r="GO104" s="95">
        <f>IF(BI104=2,GM104-GX104,0)</f>
        <v/>
      </c>
      <c r="GP104" s="95">
        <f>IF(BI104=4,GM104-GX104,0)</f>
        <v/>
      </c>
      <c r="GQ104" s="95" t="n"/>
      <c r="GR104" s="95" t="n">
        <v>0</v>
      </c>
      <c r="GS104" s="95" t="n">
        <v>0</v>
      </c>
      <c r="GT104" s="95" t="n">
        <v>0</v>
      </c>
      <c r="GU104" s="95" t="n"/>
      <c r="GV104" s="95">
        <f>ROUND((GT104),6)</f>
        <v/>
      </c>
      <c r="GW104" s="95" t="n">
        <v>1</v>
      </c>
      <c r="GX104" s="95">
        <f>ROUND(HC104*I104,2)</f>
        <v/>
      </c>
      <c r="GY104" s="95" t="n">
        <v>0</v>
      </c>
      <c r="GZ104" s="95" t="n">
        <v>0</v>
      </c>
      <c r="HA104" s="95" t="n">
        <v>0</v>
      </c>
      <c r="HB104" s="95" t="n">
        <v>0</v>
      </c>
      <c r="HC104" s="95">
        <f>GV104*GW104</f>
        <v/>
      </c>
      <c r="HD104" s="95" t="n">
        <v>0</v>
      </c>
      <c r="HE104" s="95" t="n"/>
      <c r="HF104" s="95" t="n"/>
      <c r="HG104" s="95" t="n"/>
      <c r="HH104" s="95" t="n"/>
      <c r="HI104" s="95" t="n"/>
      <c r="HJ104" s="95" t="n"/>
      <c r="HK104" s="95" t="n"/>
      <c r="HL104" s="95" t="n"/>
      <c r="HM104" s="95" t="n"/>
      <c r="HN104" s="95" t="n"/>
      <c r="HO104" s="95" t="n"/>
      <c r="HP104" s="95" t="n"/>
      <c r="HQ104" s="95" t="n"/>
      <c r="HR104" s="95" t="n"/>
      <c r="HS104" s="95" t="n"/>
      <c r="HT104" s="95" t="n"/>
      <c r="HU104" s="95" t="n"/>
      <c r="HV104" s="95" t="n"/>
      <c r="HW104" s="95" t="n"/>
      <c r="HX104" s="95" t="n"/>
      <c r="HY104" s="95" t="n"/>
      <c r="HZ104" s="95" t="n"/>
      <c r="IA104" s="95" t="n"/>
      <c r="IB104" s="95" t="n"/>
      <c r="IC104" s="95" t="n"/>
      <c r="ID104" s="95" t="n"/>
      <c r="IE104" s="95" t="n"/>
      <c r="IF104" s="95" t="n"/>
      <c r="IG104" s="95" t="n"/>
      <c r="IH104" s="95" t="n"/>
      <c r="II104" s="95" t="n"/>
      <c r="IJ104" s="95" t="n"/>
      <c r="IK104" s="95" t="n"/>
      <c r="IL104" s="95" t="n"/>
      <c r="IM104" s="95" t="n"/>
      <c r="IN104" s="95" t="n"/>
      <c r="IO104" s="95" t="n"/>
      <c r="IP104" s="95" t="n"/>
      <c r="IQ104" s="95" t="n"/>
      <c r="IR104" s="95" t="n"/>
      <c r="IS104" s="95" t="n"/>
      <c r="IT104" s="95" t="n"/>
      <c r="IU104" s="95" t="n"/>
    </row>
    <row r="105" ht="12.75" customHeight="1" s="54">
      <c r="A105" s="95" t="n">
        <v>17</v>
      </c>
      <c r="B105" s="95" t="n">
        <v>1</v>
      </c>
      <c r="C105" s="95">
        <f>ROW(SmtRes!A82)</f>
        <v/>
      </c>
      <c r="D105" s="95">
        <f>ROW(EtalonRes!A82)</f>
        <v/>
      </c>
      <c r="E105" s="95" t="n">
        <v>1</v>
      </c>
      <c r="F105" s="95" t="inlineStr">
        <is>
          <t>6.69-6-1</t>
        </is>
      </c>
      <c r="G105" s="95" t="inlineStr">
        <is>
          <t>Сверление отверстий под установочные коробки</t>
        </is>
      </c>
      <c r="H105" s="95" t="inlineStr">
        <is>
          <t>1 ШТ.</t>
        </is>
      </c>
      <c r="I105" s="95" t="n">
        <v>559</v>
      </c>
      <c r="J105" s="95" t="n">
        <v>12.35</v>
      </c>
      <c r="K105" s="95" t="n">
        <v>110148</v>
      </c>
      <c r="L105" s="95" t="n"/>
      <c r="M105" s="95" t="n"/>
      <c r="N105" s="95" t="n"/>
      <c r="O105" s="95">
        <f>ROUND((Z105+AC105+AD105),2)</f>
        <v/>
      </c>
      <c r="P105" s="95">
        <f>ROUND((U105+X105+Y105),2)</f>
        <v/>
      </c>
      <c r="Q105" s="95">
        <f>ROUND(10.18,2)</f>
        <v/>
      </c>
      <c r="R105" s="95">
        <f>ROUND(AH105,2)</f>
        <v/>
      </c>
      <c r="S105" s="95" t="inlineStr">
        <is>
          <t>ТСН-2001 6.69-6-1</t>
        </is>
      </c>
      <c r="T105" s="95" t="inlineStr">
        <is>
          <t>work</t>
        </is>
      </c>
      <c r="U105" s="95" t="n">
        <v>70274.42999999999</v>
      </c>
      <c r="V105" s="95" t="n">
        <v>19826.64</v>
      </c>
      <c r="W105" s="95" t="n">
        <v>2202.96</v>
      </c>
      <c r="X105" s="95" t="n">
        <v>25113.75</v>
      </c>
      <c r="Y105" s="95" t="n">
        <v>14759.83</v>
      </c>
      <c r="Z105" s="95" t="n">
        <v>6903.18</v>
      </c>
      <c r="AA105" s="95" t="n">
        <v>1947.61</v>
      </c>
      <c r="AB105" s="95" t="n">
        <v>216.4</v>
      </c>
      <c r="AC105" s="95" t="n">
        <v>2466.97</v>
      </c>
      <c r="AD105" s="95" t="n">
        <v>1449.89</v>
      </c>
      <c r="AE105" s="95" t="inlineStr">
        <is>
          <t>work</t>
        </is>
      </c>
      <c r="AF105" s="95" t="n">
        <v>243.91</v>
      </c>
      <c r="AG105" s="95" t="n">
        <v>23.96</v>
      </c>
      <c r="AH105" s="95" t="n">
        <v>559</v>
      </c>
      <c r="AI105" s="95">
        <f>(((EX105*0.3)*1.1))</f>
        <v/>
      </c>
      <c r="AJ105" s="95">
        <f>(AS105)</f>
        <v/>
      </c>
      <c r="AK105" s="95" t="n">
        <v>1947.61</v>
      </c>
      <c r="AL105" s="95" t="n">
        <v>0</v>
      </c>
      <c r="AM105" s="95" t="n">
        <v>2466.97</v>
      </c>
      <c r="AN105" s="95" t="n">
        <v>216.4</v>
      </c>
      <c r="AO105" s="95">
        <f>ROUND(O105,2)</f>
        <v/>
      </c>
      <c r="AP105" s="95" t="n">
        <v>0</v>
      </c>
      <c r="AQ105" s="95">
        <f>ROUND(R105,2)</f>
        <v/>
      </c>
      <c r="AR105" s="95" t="n">
        <v>0</v>
      </c>
      <c r="AS105" s="95" t="n">
        <v>0</v>
      </c>
      <c r="AT105" s="95" t="n">
        <v>97</v>
      </c>
      <c r="AU105" s="95" t="n">
        <v>51</v>
      </c>
      <c r="AV105" s="95" t="n">
        <v>1</v>
      </c>
      <c r="AW105" s="95" t="n">
        <v>1</v>
      </c>
      <c r="AX105" s="95" t="n"/>
      <c r="AY105" s="95" t="n"/>
      <c r="AZ105" s="95" t="n">
        <v>1</v>
      </c>
      <c r="BA105" s="95" t="n">
        <v>1</v>
      </c>
      <c r="BB105" s="95" t="n">
        <v>1</v>
      </c>
      <c r="BC105" s="95" t="n">
        <v>1</v>
      </c>
      <c r="BD105" s="95" t="n"/>
      <c r="BE105" s="95" t="n"/>
      <c r="BF105" s="95" t="n"/>
      <c r="BG105" s="95" t="n"/>
      <c r="BH105" s="95" t="n">
        <v>0</v>
      </c>
      <c r="BI105" s="95" t="n">
        <v>559</v>
      </c>
      <c r="BJ105" s="95" t="inlineStr">
        <is>
          <t>ТСН-2001 6.69-6-1, 6.69-6-1</t>
        </is>
      </c>
      <c r="BK105" s="95" t="n"/>
      <c r="BL105" s="95" t="n"/>
      <c r="BM105" s="95" t="n">
        <v>669</v>
      </c>
      <c r="BN105" s="95" t="n">
        <v>0</v>
      </c>
      <c r="BO105" s="95" t="inlineStr">
        <is>
          <t>6.69-6-1</t>
        </is>
      </c>
      <c r="BP105" s="95" t="n">
        <v>1</v>
      </c>
      <c r="BQ105" s="95" t="n">
        <v>40</v>
      </c>
      <c r="BR105" s="95" t="n">
        <v>0</v>
      </c>
      <c r="BS105" s="95" t="n">
        <v>1</v>
      </c>
      <c r="BT105" s="95" t="n">
        <v>1</v>
      </c>
      <c r="BU105" s="95" t="n">
        <v>1</v>
      </c>
      <c r="BV105" s="95" t="n">
        <v>1</v>
      </c>
      <c r="BW105" s="95" t="n">
        <v>1</v>
      </c>
      <c r="BX105" s="95" t="n">
        <v>1</v>
      </c>
      <c r="BY105" s="95" t="n"/>
      <c r="BZ105" s="95" t="n">
        <v>97</v>
      </c>
      <c r="CA105" s="95" t="n">
        <v>51</v>
      </c>
      <c r="CB105" s="95" t="n"/>
      <c r="CC105" s="95" t="n"/>
      <c r="CD105" s="95" t="n"/>
      <c r="CE105" s="95" t="n">
        <v>30</v>
      </c>
      <c r="CF105" s="95" t="n">
        <v>0</v>
      </c>
      <c r="CG105" s="95" t="n">
        <v>0</v>
      </c>
      <c r="CH105" s="95" t="n"/>
      <c r="CI105" s="95" t="n"/>
      <c r="CJ105" s="95" t="n"/>
      <c r="CK105" s="95" t="n"/>
      <c r="CL105" s="95" t="n"/>
      <c r="CM105" s="95" t="n">
        <v>0</v>
      </c>
      <c r="CN105" s="95" t="n"/>
      <c r="CO105" s="95" t="n">
        <v>0</v>
      </c>
      <c r="CP105" s="95">
        <f>ROUND(P105,2)</f>
        <v/>
      </c>
      <c r="CQ105" s="95">
        <f>ROUND(V105,2)</f>
        <v/>
      </c>
      <c r="CR105" s="95">
        <f>ROUND(W105,2)</f>
        <v/>
      </c>
      <c r="CS105" s="95">
        <f>ROUND(X105,2)</f>
        <v/>
      </c>
      <c r="CT105" s="95">
        <f>ROUND(Y105,2)</f>
        <v/>
      </c>
      <c r="CU105" s="95">
        <f>ROUND(AF105,2)</f>
        <v/>
      </c>
      <c r="CV105" s="95">
        <f>ROUND((AH105*AV105),2)</f>
        <v/>
      </c>
      <c r="CW105" s="95">
        <f>ROUND(AI105,2)</f>
        <v/>
      </c>
      <c r="CX105" s="95">
        <f>ROUND(AJ105,2)</f>
        <v/>
      </c>
      <c r="CY105" s="95">
        <f>ROUND(((P105*AT105)/100),2)</f>
        <v/>
      </c>
      <c r="CZ105" s="95">
        <f>ROUND(((P105*AU105)/100),2)</f>
        <v/>
      </c>
      <c r="DA105" s="95" t="n"/>
      <c r="DB105" s="95" t="n">
        <v>161</v>
      </c>
      <c r="DC105" s="95" t="n"/>
      <c r="DD105" s="95" t="inlineStr">
        <is>
          <t>*0)*1</t>
        </is>
      </c>
      <c r="DE105" s="95" t="inlineStr">
        <is>
          <t>*0,3)*1,1</t>
        </is>
      </c>
      <c r="DF105" s="95" t="inlineStr">
        <is>
          <t>*0,3)*1,1</t>
        </is>
      </c>
      <c r="DG105" s="95" t="inlineStr">
        <is>
          <t>*0,3)*1,1</t>
        </is>
      </c>
      <c r="DH105" s="95" t="n"/>
      <c r="DI105" s="95" t="inlineStr">
        <is>
          <t>*0,3)*1,1</t>
        </is>
      </c>
      <c r="DJ105" s="95" t="inlineStr">
        <is>
          <t>*0,3)*1,1</t>
        </is>
      </c>
      <c r="DK105" s="95" t="n"/>
      <c r="DL105" s="95" t="n"/>
      <c r="DM105" s="95" t="n"/>
      <c r="DN105" s="95" t="n">
        <v>0</v>
      </c>
      <c r="DO105" s="95" t="n">
        <v>0</v>
      </c>
      <c r="DP105" s="95" t="n">
        <v>1</v>
      </c>
      <c r="DQ105" s="95" t="n">
        <v>1</v>
      </c>
      <c r="DR105" s="95" t="n"/>
      <c r="DS105" s="95" t="n"/>
      <c r="DT105" s="95" t="n"/>
      <c r="DU105" s="95" t="n">
        <v>1000</v>
      </c>
      <c r="DV105" s="95" t="inlineStr">
        <is>
          <t>1  ШТ..</t>
        </is>
      </c>
      <c r="DW105" s="95" t="inlineStr">
        <is>
          <t>1  ШТ..</t>
        </is>
      </c>
      <c r="DX105" s="95" t="n">
        <v>1</v>
      </c>
      <c r="DY105" s="95" t="n"/>
      <c r="DZ105" s="95" t="n"/>
      <c r="EA105" s="95" t="n"/>
      <c r="EB105" s="95" t="n"/>
      <c r="EC105" s="95" t="n"/>
      <c r="ED105" s="95" t="n"/>
      <c r="EE105" s="95" t="n">
        <v>1349092582</v>
      </c>
      <c r="EF105" s="95" t="n">
        <v>40</v>
      </c>
      <c r="EG105" s="95" t="inlineStr">
        <is>
          <t>Монтаж оборудования</t>
        </is>
      </c>
      <c r="EH105" s="95" t="n">
        <v>0</v>
      </c>
      <c r="EI105" s="95" t="n"/>
      <c r="EJ105" s="95" t="n">
        <v>559</v>
      </c>
      <c r="EK105" s="95" t="n">
        <v>669</v>
      </c>
      <c r="EL105" s="95" t="inlineStr">
        <is>
          <t>ТСН-2001 6.69-6-1</t>
        </is>
      </c>
      <c r="EM105" s="95" t="inlineStr">
        <is>
          <t>ТСН-2001.6-69</t>
        </is>
      </c>
      <c r="EN105" s="95" t="n"/>
      <c r="EO105" s="95" t="n"/>
      <c r="EP105" s="95" t="n"/>
      <c r="EQ105" s="95" t="n">
        <v>131072</v>
      </c>
      <c r="ER105" s="95" t="n">
        <v>1947.61</v>
      </c>
      <c r="ES105" s="95" t="n">
        <v>0</v>
      </c>
      <c r="ET105" s="95" t="n">
        <v>2466.97</v>
      </c>
      <c r="EU105" s="95" t="n">
        <v>216.4</v>
      </c>
      <c r="EV105" s="95" t="n">
        <v>1449.89</v>
      </c>
      <c r="EW105" s="95" t="n">
        <v>559</v>
      </c>
      <c r="EX105" s="95" t="n">
        <v>0</v>
      </c>
      <c r="EY105" s="95" t="n">
        <v>0</v>
      </c>
      <c r="EZ105" s="95" t="n"/>
      <c r="FA105" s="95" t="n"/>
      <c r="FB105" s="95" t="n"/>
      <c r="FC105" s="95" t="n"/>
      <c r="FD105" s="95" t="n"/>
      <c r="FE105" s="95" t="n"/>
      <c r="FF105" s="95" t="n"/>
      <c r="FG105" s="95" t="n"/>
      <c r="FH105" s="95" t="n"/>
      <c r="FI105" s="95" t="n"/>
      <c r="FJ105" s="95" t="n"/>
      <c r="FK105" s="95" t="n"/>
      <c r="FL105" s="95" t="n"/>
      <c r="FM105" s="95" t="n"/>
      <c r="FN105" s="95" t="n"/>
      <c r="FO105" s="95" t="n"/>
      <c r="FP105" s="95" t="n"/>
      <c r="FQ105" s="95" t="n">
        <v>0</v>
      </c>
      <c r="FR105" s="95">
        <f>ROUND(IF(BI105=3,GM105,0),2)</f>
        <v/>
      </c>
      <c r="FS105" s="95" t="n">
        <v>0</v>
      </c>
      <c r="FT105" s="95" t="n"/>
      <c r="FU105" s="95" t="n"/>
      <c r="FV105" s="95" t="n"/>
      <c r="FW105" s="95" t="n"/>
      <c r="FX105" s="95" t="n">
        <v>97</v>
      </c>
      <c r="FY105" s="95" t="n">
        <v>51</v>
      </c>
      <c r="FZ105" s="95" t="n"/>
      <c r="GA105" s="95" t="n"/>
      <c r="GB105" s="95" t="n"/>
      <c r="GC105" s="95" t="n"/>
      <c r="GD105" s="95" t="n">
        <v>1</v>
      </c>
      <c r="GE105" s="95" t="n"/>
      <c r="GF105" s="95" t="n">
        <v>1349092582</v>
      </c>
      <c r="GG105" s="95" t="n">
        <v>2</v>
      </c>
      <c r="GH105" s="95" t="n">
        <v>1</v>
      </c>
      <c r="GI105" s="95" t="n">
        <v>2</v>
      </c>
      <c r="GJ105" s="95" t="n">
        <v>0</v>
      </c>
      <c r="GK105" s="95" t="n">
        <v>0</v>
      </c>
      <c r="GL105" s="95">
        <f>ROUND(IF(AND(BH105=3,BI105=3,FS105&lt;&gt;0),P105,0),2)</f>
        <v/>
      </c>
      <c r="GM105" s="95">
        <f>ROUND(O105+X105+Y105,2)+GX105</f>
        <v/>
      </c>
      <c r="GN105" s="95">
        <f>IF(OR(BI105=0,BI105=1),GM105-GX105,0)</f>
        <v/>
      </c>
      <c r="GO105" s="95">
        <f>IF(BI105=2,GM105-GX105,0)</f>
        <v/>
      </c>
      <c r="GP105" s="95">
        <f>IF(BI105=4,GM105-GX105,0)</f>
        <v/>
      </c>
      <c r="GQ105" s="95" t="n"/>
      <c r="GR105" s="95" t="n">
        <v>0</v>
      </c>
      <c r="GS105" s="95" t="n">
        <v>0</v>
      </c>
      <c r="GT105" s="95" t="n">
        <v>0</v>
      </c>
      <c r="GU105" s="95" t="n"/>
      <c r="GV105" s="95">
        <f>ROUND((GT105),6)</f>
        <v/>
      </c>
      <c r="GW105" s="95" t="n">
        <v>1</v>
      </c>
      <c r="GX105" s="95">
        <f>ROUND(HC105*I105,2)</f>
        <v/>
      </c>
      <c r="GY105" s="95" t="n">
        <v>0</v>
      </c>
      <c r="GZ105" s="95" t="n">
        <v>0</v>
      </c>
      <c r="HA105" s="95" t="n">
        <v>0</v>
      </c>
      <c r="HB105" s="95" t="n">
        <v>0</v>
      </c>
      <c r="HC105" s="95">
        <f>GV105*GW105</f>
        <v/>
      </c>
      <c r="HD105" s="95" t="n">
        <v>0</v>
      </c>
      <c r="HE105" s="95" t="n"/>
      <c r="HF105" s="95" t="n"/>
      <c r="HG105" s="95" t="n"/>
      <c r="HH105" s="95" t="n"/>
      <c r="HI105" s="95" t="n"/>
      <c r="HJ105" s="95" t="n"/>
      <c r="HK105" s="95" t="n"/>
      <c r="HL105" s="95" t="n"/>
      <c r="HM105" s="95" t="n"/>
      <c r="HN105" s="95" t="n"/>
      <c r="HO105" s="95" t="n"/>
      <c r="HP105" s="95" t="n"/>
      <c r="HQ105" s="95" t="n"/>
      <c r="HR105" s="95" t="n"/>
      <c r="HS105" s="95" t="n"/>
      <c r="HT105" s="95" t="n"/>
      <c r="HU105" s="95" t="n"/>
      <c r="HV105" s="95" t="n"/>
      <c r="HW105" s="95" t="n"/>
      <c r="HX105" s="95" t="n"/>
      <c r="HY105" s="95" t="n"/>
      <c r="HZ105" s="95" t="n"/>
      <c r="IA105" s="95" t="n"/>
      <c r="IB105" s="95" t="n"/>
      <c r="IC105" s="95" t="n"/>
      <c r="ID105" s="95" t="n"/>
      <c r="IE105" s="95" t="n"/>
      <c r="IF105" s="95" t="n"/>
      <c r="IG105" s="95" t="n"/>
      <c r="IH105" s="95" t="n"/>
      <c r="II105" s="95" t="n"/>
      <c r="IJ105" s="95" t="n"/>
      <c r="IK105" s="95" t="n"/>
      <c r="IL105" s="95" t="n"/>
      <c r="IM105" s="95" t="n"/>
      <c r="IN105" s="95" t="n"/>
      <c r="IO105" s="95" t="n"/>
      <c r="IP105" s="95" t="n"/>
      <c r="IQ105" s="95" t="n"/>
      <c r="IR105" s="95" t="n"/>
      <c r="IS105" s="95" t="n"/>
      <c r="IT105" s="95" t="n"/>
      <c r="IU105" s="95" t="n"/>
    </row>
    <row r="106" ht="12.75" customHeight="1" s="54">
      <c r="A106" s="95" t="n">
        <v>17</v>
      </c>
      <c r="B106" s="95" t="n">
        <v>1</v>
      </c>
      <c r="C106" s="95">
        <f>ROW(SmtRes!A83)</f>
        <v/>
      </c>
      <c r="D106" s="95">
        <f>ROW(EtalonRes!A83)</f>
        <v/>
      </c>
      <c r="E106" s="95" t="n">
        <v>1</v>
      </c>
      <c r="F106" s="95" t="inlineStr">
        <is>
          <t>6.69-5-3</t>
        </is>
      </c>
      <c r="G106" s="95" t="inlineStr">
        <is>
          <t>Пробивка борозд к точкам электроустановочных изделий</t>
        </is>
      </c>
      <c r="H106" s="95" t="inlineStr">
        <is>
          <t>1 ШТ.</t>
        </is>
      </c>
      <c r="I106" s="95" t="n">
        <v>559</v>
      </c>
      <c r="J106" s="95" t="n">
        <v>12.35</v>
      </c>
      <c r="K106" s="95" t="n">
        <v>110148</v>
      </c>
      <c r="L106" s="95" t="n"/>
      <c r="M106" s="95" t="n"/>
      <c r="N106" s="95" t="n"/>
      <c r="O106" s="95">
        <f>ROUND((Z106+AC106+AD106),2)</f>
        <v/>
      </c>
      <c r="P106" s="95">
        <f>ROUND((U106+X106+Y106),2)</f>
        <v/>
      </c>
      <c r="Q106" s="95">
        <f>ROUND(10.18,2)</f>
        <v/>
      </c>
      <c r="R106" s="95">
        <f>ROUND(AH106,2)</f>
        <v/>
      </c>
      <c r="S106" s="95" t="inlineStr">
        <is>
          <t>ТСН-2001 6.69-5-3</t>
        </is>
      </c>
      <c r="T106" s="95" t="inlineStr">
        <is>
          <t>work</t>
        </is>
      </c>
      <c r="U106" s="95" t="n">
        <v>70274.42999999999</v>
      </c>
      <c r="V106" s="95" t="n">
        <v>19826.64</v>
      </c>
      <c r="W106" s="95" t="n">
        <v>2202.96</v>
      </c>
      <c r="X106" s="95" t="n">
        <v>25113.75</v>
      </c>
      <c r="Y106" s="95" t="n">
        <v>14759.83</v>
      </c>
      <c r="Z106" s="95" t="n">
        <v>6903.18</v>
      </c>
      <c r="AA106" s="95" t="n">
        <v>1947.61</v>
      </c>
      <c r="AB106" s="95" t="n">
        <v>216.4</v>
      </c>
      <c r="AC106" s="95" t="n">
        <v>2466.97</v>
      </c>
      <c r="AD106" s="95" t="n">
        <v>1449.89</v>
      </c>
      <c r="AE106" s="95" t="inlineStr">
        <is>
          <t>work</t>
        </is>
      </c>
      <c r="AF106" s="95" t="n">
        <v>243.91</v>
      </c>
      <c r="AG106" s="95" t="n">
        <v>23.96</v>
      </c>
      <c r="AH106" s="95" t="n">
        <v>559</v>
      </c>
      <c r="AI106" s="95">
        <f>(((EX106*0.3)*1.1))</f>
        <v/>
      </c>
      <c r="AJ106" s="95">
        <f>(AS106)</f>
        <v/>
      </c>
      <c r="AK106" s="95" t="n">
        <v>1947.61</v>
      </c>
      <c r="AL106" s="95" t="n">
        <v>0</v>
      </c>
      <c r="AM106" s="95" t="n">
        <v>2466.97</v>
      </c>
      <c r="AN106" s="95" t="n">
        <v>216.4</v>
      </c>
      <c r="AO106" s="95">
        <f>ROUND(O106,2)</f>
        <v/>
      </c>
      <c r="AP106" s="95" t="n">
        <v>0</v>
      </c>
      <c r="AQ106" s="95">
        <f>ROUND(R106,2)</f>
        <v/>
      </c>
      <c r="AR106" s="95" t="n">
        <v>0</v>
      </c>
      <c r="AS106" s="95" t="n">
        <v>0</v>
      </c>
      <c r="AT106" s="95" t="n">
        <v>97</v>
      </c>
      <c r="AU106" s="95" t="n">
        <v>51</v>
      </c>
      <c r="AV106" s="95" t="n">
        <v>1</v>
      </c>
      <c r="AW106" s="95" t="n">
        <v>1</v>
      </c>
      <c r="AX106" s="95" t="n"/>
      <c r="AY106" s="95" t="n"/>
      <c r="AZ106" s="95" t="n">
        <v>1</v>
      </c>
      <c r="BA106" s="95" t="n">
        <v>1</v>
      </c>
      <c r="BB106" s="95" t="n">
        <v>1</v>
      </c>
      <c r="BC106" s="95" t="n">
        <v>1</v>
      </c>
      <c r="BD106" s="95" t="n"/>
      <c r="BE106" s="95" t="n"/>
      <c r="BF106" s="95" t="n"/>
      <c r="BG106" s="95" t="n"/>
      <c r="BH106" s="95" t="n">
        <v>0</v>
      </c>
      <c r="BI106" s="95" t="n">
        <v>559</v>
      </c>
      <c r="BJ106" s="95" t="inlineStr">
        <is>
          <t>ТСН-2001 6.69-5-3, 6.69-5-3</t>
        </is>
      </c>
      <c r="BK106" s="95" t="n"/>
      <c r="BL106" s="95" t="n"/>
      <c r="BM106" s="95" t="n">
        <v>669</v>
      </c>
      <c r="BN106" s="95" t="n">
        <v>0</v>
      </c>
      <c r="BO106" s="95" t="inlineStr">
        <is>
          <t>6.69-5-3</t>
        </is>
      </c>
      <c r="BP106" s="95" t="n">
        <v>1</v>
      </c>
      <c r="BQ106" s="95" t="n">
        <v>40</v>
      </c>
      <c r="BR106" s="95" t="n">
        <v>0</v>
      </c>
      <c r="BS106" s="95" t="n">
        <v>1</v>
      </c>
      <c r="BT106" s="95" t="n">
        <v>1</v>
      </c>
      <c r="BU106" s="95" t="n">
        <v>1</v>
      </c>
      <c r="BV106" s="95" t="n">
        <v>1</v>
      </c>
      <c r="BW106" s="95" t="n">
        <v>1</v>
      </c>
      <c r="BX106" s="95" t="n">
        <v>1</v>
      </c>
      <c r="BY106" s="95" t="n"/>
      <c r="BZ106" s="95" t="n">
        <v>97</v>
      </c>
      <c r="CA106" s="95" t="n">
        <v>51</v>
      </c>
      <c r="CB106" s="95" t="n"/>
      <c r="CC106" s="95" t="n"/>
      <c r="CD106" s="95" t="n"/>
      <c r="CE106" s="95" t="n">
        <v>30</v>
      </c>
      <c r="CF106" s="95" t="n">
        <v>0</v>
      </c>
      <c r="CG106" s="95" t="n">
        <v>0</v>
      </c>
      <c r="CH106" s="95" t="n"/>
      <c r="CI106" s="95" t="n"/>
      <c r="CJ106" s="95" t="n"/>
      <c r="CK106" s="95" t="n"/>
      <c r="CL106" s="95" t="n"/>
      <c r="CM106" s="95" t="n">
        <v>0</v>
      </c>
      <c r="CN106" s="95" t="n"/>
      <c r="CO106" s="95" t="n">
        <v>0</v>
      </c>
      <c r="CP106" s="95">
        <f>ROUND(P106,2)</f>
        <v/>
      </c>
      <c r="CQ106" s="95">
        <f>ROUND(V106,2)</f>
        <v/>
      </c>
      <c r="CR106" s="95">
        <f>ROUND(W106,2)</f>
        <v/>
      </c>
      <c r="CS106" s="95">
        <f>ROUND(X106,2)</f>
        <v/>
      </c>
      <c r="CT106" s="95">
        <f>ROUND(Y106,2)</f>
        <v/>
      </c>
      <c r="CU106" s="95">
        <f>ROUND(AF106,2)</f>
        <v/>
      </c>
      <c r="CV106" s="95">
        <f>ROUND((AH106*AV106),2)</f>
        <v/>
      </c>
      <c r="CW106" s="95">
        <f>ROUND(AI106,2)</f>
        <v/>
      </c>
      <c r="CX106" s="95">
        <f>ROUND(AJ106,2)</f>
        <v/>
      </c>
      <c r="CY106" s="95">
        <f>ROUND(((P106*AT106)/100),2)</f>
        <v/>
      </c>
      <c r="CZ106" s="95">
        <f>ROUND(((P106*AU106)/100),2)</f>
        <v/>
      </c>
      <c r="DA106" s="95" t="n"/>
      <c r="DB106" s="95" t="n">
        <v>163</v>
      </c>
      <c r="DC106" s="95" t="n"/>
      <c r="DD106" s="95" t="inlineStr">
        <is>
          <t>*0)*1</t>
        </is>
      </c>
      <c r="DE106" s="95" t="inlineStr">
        <is>
          <t>*0,3)*1,1</t>
        </is>
      </c>
      <c r="DF106" s="95" t="inlineStr">
        <is>
          <t>*0,3)*1,1</t>
        </is>
      </c>
      <c r="DG106" s="95" t="inlineStr">
        <is>
          <t>*0,3)*1,1</t>
        </is>
      </c>
      <c r="DH106" s="95" t="n"/>
      <c r="DI106" s="95" t="inlineStr">
        <is>
          <t>*0,3)*1,1</t>
        </is>
      </c>
      <c r="DJ106" s="95" t="inlineStr">
        <is>
          <t>*0,3)*1,1</t>
        </is>
      </c>
      <c r="DK106" s="95" t="n"/>
      <c r="DL106" s="95" t="n"/>
      <c r="DM106" s="95" t="n"/>
      <c r="DN106" s="95" t="n">
        <v>0</v>
      </c>
      <c r="DO106" s="95" t="n">
        <v>0</v>
      </c>
      <c r="DP106" s="95" t="n">
        <v>1</v>
      </c>
      <c r="DQ106" s="95" t="n">
        <v>1</v>
      </c>
      <c r="DR106" s="95" t="n"/>
      <c r="DS106" s="95" t="n"/>
      <c r="DT106" s="95" t="n"/>
      <c r="DU106" s="95" t="n">
        <v>1000</v>
      </c>
      <c r="DV106" s="95" t="inlineStr">
        <is>
          <t>1  ШТ..</t>
        </is>
      </c>
      <c r="DW106" s="95" t="inlineStr">
        <is>
          <t>1  ШТ..</t>
        </is>
      </c>
      <c r="DX106" s="95" t="n">
        <v>1</v>
      </c>
      <c r="DY106" s="95" t="n"/>
      <c r="DZ106" s="95" t="n"/>
      <c r="EA106" s="95" t="n"/>
      <c r="EB106" s="95" t="n"/>
      <c r="EC106" s="95" t="n"/>
      <c r="ED106" s="95" t="n"/>
      <c r="EE106" s="95" t="n">
        <v>1661261352</v>
      </c>
      <c r="EF106" s="95" t="n">
        <v>40</v>
      </c>
      <c r="EG106" s="95" t="inlineStr">
        <is>
          <t>Монтаж оборудования</t>
        </is>
      </c>
      <c r="EH106" s="95" t="n">
        <v>0</v>
      </c>
      <c r="EI106" s="95" t="n"/>
      <c r="EJ106" s="95" t="n">
        <v>559</v>
      </c>
      <c r="EK106" s="95" t="n">
        <v>669</v>
      </c>
      <c r="EL106" s="95" t="inlineStr">
        <is>
          <t>ТСН-2001 6.69-5-3</t>
        </is>
      </c>
      <c r="EM106" s="95" t="inlineStr">
        <is>
          <t>ТСН-2001.6-69</t>
        </is>
      </c>
      <c r="EN106" s="95" t="n"/>
      <c r="EO106" s="95" t="n"/>
      <c r="EP106" s="95" t="n"/>
      <c r="EQ106" s="95" t="n">
        <v>131072</v>
      </c>
      <c r="ER106" s="95" t="n">
        <v>1947.61</v>
      </c>
      <c r="ES106" s="95" t="n">
        <v>0</v>
      </c>
      <c r="ET106" s="95" t="n">
        <v>2466.97</v>
      </c>
      <c r="EU106" s="95" t="n">
        <v>216.4</v>
      </c>
      <c r="EV106" s="95" t="n">
        <v>1449.89</v>
      </c>
      <c r="EW106" s="95" t="n">
        <v>559</v>
      </c>
      <c r="EX106" s="95" t="n">
        <v>0</v>
      </c>
      <c r="EY106" s="95" t="n">
        <v>0</v>
      </c>
      <c r="EZ106" s="95" t="n"/>
      <c r="FA106" s="95" t="n"/>
      <c r="FB106" s="95" t="n"/>
      <c r="FC106" s="95" t="n"/>
      <c r="FD106" s="95" t="n"/>
      <c r="FE106" s="95" t="n"/>
      <c r="FF106" s="95" t="n"/>
      <c r="FG106" s="95" t="n"/>
      <c r="FH106" s="95" t="n"/>
      <c r="FI106" s="95" t="n"/>
      <c r="FJ106" s="95" t="n"/>
      <c r="FK106" s="95" t="n"/>
      <c r="FL106" s="95" t="n"/>
      <c r="FM106" s="95" t="n"/>
      <c r="FN106" s="95" t="n"/>
      <c r="FO106" s="95" t="n"/>
      <c r="FP106" s="95" t="n"/>
      <c r="FQ106" s="95" t="n">
        <v>0</v>
      </c>
      <c r="FR106" s="95">
        <f>ROUND(IF(BI106=3,GM106,0),2)</f>
        <v/>
      </c>
      <c r="FS106" s="95" t="n">
        <v>0</v>
      </c>
      <c r="FT106" s="95" t="n"/>
      <c r="FU106" s="95" t="n"/>
      <c r="FV106" s="95" t="n"/>
      <c r="FW106" s="95" t="n"/>
      <c r="FX106" s="95" t="n">
        <v>97</v>
      </c>
      <c r="FY106" s="95" t="n">
        <v>51</v>
      </c>
      <c r="FZ106" s="95" t="n"/>
      <c r="GA106" s="95" t="n"/>
      <c r="GB106" s="95" t="n"/>
      <c r="GC106" s="95" t="n"/>
      <c r="GD106" s="95" t="n">
        <v>1</v>
      </c>
      <c r="GE106" s="95" t="n"/>
      <c r="GF106" s="95" t="n">
        <v>1661261352</v>
      </c>
      <c r="GG106" s="95" t="n">
        <v>2</v>
      </c>
      <c r="GH106" s="95" t="n">
        <v>1</v>
      </c>
      <c r="GI106" s="95" t="n">
        <v>2</v>
      </c>
      <c r="GJ106" s="95" t="n">
        <v>0</v>
      </c>
      <c r="GK106" s="95" t="n">
        <v>0</v>
      </c>
      <c r="GL106" s="95">
        <f>ROUND(IF(AND(BH106=3,BI106=3,FS106&lt;&gt;0),P106,0),2)</f>
        <v/>
      </c>
      <c r="GM106" s="95">
        <f>ROUND(O106+X106+Y106,2)+GX106</f>
        <v/>
      </c>
      <c r="GN106" s="95">
        <f>IF(OR(BI106=0,BI106=1),GM106-GX106,0)</f>
        <v/>
      </c>
      <c r="GO106" s="95">
        <f>IF(BI106=2,GM106-GX106,0)</f>
        <v/>
      </c>
      <c r="GP106" s="95">
        <f>IF(BI106=4,GM106-GX106,0)</f>
        <v/>
      </c>
      <c r="GQ106" s="95" t="n"/>
      <c r="GR106" s="95" t="n">
        <v>0</v>
      </c>
      <c r="GS106" s="95" t="n">
        <v>0</v>
      </c>
      <c r="GT106" s="95" t="n">
        <v>0</v>
      </c>
      <c r="GU106" s="95" t="n"/>
      <c r="GV106" s="95">
        <f>ROUND((GT106),6)</f>
        <v/>
      </c>
      <c r="GW106" s="95" t="n">
        <v>1</v>
      </c>
      <c r="GX106" s="95">
        <f>ROUND(HC106*I106,2)</f>
        <v/>
      </c>
      <c r="GY106" s="95" t="n">
        <v>0</v>
      </c>
      <c r="GZ106" s="95" t="n">
        <v>0</v>
      </c>
      <c r="HA106" s="95" t="n">
        <v>0</v>
      </c>
      <c r="HB106" s="95" t="n">
        <v>0</v>
      </c>
      <c r="HC106" s="95">
        <f>GV106*GW106</f>
        <v/>
      </c>
      <c r="HD106" s="95" t="n">
        <v>0</v>
      </c>
      <c r="HE106" s="95" t="n"/>
      <c r="HF106" s="95" t="n"/>
      <c r="HG106" s="95" t="n"/>
      <c r="HH106" s="95" t="n"/>
      <c r="HI106" s="95" t="n"/>
      <c r="HJ106" s="95" t="n"/>
      <c r="HK106" s="95" t="n"/>
      <c r="HL106" s="95" t="n"/>
      <c r="HM106" s="95" t="n"/>
      <c r="HN106" s="95" t="n"/>
      <c r="HO106" s="95" t="n"/>
      <c r="HP106" s="95" t="n"/>
      <c r="HQ106" s="95" t="n"/>
      <c r="HR106" s="95" t="n"/>
      <c r="HS106" s="95" t="n"/>
      <c r="HT106" s="95" t="n"/>
      <c r="HU106" s="95" t="n"/>
      <c r="HV106" s="95" t="n"/>
      <c r="HW106" s="95" t="n"/>
      <c r="HX106" s="95" t="n"/>
      <c r="HY106" s="95" t="n"/>
      <c r="HZ106" s="95" t="n"/>
      <c r="IA106" s="95" t="n"/>
      <c r="IB106" s="95" t="n"/>
      <c r="IC106" s="95" t="n"/>
      <c r="ID106" s="95" t="n"/>
      <c r="IE106" s="95" t="n"/>
      <c r="IF106" s="95" t="n"/>
      <c r="IG106" s="95" t="n"/>
      <c r="IH106" s="95" t="n"/>
      <c r="II106" s="95" t="n"/>
      <c r="IJ106" s="95" t="n"/>
      <c r="IK106" s="95" t="n"/>
      <c r="IL106" s="95" t="n"/>
      <c r="IM106" s="95" t="n"/>
      <c r="IN106" s="95" t="n"/>
      <c r="IO106" s="95" t="n"/>
      <c r="IP106" s="95" t="n"/>
      <c r="IQ106" s="95" t="n"/>
      <c r="IR106" s="95" t="n"/>
      <c r="IS106" s="95" t="n"/>
      <c r="IT106" s="95" t="n"/>
      <c r="IU106" s="95" t="n"/>
    </row>
    <row r="107" ht="12.75" customHeight="1" s="54">
      <c r="A107" s="95" t="n">
        <v>17</v>
      </c>
      <c r="B107" s="95" t="n">
        <v>1</v>
      </c>
      <c r="C107" s="95">
        <f>ROW(SmtRes!A84)</f>
        <v/>
      </c>
      <c r="D107" s="95">
        <f>ROW(EtalonRes!A84)</f>
        <v/>
      </c>
      <c r="E107" s="95" t="n">
        <v>1</v>
      </c>
      <c r="F107" s="95" t="inlineStr">
        <is>
          <t>4.8-237-1</t>
        </is>
      </c>
      <c r="G107" s="95" t="inlineStr">
        <is>
          <t>Монтаж коробок, подрозетников и распаечных узлов</t>
        </is>
      </c>
      <c r="H107" s="95" t="inlineStr">
        <is>
          <t>1 ШТ.</t>
        </is>
      </c>
      <c r="I107" s="95" t="n">
        <v>559</v>
      </c>
      <c r="J107" s="95" t="n">
        <v>15.44</v>
      </c>
      <c r="K107" s="95" t="n">
        <v>137685</v>
      </c>
      <c r="L107" s="95" t="n"/>
      <c r="M107" s="95" t="n"/>
      <c r="N107" s="95" t="n"/>
      <c r="O107" s="95">
        <f>ROUND((Z107+AC107+AD107),2)</f>
        <v/>
      </c>
      <c r="P107" s="95">
        <f>ROUND((U107+X107+Y107),2)</f>
        <v/>
      </c>
      <c r="Q107" s="95">
        <f>ROUND(10.18,2)</f>
        <v/>
      </c>
      <c r="R107" s="95">
        <f>ROUND(AH107,2)</f>
        <v/>
      </c>
      <c r="S107" s="95" t="inlineStr">
        <is>
          <t>ТСН-2001 4.8-237-1</t>
        </is>
      </c>
      <c r="T107" s="95" t="inlineStr">
        <is>
          <t>work</t>
        </is>
      </c>
      <c r="U107" s="95" t="n">
        <v>87843.03</v>
      </c>
      <c r="V107" s="95" t="n">
        <v>24783.3</v>
      </c>
      <c r="W107" s="95" t="n">
        <v>2753.7</v>
      </c>
      <c r="X107" s="95" t="n">
        <v>31392.18</v>
      </c>
      <c r="Y107" s="95" t="n">
        <v>18449.79</v>
      </c>
      <c r="Z107" s="95" t="n">
        <v>8628.98</v>
      </c>
      <c r="AA107" s="95" t="n">
        <v>2434.51</v>
      </c>
      <c r="AB107" s="95" t="n">
        <v>270.5</v>
      </c>
      <c r="AC107" s="95" t="n">
        <v>3083.71</v>
      </c>
      <c r="AD107" s="95" t="n">
        <v>1812.36</v>
      </c>
      <c r="AE107" s="95" t="inlineStr">
        <is>
          <t>work</t>
        </is>
      </c>
      <c r="AF107" s="95" t="n">
        <v>304.79</v>
      </c>
      <c r="AG107" s="95" t="n">
        <v>29.94</v>
      </c>
      <c r="AH107" s="95" t="n">
        <v>559</v>
      </c>
      <c r="AI107" s="95">
        <f>(((EX107*0.3)*1.1))</f>
        <v/>
      </c>
      <c r="AJ107" s="95">
        <f>(AS107)</f>
        <v/>
      </c>
      <c r="AK107" s="95" t="n">
        <v>2434.51</v>
      </c>
      <c r="AL107" s="95" t="n">
        <v>0</v>
      </c>
      <c r="AM107" s="95" t="n">
        <v>3083.71</v>
      </c>
      <c r="AN107" s="95" t="n">
        <v>270.5</v>
      </c>
      <c r="AO107" s="95">
        <f>ROUND(O107,2)</f>
        <v/>
      </c>
      <c r="AP107" s="95" t="n">
        <v>0</v>
      </c>
      <c r="AQ107" s="95">
        <f>ROUND(R107,2)</f>
        <v/>
      </c>
      <c r="AR107" s="95" t="n">
        <v>0</v>
      </c>
      <c r="AS107" s="95" t="n">
        <v>0</v>
      </c>
      <c r="AT107" s="95" t="n">
        <v>97</v>
      </c>
      <c r="AU107" s="95" t="n">
        <v>51</v>
      </c>
      <c r="AV107" s="95" t="n">
        <v>1</v>
      </c>
      <c r="AW107" s="95" t="n">
        <v>1</v>
      </c>
      <c r="AX107" s="95" t="n"/>
      <c r="AY107" s="95" t="n"/>
      <c r="AZ107" s="95" t="n">
        <v>1</v>
      </c>
      <c r="BA107" s="95" t="n">
        <v>1</v>
      </c>
      <c r="BB107" s="95" t="n">
        <v>1</v>
      </c>
      <c r="BC107" s="95" t="n">
        <v>1</v>
      </c>
      <c r="BD107" s="95" t="n"/>
      <c r="BE107" s="95" t="n"/>
      <c r="BF107" s="95" t="n"/>
      <c r="BG107" s="95" t="n"/>
      <c r="BH107" s="95" t="n">
        <v>0</v>
      </c>
      <c r="BI107" s="95" t="n">
        <v>559</v>
      </c>
      <c r="BJ107" s="95" t="inlineStr">
        <is>
          <t>ТСН-2001.4. Электротехнические установки, 4.8-237-1</t>
        </is>
      </c>
      <c r="BK107" s="95" t="n"/>
      <c r="BL107" s="95" t="n"/>
      <c r="BM107" s="95" t="n">
        <v>48</v>
      </c>
      <c r="BN107" s="95" t="n">
        <v>0</v>
      </c>
      <c r="BO107" s="95" t="inlineStr">
        <is>
          <t>4.8-237-1</t>
        </is>
      </c>
      <c r="BP107" s="95" t="n">
        <v>1</v>
      </c>
      <c r="BQ107" s="95" t="n">
        <v>40</v>
      </c>
      <c r="BR107" s="95" t="n">
        <v>0</v>
      </c>
      <c r="BS107" s="95" t="n">
        <v>1</v>
      </c>
      <c r="BT107" s="95" t="n">
        <v>1</v>
      </c>
      <c r="BU107" s="95" t="n">
        <v>1</v>
      </c>
      <c r="BV107" s="95" t="n">
        <v>1</v>
      </c>
      <c r="BW107" s="95" t="n">
        <v>1</v>
      </c>
      <c r="BX107" s="95" t="n">
        <v>1</v>
      </c>
      <c r="BY107" s="95" t="n"/>
      <c r="BZ107" s="95" t="n">
        <v>97</v>
      </c>
      <c r="CA107" s="95" t="n">
        <v>51</v>
      </c>
      <c r="CB107" s="95" t="n"/>
      <c r="CC107" s="95" t="n"/>
      <c r="CD107" s="95" t="n"/>
      <c r="CE107" s="95" t="n">
        <v>30</v>
      </c>
      <c r="CF107" s="95" t="n">
        <v>0</v>
      </c>
      <c r="CG107" s="95" t="n">
        <v>0</v>
      </c>
      <c r="CH107" s="95" t="n"/>
      <c r="CI107" s="95" t="n"/>
      <c r="CJ107" s="95" t="n"/>
      <c r="CK107" s="95" t="n"/>
      <c r="CL107" s="95" t="n"/>
      <c r="CM107" s="95" t="n">
        <v>0</v>
      </c>
      <c r="CN107" s="95" t="n"/>
      <c r="CO107" s="95" t="n">
        <v>0</v>
      </c>
      <c r="CP107" s="95">
        <f>ROUND(P107,2)</f>
        <v/>
      </c>
      <c r="CQ107" s="95">
        <f>ROUND(V107,2)</f>
        <v/>
      </c>
      <c r="CR107" s="95">
        <f>ROUND(W107,2)</f>
        <v/>
      </c>
      <c r="CS107" s="95">
        <f>ROUND(X107,2)</f>
        <v/>
      </c>
      <c r="CT107" s="95">
        <f>ROUND(Y107,2)</f>
        <v/>
      </c>
      <c r="CU107" s="95">
        <f>ROUND(AF107,2)</f>
        <v/>
      </c>
      <c r="CV107" s="95">
        <f>ROUND((AH107*AV107),2)</f>
        <v/>
      </c>
      <c r="CW107" s="95">
        <f>ROUND(AI107,2)</f>
        <v/>
      </c>
      <c r="CX107" s="95">
        <f>ROUND(AJ107,2)</f>
        <v/>
      </c>
      <c r="CY107" s="95">
        <f>ROUND(((P107*AT107)/100),2)</f>
        <v/>
      </c>
      <c r="CZ107" s="95">
        <f>ROUND(((P107*AU107)/100),2)</f>
        <v/>
      </c>
      <c r="DA107" s="95" t="n"/>
      <c r="DB107" s="95" t="n">
        <v>165</v>
      </c>
      <c r="DC107" s="95" t="n"/>
      <c r="DD107" s="95" t="inlineStr">
        <is>
          <t>*0)*1</t>
        </is>
      </c>
      <c r="DE107" s="95" t="inlineStr">
        <is>
          <t>*0,3)*1,1</t>
        </is>
      </c>
      <c r="DF107" s="95" t="inlineStr">
        <is>
          <t>*0,3)*1,1</t>
        </is>
      </c>
      <c r="DG107" s="95" t="inlineStr">
        <is>
          <t>*0,3)*1,1</t>
        </is>
      </c>
      <c r="DH107" s="95" t="n"/>
      <c r="DI107" s="95" t="inlineStr">
        <is>
          <t>*0,3)*1,1</t>
        </is>
      </c>
      <c r="DJ107" s="95" t="inlineStr">
        <is>
          <t>*0,3)*1,1</t>
        </is>
      </c>
      <c r="DK107" s="95" t="n"/>
      <c r="DL107" s="95" t="n"/>
      <c r="DM107" s="95" t="n"/>
      <c r="DN107" s="95" t="n">
        <v>0</v>
      </c>
      <c r="DO107" s="95" t="n">
        <v>0</v>
      </c>
      <c r="DP107" s="95" t="n">
        <v>1</v>
      </c>
      <c r="DQ107" s="95" t="n">
        <v>1</v>
      </c>
      <c r="DR107" s="95" t="n"/>
      <c r="DS107" s="95" t="n"/>
      <c r="DT107" s="95" t="n"/>
      <c r="DU107" s="95" t="n">
        <v>1000</v>
      </c>
      <c r="DV107" s="95" t="inlineStr">
        <is>
          <t>1  ШТ..</t>
        </is>
      </c>
      <c r="DW107" s="95" t="inlineStr">
        <is>
          <t>1  ШТ..</t>
        </is>
      </c>
      <c r="DX107" s="95" t="n">
        <v>1</v>
      </c>
      <c r="DY107" s="95" t="n"/>
      <c r="DZ107" s="95" t="n"/>
      <c r="EA107" s="95" t="n"/>
      <c r="EB107" s="95" t="n"/>
      <c r="EC107" s="95" t="n"/>
      <c r="ED107" s="95" t="n"/>
      <c r="EE107" s="95" t="n">
        <v>1121409854</v>
      </c>
      <c r="EF107" s="95" t="n">
        <v>40</v>
      </c>
      <c r="EG107" s="95" t="inlineStr">
        <is>
          <t>Монтаж оборудования</t>
        </is>
      </c>
      <c r="EH107" s="95" t="n">
        <v>0</v>
      </c>
      <c r="EI107" s="95" t="n"/>
      <c r="EJ107" s="95" t="n">
        <v>559</v>
      </c>
      <c r="EK107" s="95" t="n">
        <v>48</v>
      </c>
      <c r="EL107" s="95" t="inlineStr">
        <is>
          <t>ТСН-2001.4. Электротехнические установки</t>
        </is>
      </c>
      <c r="EM107" s="95" t="inlineStr">
        <is>
          <t>ТСН-2001.4-8</t>
        </is>
      </c>
      <c r="EN107" s="95" t="n"/>
      <c r="EO107" s="95" t="n"/>
      <c r="EP107" s="95" t="n"/>
      <c r="EQ107" s="95" t="n">
        <v>131072</v>
      </c>
      <c r="ER107" s="95" t="n">
        <v>2434.51</v>
      </c>
      <c r="ES107" s="95" t="n">
        <v>0</v>
      </c>
      <c r="ET107" s="95" t="n">
        <v>3083.71</v>
      </c>
      <c r="EU107" s="95" t="n">
        <v>270.5</v>
      </c>
      <c r="EV107" s="95" t="n">
        <v>1812.36</v>
      </c>
      <c r="EW107" s="95" t="n">
        <v>559</v>
      </c>
      <c r="EX107" s="95" t="n">
        <v>0</v>
      </c>
      <c r="EY107" s="95" t="n">
        <v>0</v>
      </c>
      <c r="EZ107" s="95" t="n"/>
      <c r="FA107" s="95" t="n"/>
      <c r="FB107" s="95" t="n"/>
      <c r="FC107" s="95" t="n"/>
      <c r="FD107" s="95" t="n"/>
      <c r="FE107" s="95" t="n"/>
      <c r="FF107" s="95" t="n"/>
      <c r="FG107" s="95" t="n"/>
      <c r="FH107" s="95" t="n"/>
      <c r="FI107" s="95" t="n"/>
      <c r="FJ107" s="95" t="n"/>
      <c r="FK107" s="95" t="n"/>
      <c r="FL107" s="95" t="n"/>
      <c r="FM107" s="95" t="n"/>
      <c r="FN107" s="95" t="n"/>
      <c r="FO107" s="95" t="n"/>
      <c r="FP107" s="95" t="n"/>
      <c r="FQ107" s="95" t="n">
        <v>0</v>
      </c>
      <c r="FR107" s="95">
        <f>ROUND(IF(BI107=3,GM107,0),2)</f>
        <v/>
      </c>
      <c r="FS107" s="95" t="n">
        <v>0</v>
      </c>
      <c r="FT107" s="95" t="n"/>
      <c r="FU107" s="95" t="n"/>
      <c r="FV107" s="95" t="n"/>
      <c r="FW107" s="95" t="n"/>
      <c r="FX107" s="95" t="n">
        <v>97</v>
      </c>
      <c r="FY107" s="95" t="n">
        <v>51</v>
      </c>
      <c r="FZ107" s="95" t="n"/>
      <c r="GA107" s="95" t="n"/>
      <c r="GB107" s="95" t="n"/>
      <c r="GC107" s="95" t="n"/>
      <c r="GD107" s="95" t="n">
        <v>1</v>
      </c>
      <c r="GE107" s="95" t="n"/>
      <c r="GF107" s="95" t="n">
        <v>1121409854</v>
      </c>
      <c r="GG107" s="95" t="n">
        <v>2</v>
      </c>
      <c r="GH107" s="95" t="n">
        <v>1</v>
      </c>
      <c r="GI107" s="95" t="n">
        <v>2</v>
      </c>
      <c r="GJ107" s="95" t="n">
        <v>0</v>
      </c>
      <c r="GK107" s="95" t="n">
        <v>0</v>
      </c>
      <c r="GL107" s="95">
        <f>ROUND(IF(AND(BH107=3,BI107=3,FS107&lt;&gt;0),P107,0),2)</f>
        <v/>
      </c>
      <c r="GM107" s="95">
        <f>ROUND(O107+X107+Y107,2)+GX107</f>
        <v/>
      </c>
      <c r="GN107" s="95">
        <f>IF(OR(BI107=0,BI107=1),GM107-GX107,0)</f>
        <v/>
      </c>
      <c r="GO107" s="95">
        <f>IF(BI107=2,GM107-GX107,0)</f>
        <v/>
      </c>
      <c r="GP107" s="95">
        <f>IF(BI107=4,GM107-GX107,0)</f>
        <v/>
      </c>
      <c r="GQ107" s="95" t="n"/>
      <c r="GR107" s="95" t="n">
        <v>0</v>
      </c>
      <c r="GS107" s="95" t="n">
        <v>0</v>
      </c>
      <c r="GT107" s="95" t="n">
        <v>0</v>
      </c>
      <c r="GU107" s="95" t="n"/>
      <c r="GV107" s="95">
        <f>ROUND((GT107),6)</f>
        <v/>
      </c>
      <c r="GW107" s="95" t="n">
        <v>1</v>
      </c>
      <c r="GX107" s="95">
        <f>ROUND(HC107*I107,2)</f>
        <v/>
      </c>
      <c r="GY107" s="95" t="n">
        <v>0</v>
      </c>
      <c r="GZ107" s="95" t="n">
        <v>0</v>
      </c>
      <c r="HA107" s="95" t="n">
        <v>0</v>
      </c>
      <c r="HB107" s="95" t="n">
        <v>0</v>
      </c>
      <c r="HC107" s="95">
        <f>GV107*GW107</f>
        <v/>
      </c>
      <c r="HD107" s="95" t="n">
        <v>0</v>
      </c>
      <c r="HE107" s="95" t="n"/>
      <c r="HF107" s="95" t="n"/>
      <c r="HG107" s="95" t="n"/>
      <c r="HH107" s="95" t="n"/>
      <c r="HI107" s="95" t="n"/>
      <c r="HJ107" s="95" t="n"/>
      <c r="HK107" s="95" t="n"/>
      <c r="HL107" s="95" t="n"/>
      <c r="HM107" s="95" t="n"/>
      <c r="HN107" s="95" t="n"/>
      <c r="HO107" s="95" t="n"/>
      <c r="HP107" s="95" t="n"/>
      <c r="HQ107" s="95" t="n"/>
      <c r="HR107" s="95" t="n"/>
      <c r="HS107" s="95" t="n"/>
      <c r="HT107" s="95" t="n"/>
      <c r="HU107" s="95" t="n"/>
      <c r="HV107" s="95" t="n"/>
      <c r="HW107" s="95" t="n"/>
      <c r="HX107" s="95" t="n"/>
      <c r="HY107" s="95" t="n"/>
      <c r="HZ107" s="95" t="n"/>
      <c r="IA107" s="95" t="n"/>
      <c r="IB107" s="95" t="n"/>
      <c r="IC107" s="95" t="n"/>
      <c r="ID107" s="95" t="n"/>
      <c r="IE107" s="95" t="n"/>
      <c r="IF107" s="95" t="n"/>
      <c r="IG107" s="95" t="n"/>
      <c r="IH107" s="95" t="n"/>
      <c r="II107" s="95" t="n"/>
      <c r="IJ107" s="95" t="n"/>
      <c r="IK107" s="95" t="n"/>
      <c r="IL107" s="95" t="n"/>
      <c r="IM107" s="95" t="n"/>
      <c r="IN107" s="95" t="n"/>
      <c r="IO107" s="95" t="n"/>
      <c r="IP107" s="95" t="n"/>
      <c r="IQ107" s="95" t="n"/>
      <c r="IR107" s="95" t="n"/>
      <c r="IS107" s="95" t="n"/>
      <c r="IT107" s="95" t="n"/>
      <c r="IU107" s="95" t="n"/>
    </row>
    <row r="108" ht="12.75" customHeight="1" s="54">
      <c r="A108" s="95" t="n">
        <v>17</v>
      </c>
      <c r="B108" s="95" t="n">
        <v>1</v>
      </c>
      <c r="C108" s="95">
        <f>ROW(SmtRes!A85)</f>
        <v/>
      </c>
      <c r="D108" s="95">
        <f>ROW(EtalonRes!A85)</f>
        <v/>
      </c>
      <c r="E108" s="95" t="n">
        <v>1</v>
      </c>
      <c r="F108" s="95" t="inlineStr">
        <is>
          <t>6.69-10-1</t>
        </is>
      </c>
      <c r="G108" s="95" t="inlineStr">
        <is>
          <t>Заделка борозд и мест установки коробок</t>
        </is>
      </c>
      <c r="H108" s="95" t="inlineStr">
        <is>
          <t>1 ШТ.</t>
        </is>
      </c>
      <c r="I108" s="95" t="n">
        <v>559</v>
      </c>
      <c r="J108" s="95" t="n">
        <v>12.35</v>
      </c>
      <c r="K108" s="95" t="n">
        <v>110148</v>
      </c>
      <c r="L108" s="95" t="n"/>
      <c r="M108" s="95" t="n"/>
      <c r="N108" s="95" t="n"/>
      <c r="O108" s="95">
        <f>ROUND((Z108+AC108+AD108),2)</f>
        <v/>
      </c>
      <c r="P108" s="95">
        <f>ROUND((U108+X108+Y108),2)</f>
        <v/>
      </c>
      <c r="Q108" s="95">
        <f>ROUND(10.18,2)</f>
        <v/>
      </c>
      <c r="R108" s="95">
        <f>ROUND(AH108,2)</f>
        <v/>
      </c>
      <c r="S108" s="95" t="inlineStr">
        <is>
          <t>ТСН-2001 6.69-10-1</t>
        </is>
      </c>
      <c r="T108" s="95" t="inlineStr">
        <is>
          <t>work</t>
        </is>
      </c>
      <c r="U108" s="95" t="n">
        <v>70274.42999999999</v>
      </c>
      <c r="V108" s="95" t="n">
        <v>19826.64</v>
      </c>
      <c r="W108" s="95" t="n">
        <v>2202.96</v>
      </c>
      <c r="X108" s="95" t="n">
        <v>25113.75</v>
      </c>
      <c r="Y108" s="95" t="n">
        <v>14759.83</v>
      </c>
      <c r="Z108" s="95" t="n">
        <v>6903.18</v>
      </c>
      <c r="AA108" s="95" t="n">
        <v>1947.61</v>
      </c>
      <c r="AB108" s="95" t="n">
        <v>216.4</v>
      </c>
      <c r="AC108" s="95" t="n">
        <v>2466.97</v>
      </c>
      <c r="AD108" s="95" t="n">
        <v>1449.89</v>
      </c>
      <c r="AE108" s="95" t="inlineStr">
        <is>
          <t>work</t>
        </is>
      </c>
      <c r="AF108" s="95" t="n">
        <v>243.91</v>
      </c>
      <c r="AG108" s="95" t="n">
        <v>23.96</v>
      </c>
      <c r="AH108" s="95" t="n">
        <v>559</v>
      </c>
      <c r="AI108" s="95">
        <f>(((EX108*0.3)*1.1))</f>
        <v/>
      </c>
      <c r="AJ108" s="95">
        <f>(AS108)</f>
        <v/>
      </c>
      <c r="AK108" s="95" t="n">
        <v>1947.61</v>
      </c>
      <c r="AL108" s="95" t="n">
        <v>0</v>
      </c>
      <c r="AM108" s="95" t="n">
        <v>2466.97</v>
      </c>
      <c r="AN108" s="95" t="n">
        <v>216.4</v>
      </c>
      <c r="AO108" s="95">
        <f>ROUND(O108,2)</f>
        <v/>
      </c>
      <c r="AP108" s="95" t="n">
        <v>0</v>
      </c>
      <c r="AQ108" s="95">
        <f>ROUND(R108,2)</f>
        <v/>
      </c>
      <c r="AR108" s="95" t="n">
        <v>0</v>
      </c>
      <c r="AS108" s="95" t="n">
        <v>0</v>
      </c>
      <c r="AT108" s="95" t="n">
        <v>97</v>
      </c>
      <c r="AU108" s="95" t="n">
        <v>51</v>
      </c>
      <c r="AV108" s="95" t="n">
        <v>1</v>
      </c>
      <c r="AW108" s="95" t="n">
        <v>1</v>
      </c>
      <c r="AX108" s="95" t="n"/>
      <c r="AY108" s="95" t="n"/>
      <c r="AZ108" s="95" t="n">
        <v>1</v>
      </c>
      <c r="BA108" s="95" t="n">
        <v>1</v>
      </c>
      <c r="BB108" s="95" t="n">
        <v>1</v>
      </c>
      <c r="BC108" s="95" t="n">
        <v>1</v>
      </c>
      <c r="BD108" s="95" t="n"/>
      <c r="BE108" s="95" t="n"/>
      <c r="BF108" s="95" t="n"/>
      <c r="BG108" s="95" t="n"/>
      <c r="BH108" s="95" t="n">
        <v>0</v>
      </c>
      <c r="BI108" s="95" t="n">
        <v>559</v>
      </c>
      <c r="BJ108" s="95" t="inlineStr">
        <is>
          <t>ТСН-2001 6.69-10-1, 6.69-10-1</t>
        </is>
      </c>
      <c r="BK108" s="95" t="n"/>
      <c r="BL108" s="95" t="n"/>
      <c r="BM108" s="95" t="n">
        <v>669</v>
      </c>
      <c r="BN108" s="95" t="n">
        <v>0</v>
      </c>
      <c r="BO108" s="95" t="inlineStr">
        <is>
          <t>6.69-10-1</t>
        </is>
      </c>
      <c r="BP108" s="95" t="n">
        <v>1</v>
      </c>
      <c r="BQ108" s="95" t="n">
        <v>40</v>
      </c>
      <c r="BR108" s="95" t="n">
        <v>0</v>
      </c>
      <c r="BS108" s="95" t="n">
        <v>1</v>
      </c>
      <c r="BT108" s="95" t="n">
        <v>1</v>
      </c>
      <c r="BU108" s="95" t="n">
        <v>1</v>
      </c>
      <c r="BV108" s="95" t="n">
        <v>1</v>
      </c>
      <c r="BW108" s="95" t="n">
        <v>1</v>
      </c>
      <c r="BX108" s="95" t="n">
        <v>1</v>
      </c>
      <c r="BY108" s="95" t="n"/>
      <c r="BZ108" s="95" t="n">
        <v>97</v>
      </c>
      <c r="CA108" s="95" t="n">
        <v>51</v>
      </c>
      <c r="CB108" s="95" t="n"/>
      <c r="CC108" s="95" t="n"/>
      <c r="CD108" s="95" t="n"/>
      <c r="CE108" s="95" t="n">
        <v>30</v>
      </c>
      <c r="CF108" s="95" t="n">
        <v>0</v>
      </c>
      <c r="CG108" s="95" t="n">
        <v>0</v>
      </c>
      <c r="CH108" s="95" t="n"/>
      <c r="CI108" s="95" t="n"/>
      <c r="CJ108" s="95" t="n"/>
      <c r="CK108" s="95" t="n"/>
      <c r="CL108" s="95" t="n"/>
      <c r="CM108" s="95" t="n">
        <v>0</v>
      </c>
      <c r="CN108" s="95" t="n"/>
      <c r="CO108" s="95" t="n">
        <v>0</v>
      </c>
      <c r="CP108" s="95">
        <f>ROUND(P108,2)</f>
        <v/>
      </c>
      <c r="CQ108" s="95">
        <f>ROUND(V108,2)</f>
        <v/>
      </c>
      <c r="CR108" s="95">
        <f>ROUND(W108,2)</f>
        <v/>
      </c>
      <c r="CS108" s="95">
        <f>ROUND(X108,2)</f>
        <v/>
      </c>
      <c r="CT108" s="95">
        <f>ROUND(Y108,2)</f>
        <v/>
      </c>
      <c r="CU108" s="95">
        <f>ROUND(AF108,2)</f>
        <v/>
      </c>
      <c r="CV108" s="95">
        <f>ROUND((AH108*AV108),2)</f>
        <v/>
      </c>
      <c r="CW108" s="95">
        <f>ROUND(AI108,2)</f>
        <v/>
      </c>
      <c r="CX108" s="95">
        <f>ROUND(AJ108,2)</f>
        <v/>
      </c>
      <c r="CY108" s="95">
        <f>ROUND(((P108*AT108)/100),2)</f>
        <v/>
      </c>
      <c r="CZ108" s="95">
        <f>ROUND(((P108*AU108)/100),2)</f>
        <v/>
      </c>
      <c r="DA108" s="95" t="n"/>
      <c r="DB108" s="95" t="n">
        <v>167</v>
      </c>
      <c r="DC108" s="95" t="n"/>
      <c r="DD108" s="95" t="inlineStr">
        <is>
          <t>*0)*1</t>
        </is>
      </c>
      <c r="DE108" s="95" t="inlineStr">
        <is>
          <t>*0,3)*1,1</t>
        </is>
      </c>
      <c r="DF108" s="95" t="inlineStr">
        <is>
          <t>*0,3)*1,1</t>
        </is>
      </c>
      <c r="DG108" s="95" t="inlineStr">
        <is>
          <t>*0,3)*1,1</t>
        </is>
      </c>
      <c r="DH108" s="95" t="n"/>
      <c r="DI108" s="95" t="inlineStr">
        <is>
          <t>*0,3)*1,1</t>
        </is>
      </c>
      <c r="DJ108" s="95" t="inlineStr">
        <is>
          <t>*0,3)*1,1</t>
        </is>
      </c>
      <c r="DK108" s="95" t="n"/>
      <c r="DL108" s="95" t="n"/>
      <c r="DM108" s="95" t="n"/>
      <c r="DN108" s="95" t="n">
        <v>0</v>
      </c>
      <c r="DO108" s="95" t="n">
        <v>0</v>
      </c>
      <c r="DP108" s="95" t="n">
        <v>1</v>
      </c>
      <c r="DQ108" s="95" t="n">
        <v>1</v>
      </c>
      <c r="DR108" s="95" t="n"/>
      <c r="DS108" s="95" t="n"/>
      <c r="DT108" s="95" t="n"/>
      <c r="DU108" s="95" t="n">
        <v>1000</v>
      </c>
      <c r="DV108" s="95" t="inlineStr">
        <is>
          <t>1  ШТ..</t>
        </is>
      </c>
      <c r="DW108" s="95" t="inlineStr">
        <is>
          <t>1  ШТ..</t>
        </is>
      </c>
      <c r="DX108" s="95" t="n">
        <v>1</v>
      </c>
      <c r="DY108" s="95" t="n"/>
      <c r="DZ108" s="95" t="n"/>
      <c r="EA108" s="95" t="n"/>
      <c r="EB108" s="95" t="n"/>
      <c r="EC108" s="95" t="n"/>
      <c r="ED108" s="95" t="n"/>
      <c r="EE108" s="95" t="n">
        <v>1291481802</v>
      </c>
      <c r="EF108" s="95" t="n">
        <v>40</v>
      </c>
      <c r="EG108" s="95" t="inlineStr">
        <is>
          <t>Монтаж оборудования</t>
        </is>
      </c>
      <c r="EH108" s="95" t="n">
        <v>0</v>
      </c>
      <c r="EI108" s="95" t="n"/>
      <c r="EJ108" s="95" t="n">
        <v>559</v>
      </c>
      <c r="EK108" s="95" t="n">
        <v>669</v>
      </c>
      <c r="EL108" s="95" t="inlineStr">
        <is>
          <t>ТСН-2001 6.69-10-1</t>
        </is>
      </c>
      <c r="EM108" s="95" t="inlineStr">
        <is>
          <t>ТСН-2001.6-69</t>
        </is>
      </c>
      <c r="EN108" s="95" t="n"/>
      <c r="EO108" s="95" t="n"/>
      <c r="EP108" s="95" t="n"/>
      <c r="EQ108" s="95" t="n">
        <v>131072</v>
      </c>
      <c r="ER108" s="95" t="n">
        <v>1947.61</v>
      </c>
      <c r="ES108" s="95" t="n">
        <v>0</v>
      </c>
      <c r="ET108" s="95" t="n">
        <v>2466.97</v>
      </c>
      <c r="EU108" s="95" t="n">
        <v>216.4</v>
      </c>
      <c r="EV108" s="95" t="n">
        <v>1449.89</v>
      </c>
      <c r="EW108" s="95" t="n">
        <v>559</v>
      </c>
      <c r="EX108" s="95" t="n">
        <v>0</v>
      </c>
      <c r="EY108" s="95" t="n">
        <v>0</v>
      </c>
      <c r="EZ108" s="95" t="n"/>
      <c r="FA108" s="95" t="n"/>
      <c r="FB108" s="95" t="n"/>
      <c r="FC108" s="95" t="n"/>
      <c r="FD108" s="95" t="n"/>
      <c r="FE108" s="95" t="n"/>
      <c r="FF108" s="95" t="n"/>
      <c r="FG108" s="95" t="n"/>
      <c r="FH108" s="95" t="n"/>
      <c r="FI108" s="95" t="n"/>
      <c r="FJ108" s="95" t="n"/>
      <c r="FK108" s="95" t="n"/>
      <c r="FL108" s="95" t="n"/>
      <c r="FM108" s="95" t="n"/>
      <c r="FN108" s="95" t="n"/>
      <c r="FO108" s="95" t="n"/>
      <c r="FP108" s="95" t="n"/>
      <c r="FQ108" s="95" t="n">
        <v>0</v>
      </c>
      <c r="FR108" s="95">
        <f>ROUND(IF(BI108=3,GM108,0),2)</f>
        <v/>
      </c>
      <c r="FS108" s="95" t="n">
        <v>0</v>
      </c>
      <c r="FT108" s="95" t="n"/>
      <c r="FU108" s="95" t="n"/>
      <c r="FV108" s="95" t="n"/>
      <c r="FW108" s="95" t="n"/>
      <c r="FX108" s="95" t="n">
        <v>97</v>
      </c>
      <c r="FY108" s="95" t="n">
        <v>51</v>
      </c>
      <c r="FZ108" s="95" t="n"/>
      <c r="GA108" s="95" t="n"/>
      <c r="GB108" s="95" t="n"/>
      <c r="GC108" s="95" t="n"/>
      <c r="GD108" s="95" t="n">
        <v>1</v>
      </c>
      <c r="GE108" s="95" t="n"/>
      <c r="GF108" s="95" t="n">
        <v>1291481802</v>
      </c>
      <c r="GG108" s="95" t="n">
        <v>2</v>
      </c>
      <c r="GH108" s="95" t="n">
        <v>1</v>
      </c>
      <c r="GI108" s="95" t="n">
        <v>2</v>
      </c>
      <c r="GJ108" s="95" t="n">
        <v>0</v>
      </c>
      <c r="GK108" s="95" t="n">
        <v>0</v>
      </c>
      <c r="GL108" s="95">
        <f>ROUND(IF(AND(BH108=3,BI108=3,FS108&lt;&gt;0),P108,0),2)</f>
        <v/>
      </c>
      <c r="GM108" s="95">
        <f>ROUND(O108+X108+Y108,2)+GX108</f>
        <v/>
      </c>
      <c r="GN108" s="95">
        <f>IF(OR(BI108=0,BI108=1),GM108-GX108,0)</f>
        <v/>
      </c>
      <c r="GO108" s="95">
        <f>IF(BI108=2,GM108-GX108,0)</f>
        <v/>
      </c>
      <c r="GP108" s="95">
        <f>IF(BI108=4,GM108-GX108,0)</f>
        <v/>
      </c>
      <c r="GQ108" s="95" t="n"/>
      <c r="GR108" s="95" t="n">
        <v>0</v>
      </c>
      <c r="GS108" s="95" t="n">
        <v>0</v>
      </c>
      <c r="GT108" s="95" t="n">
        <v>0</v>
      </c>
      <c r="GU108" s="95" t="n"/>
      <c r="GV108" s="95">
        <f>ROUND((GT108),6)</f>
        <v/>
      </c>
      <c r="GW108" s="95" t="n">
        <v>1</v>
      </c>
      <c r="GX108" s="95">
        <f>ROUND(HC108*I108,2)</f>
        <v/>
      </c>
      <c r="GY108" s="95" t="n">
        <v>0</v>
      </c>
      <c r="GZ108" s="95" t="n">
        <v>0</v>
      </c>
      <c r="HA108" s="95" t="n">
        <v>0</v>
      </c>
      <c r="HB108" s="95" t="n">
        <v>0</v>
      </c>
      <c r="HC108" s="95">
        <f>GV108*GW108</f>
        <v/>
      </c>
      <c r="HD108" s="95" t="n">
        <v>0</v>
      </c>
      <c r="HE108" s="95" t="n"/>
      <c r="HF108" s="95" t="n"/>
      <c r="HG108" s="95" t="n"/>
      <c r="HH108" s="95" t="n"/>
      <c r="HI108" s="95" t="n"/>
      <c r="HJ108" s="95" t="n"/>
      <c r="HK108" s="95" t="n"/>
      <c r="HL108" s="95" t="n"/>
      <c r="HM108" s="95" t="n"/>
      <c r="HN108" s="95" t="n"/>
      <c r="HO108" s="95" t="n"/>
      <c r="HP108" s="95" t="n"/>
      <c r="HQ108" s="95" t="n"/>
      <c r="HR108" s="95" t="n"/>
      <c r="HS108" s="95" t="n"/>
      <c r="HT108" s="95" t="n"/>
      <c r="HU108" s="95" t="n"/>
      <c r="HV108" s="95" t="n"/>
      <c r="HW108" s="95" t="n"/>
      <c r="HX108" s="95" t="n"/>
      <c r="HY108" s="95" t="n"/>
      <c r="HZ108" s="95" t="n"/>
      <c r="IA108" s="95" t="n"/>
      <c r="IB108" s="95" t="n"/>
      <c r="IC108" s="95" t="n"/>
      <c r="ID108" s="95" t="n"/>
      <c r="IE108" s="95" t="n"/>
      <c r="IF108" s="95" t="n"/>
      <c r="IG108" s="95" t="n"/>
      <c r="IH108" s="95" t="n"/>
      <c r="II108" s="95" t="n"/>
      <c r="IJ108" s="95" t="n"/>
      <c r="IK108" s="95" t="n"/>
      <c r="IL108" s="95" t="n"/>
      <c r="IM108" s="95" t="n"/>
      <c r="IN108" s="95" t="n"/>
      <c r="IO108" s="95" t="n"/>
      <c r="IP108" s="95" t="n"/>
      <c r="IQ108" s="95" t="n"/>
      <c r="IR108" s="95" t="n"/>
      <c r="IS108" s="95" t="n"/>
      <c r="IT108" s="95" t="n"/>
      <c r="IU108" s="95" t="n"/>
    </row>
    <row r="109" ht="12.75" customHeight="1" s="54">
      <c r="A109" s="95" t="n">
        <v>17</v>
      </c>
      <c r="B109" s="95" t="n">
        <v>1</v>
      </c>
      <c r="C109" s="95">
        <f>ROW(SmtRes!A86)</f>
        <v/>
      </c>
      <c r="D109" s="95">
        <f>ROW(EtalonRes!A86)</f>
        <v/>
      </c>
      <c r="E109" s="95" t="n">
        <v>1</v>
      </c>
      <c r="F109" s="95" t="inlineStr">
        <is>
          <t>4.8-241-1</t>
        </is>
      </c>
      <c r="G109" s="95" t="inlineStr">
        <is>
          <t>Расключение и маркировка жил в коробках</t>
        </is>
      </c>
      <c r="H109" s="95" t="inlineStr">
        <is>
          <t>1 ШТ.</t>
        </is>
      </c>
      <c r="I109" s="95" t="n">
        <v>559</v>
      </c>
      <c r="J109" s="95" t="n">
        <v>9.26</v>
      </c>
      <c r="K109" s="95" t="n">
        <v>82611</v>
      </c>
      <c r="L109" s="95" t="n"/>
      <c r="M109" s="95" t="n"/>
      <c r="N109" s="95" t="n"/>
      <c r="O109" s="95">
        <f>ROUND((Z109+AC109+AD109),2)</f>
        <v/>
      </c>
      <c r="P109" s="95">
        <f>ROUND((U109+X109+Y109),2)</f>
        <v/>
      </c>
      <c r="Q109" s="95">
        <f>ROUND(10.18,2)</f>
        <v/>
      </c>
      <c r="R109" s="95">
        <f>ROUND(AH109,2)</f>
        <v/>
      </c>
      <c r="S109" s="95" t="inlineStr">
        <is>
          <t>ТСН-2001 4.8-241-1</t>
        </is>
      </c>
      <c r="T109" s="95" t="inlineStr">
        <is>
          <t>work</t>
        </is>
      </c>
      <c r="U109" s="95" t="n">
        <v>52705.81</v>
      </c>
      <c r="V109" s="95" t="n">
        <v>14869.98</v>
      </c>
      <c r="W109" s="95" t="n">
        <v>1652.22</v>
      </c>
      <c r="X109" s="95" t="n">
        <v>18835.3</v>
      </c>
      <c r="Y109" s="95" t="n">
        <v>11069.89</v>
      </c>
      <c r="Z109" s="95" t="n">
        <v>5177.39</v>
      </c>
      <c r="AA109" s="95" t="n">
        <v>1460.71</v>
      </c>
      <c r="AB109" s="95" t="n">
        <v>162.3</v>
      </c>
      <c r="AC109" s="95" t="n">
        <v>1850.23</v>
      </c>
      <c r="AD109" s="95" t="n">
        <v>1087.42</v>
      </c>
      <c r="AE109" s="95" t="inlineStr">
        <is>
          <t>work</t>
        </is>
      </c>
      <c r="AF109" s="95" t="n">
        <v>182.94</v>
      </c>
      <c r="AG109" s="95" t="n">
        <v>17.97</v>
      </c>
      <c r="AH109" s="95" t="n">
        <v>559</v>
      </c>
      <c r="AI109" s="95">
        <f>(((EX109*0.3)*1.1))</f>
        <v/>
      </c>
      <c r="AJ109" s="95">
        <f>(AS109)</f>
        <v/>
      </c>
      <c r="AK109" s="95" t="n">
        <v>1460.71</v>
      </c>
      <c r="AL109" s="95" t="n">
        <v>0</v>
      </c>
      <c r="AM109" s="95" t="n">
        <v>1850.23</v>
      </c>
      <c r="AN109" s="95" t="n">
        <v>162.3</v>
      </c>
      <c r="AO109" s="95">
        <f>ROUND(O109,2)</f>
        <v/>
      </c>
      <c r="AP109" s="95" t="n">
        <v>0</v>
      </c>
      <c r="AQ109" s="95">
        <f>ROUND(R109,2)</f>
        <v/>
      </c>
      <c r="AR109" s="95" t="n">
        <v>0</v>
      </c>
      <c r="AS109" s="95" t="n">
        <v>0</v>
      </c>
      <c r="AT109" s="95" t="n">
        <v>97</v>
      </c>
      <c r="AU109" s="95" t="n">
        <v>51</v>
      </c>
      <c r="AV109" s="95" t="n">
        <v>1</v>
      </c>
      <c r="AW109" s="95" t="n">
        <v>1</v>
      </c>
      <c r="AX109" s="95" t="n"/>
      <c r="AY109" s="95" t="n"/>
      <c r="AZ109" s="95" t="n">
        <v>1</v>
      </c>
      <c r="BA109" s="95" t="n">
        <v>1</v>
      </c>
      <c r="BB109" s="95" t="n">
        <v>1</v>
      </c>
      <c r="BC109" s="95" t="n">
        <v>1</v>
      </c>
      <c r="BD109" s="95" t="n"/>
      <c r="BE109" s="95" t="n"/>
      <c r="BF109" s="95" t="n"/>
      <c r="BG109" s="95" t="n"/>
      <c r="BH109" s="95" t="n">
        <v>0</v>
      </c>
      <c r="BI109" s="95" t="n">
        <v>559</v>
      </c>
      <c r="BJ109" s="95" t="inlineStr">
        <is>
          <t>ТСН-2001.4. Электротехнические установки, 4.8-241-1</t>
        </is>
      </c>
      <c r="BK109" s="95" t="n"/>
      <c r="BL109" s="95" t="n"/>
      <c r="BM109" s="95" t="n">
        <v>48</v>
      </c>
      <c r="BN109" s="95" t="n">
        <v>0</v>
      </c>
      <c r="BO109" s="95" t="inlineStr">
        <is>
          <t>4.8-241-1</t>
        </is>
      </c>
      <c r="BP109" s="95" t="n">
        <v>1</v>
      </c>
      <c r="BQ109" s="95" t="n">
        <v>40</v>
      </c>
      <c r="BR109" s="95" t="n">
        <v>0</v>
      </c>
      <c r="BS109" s="95" t="n">
        <v>1</v>
      </c>
      <c r="BT109" s="95" t="n">
        <v>1</v>
      </c>
      <c r="BU109" s="95" t="n">
        <v>1</v>
      </c>
      <c r="BV109" s="95" t="n">
        <v>1</v>
      </c>
      <c r="BW109" s="95" t="n">
        <v>1</v>
      </c>
      <c r="BX109" s="95" t="n">
        <v>1</v>
      </c>
      <c r="BY109" s="95" t="n"/>
      <c r="BZ109" s="95" t="n">
        <v>97</v>
      </c>
      <c r="CA109" s="95" t="n">
        <v>51</v>
      </c>
      <c r="CB109" s="95" t="n"/>
      <c r="CC109" s="95" t="n"/>
      <c r="CD109" s="95" t="n"/>
      <c r="CE109" s="95" t="n">
        <v>30</v>
      </c>
      <c r="CF109" s="95" t="n">
        <v>0</v>
      </c>
      <c r="CG109" s="95" t="n">
        <v>0</v>
      </c>
      <c r="CH109" s="95" t="n"/>
      <c r="CI109" s="95" t="n"/>
      <c r="CJ109" s="95" t="n"/>
      <c r="CK109" s="95" t="n"/>
      <c r="CL109" s="95" t="n"/>
      <c r="CM109" s="95" t="n">
        <v>0</v>
      </c>
      <c r="CN109" s="95" t="n"/>
      <c r="CO109" s="95" t="n">
        <v>0</v>
      </c>
      <c r="CP109" s="95">
        <f>ROUND(P109,2)</f>
        <v/>
      </c>
      <c r="CQ109" s="95">
        <f>ROUND(V109,2)</f>
        <v/>
      </c>
      <c r="CR109" s="95">
        <f>ROUND(W109,2)</f>
        <v/>
      </c>
      <c r="CS109" s="95">
        <f>ROUND(X109,2)</f>
        <v/>
      </c>
      <c r="CT109" s="95">
        <f>ROUND(Y109,2)</f>
        <v/>
      </c>
      <c r="CU109" s="95">
        <f>ROUND(AF109,2)</f>
        <v/>
      </c>
      <c r="CV109" s="95">
        <f>ROUND((AH109*AV109),2)</f>
        <v/>
      </c>
      <c r="CW109" s="95">
        <f>ROUND(AI109,2)</f>
        <v/>
      </c>
      <c r="CX109" s="95">
        <f>ROUND(AJ109,2)</f>
        <v/>
      </c>
      <c r="CY109" s="95">
        <f>ROUND(((P109*AT109)/100),2)</f>
        <v/>
      </c>
      <c r="CZ109" s="95">
        <f>ROUND(((P109*AU109)/100),2)</f>
        <v/>
      </c>
      <c r="DA109" s="95" t="n"/>
      <c r="DB109" s="95" t="n">
        <v>169</v>
      </c>
      <c r="DC109" s="95" t="n"/>
      <c r="DD109" s="95" t="inlineStr">
        <is>
          <t>*0)*1</t>
        </is>
      </c>
      <c r="DE109" s="95" t="inlineStr">
        <is>
          <t>*0,3)*1,1</t>
        </is>
      </c>
      <c r="DF109" s="95" t="inlineStr">
        <is>
          <t>*0,3)*1,1</t>
        </is>
      </c>
      <c r="DG109" s="95" t="inlineStr">
        <is>
          <t>*0,3)*1,1</t>
        </is>
      </c>
      <c r="DH109" s="95" t="n"/>
      <c r="DI109" s="95" t="inlineStr">
        <is>
          <t>*0,3)*1,1</t>
        </is>
      </c>
      <c r="DJ109" s="95" t="inlineStr">
        <is>
          <t>*0,3)*1,1</t>
        </is>
      </c>
      <c r="DK109" s="95" t="n"/>
      <c r="DL109" s="95" t="n"/>
      <c r="DM109" s="95" t="n"/>
      <c r="DN109" s="95" t="n">
        <v>0</v>
      </c>
      <c r="DO109" s="95" t="n">
        <v>0</v>
      </c>
      <c r="DP109" s="95" t="n">
        <v>1</v>
      </c>
      <c r="DQ109" s="95" t="n">
        <v>1</v>
      </c>
      <c r="DR109" s="95" t="n"/>
      <c r="DS109" s="95" t="n"/>
      <c r="DT109" s="95" t="n"/>
      <c r="DU109" s="95" t="n">
        <v>1000</v>
      </c>
      <c r="DV109" s="95" t="inlineStr">
        <is>
          <t>1  ШТ..</t>
        </is>
      </c>
      <c r="DW109" s="95" t="inlineStr">
        <is>
          <t>1  ШТ..</t>
        </is>
      </c>
      <c r="DX109" s="95" t="n">
        <v>1</v>
      </c>
      <c r="DY109" s="95" t="n"/>
      <c r="DZ109" s="95" t="n"/>
      <c r="EA109" s="95" t="n"/>
      <c r="EB109" s="95" t="n"/>
      <c r="EC109" s="95" t="n"/>
      <c r="ED109" s="95" t="n"/>
      <c r="EE109" s="95" t="n">
        <v>1370791045</v>
      </c>
      <c r="EF109" s="95" t="n">
        <v>40</v>
      </c>
      <c r="EG109" s="95" t="inlineStr">
        <is>
          <t>Монтаж оборудования</t>
        </is>
      </c>
      <c r="EH109" s="95" t="n">
        <v>0</v>
      </c>
      <c r="EI109" s="95" t="n"/>
      <c r="EJ109" s="95" t="n">
        <v>559</v>
      </c>
      <c r="EK109" s="95" t="n">
        <v>48</v>
      </c>
      <c r="EL109" s="95" t="inlineStr">
        <is>
          <t>ТСН-2001.4. Электротехнические установки</t>
        </is>
      </c>
      <c r="EM109" s="95" t="inlineStr">
        <is>
          <t>ТСН-2001.4-8</t>
        </is>
      </c>
      <c r="EN109" s="95" t="n"/>
      <c r="EO109" s="95" t="n"/>
      <c r="EP109" s="95" t="n"/>
      <c r="EQ109" s="95" t="n">
        <v>131072</v>
      </c>
      <c r="ER109" s="95" t="n">
        <v>1460.71</v>
      </c>
      <c r="ES109" s="95" t="n">
        <v>0</v>
      </c>
      <c r="ET109" s="95" t="n">
        <v>1850.23</v>
      </c>
      <c r="EU109" s="95" t="n">
        <v>162.3</v>
      </c>
      <c r="EV109" s="95" t="n">
        <v>1087.42</v>
      </c>
      <c r="EW109" s="95" t="n">
        <v>559</v>
      </c>
      <c r="EX109" s="95" t="n">
        <v>0</v>
      </c>
      <c r="EY109" s="95" t="n">
        <v>0</v>
      </c>
      <c r="EZ109" s="95" t="n"/>
      <c r="FA109" s="95" t="n"/>
      <c r="FB109" s="95" t="n"/>
      <c r="FC109" s="95" t="n"/>
      <c r="FD109" s="95" t="n"/>
      <c r="FE109" s="95" t="n"/>
      <c r="FF109" s="95" t="n"/>
      <c r="FG109" s="95" t="n"/>
      <c r="FH109" s="95" t="n"/>
      <c r="FI109" s="95" t="n"/>
      <c r="FJ109" s="95" t="n"/>
      <c r="FK109" s="95" t="n"/>
      <c r="FL109" s="95" t="n"/>
      <c r="FM109" s="95" t="n"/>
      <c r="FN109" s="95" t="n"/>
      <c r="FO109" s="95" t="n"/>
      <c r="FP109" s="95" t="n"/>
      <c r="FQ109" s="95" t="n">
        <v>0</v>
      </c>
      <c r="FR109" s="95">
        <f>ROUND(IF(BI109=3,GM109,0),2)</f>
        <v/>
      </c>
      <c r="FS109" s="95" t="n">
        <v>0</v>
      </c>
      <c r="FT109" s="95" t="n"/>
      <c r="FU109" s="95" t="n"/>
      <c r="FV109" s="95" t="n"/>
      <c r="FW109" s="95" t="n"/>
      <c r="FX109" s="95" t="n">
        <v>97</v>
      </c>
      <c r="FY109" s="95" t="n">
        <v>51</v>
      </c>
      <c r="FZ109" s="95" t="n"/>
      <c r="GA109" s="95" t="n"/>
      <c r="GB109" s="95" t="n"/>
      <c r="GC109" s="95" t="n"/>
      <c r="GD109" s="95" t="n">
        <v>1</v>
      </c>
      <c r="GE109" s="95" t="n"/>
      <c r="GF109" s="95" t="n">
        <v>1370791045</v>
      </c>
      <c r="GG109" s="95" t="n">
        <v>2</v>
      </c>
      <c r="GH109" s="95" t="n">
        <v>1</v>
      </c>
      <c r="GI109" s="95" t="n">
        <v>2</v>
      </c>
      <c r="GJ109" s="95" t="n">
        <v>0</v>
      </c>
      <c r="GK109" s="95" t="n">
        <v>0</v>
      </c>
      <c r="GL109" s="95">
        <f>ROUND(IF(AND(BH109=3,BI109=3,FS109&lt;&gt;0),P109,0),2)</f>
        <v/>
      </c>
      <c r="GM109" s="95">
        <f>ROUND(O109+X109+Y109,2)+GX109</f>
        <v/>
      </c>
      <c r="GN109" s="95">
        <f>IF(OR(BI109=0,BI109=1),GM109-GX109,0)</f>
        <v/>
      </c>
      <c r="GO109" s="95">
        <f>IF(BI109=2,GM109-GX109,0)</f>
        <v/>
      </c>
      <c r="GP109" s="95">
        <f>IF(BI109=4,GM109-GX109,0)</f>
        <v/>
      </c>
      <c r="GQ109" s="95" t="n"/>
      <c r="GR109" s="95" t="n">
        <v>0</v>
      </c>
      <c r="GS109" s="95" t="n">
        <v>0</v>
      </c>
      <c r="GT109" s="95" t="n">
        <v>0</v>
      </c>
      <c r="GU109" s="95" t="n"/>
      <c r="GV109" s="95">
        <f>ROUND((GT109),6)</f>
        <v/>
      </c>
      <c r="GW109" s="95" t="n">
        <v>1</v>
      </c>
      <c r="GX109" s="95">
        <f>ROUND(HC109*I109,2)</f>
        <v/>
      </c>
      <c r="GY109" s="95" t="n">
        <v>0</v>
      </c>
      <c r="GZ109" s="95" t="n">
        <v>0</v>
      </c>
      <c r="HA109" s="95" t="n">
        <v>0</v>
      </c>
      <c r="HB109" s="95" t="n">
        <v>0</v>
      </c>
      <c r="HC109" s="95">
        <f>GV109*GW109</f>
        <v/>
      </c>
      <c r="HD109" s="95" t="n">
        <v>0</v>
      </c>
      <c r="HE109" s="95" t="n"/>
      <c r="HF109" s="95" t="n"/>
      <c r="HG109" s="95" t="n"/>
      <c r="HH109" s="95" t="n"/>
      <c r="HI109" s="95" t="n"/>
      <c r="HJ109" s="95" t="n"/>
      <c r="HK109" s="95" t="n"/>
      <c r="HL109" s="95" t="n"/>
      <c r="HM109" s="95" t="n"/>
      <c r="HN109" s="95" t="n"/>
      <c r="HO109" s="95" t="n"/>
      <c r="HP109" s="95" t="n"/>
      <c r="HQ109" s="95" t="n"/>
      <c r="HR109" s="95" t="n"/>
      <c r="HS109" s="95" t="n"/>
      <c r="HT109" s="95" t="n"/>
      <c r="HU109" s="95" t="n"/>
      <c r="HV109" s="95" t="n"/>
      <c r="HW109" s="95" t="n"/>
      <c r="HX109" s="95" t="n"/>
      <c r="HY109" s="95" t="n"/>
      <c r="HZ109" s="95" t="n"/>
      <c r="IA109" s="95" t="n"/>
      <c r="IB109" s="95" t="n"/>
      <c r="IC109" s="95" t="n"/>
      <c r="ID109" s="95" t="n"/>
      <c r="IE109" s="95" t="n"/>
      <c r="IF109" s="95" t="n"/>
      <c r="IG109" s="95" t="n"/>
      <c r="IH109" s="95" t="n"/>
      <c r="II109" s="95" t="n"/>
      <c r="IJ109" s="95" t="n"/>
      <c r="IK109" s="95" t="n"/>
      <c r="IL109" s="95" t="n"/>
      <c r="IM109" s="95" t="n"/>
      <c r="IN109" s="95" t="n"/>
      <c r="IO109" s="95" t="n"/>
      <c r="IP109" s="95" t="n"/>
      <c r="IQ109" s="95" t="n"/>
      <c r="IR109" s="95" t="n"/>
      <c r="IS109" s="95" t="n"/>
      <c r="IT109" s="95" t="n"/>
      <c r="IU109" s="95" t="n"/>
    </row>
    <row r="110" ht="12.75" customHeight="1" s="54">
      <c r="A110" s="95" t="n">
        <v>17</v>
      </c>
      <c r="B110" s="95" t="n">
        <v>1</v>
      </c>
      <c r="C110" s="95">
        <f>ROW(SmtRes!A87)</f>
        <v/>
      </c>
      <c r="D110" s="95">
        <f>ROW(EtalonRes!A87)</f>
        <v/>
      </c>
      <c r="E110" s="95" t="n">
        <v>1</v>
      </c>
      <c r="F110" s="95" t="inlineStr">
        <is>
          <t>4.8-243-8</t>
        </is>
      </c>
      <c r="G110" s="95" t="inlineStr">
        <is>
          <t>Монтаж розеток и выключателей</t>
        </is>
      </c>
      <c r="H110" s="95" t="inlineStr">
        <is>
          <t>1 ТОЧКА</t>
        </is>
      </c>
      <c r="I110" s="95" t="n">
        <v>559</v>
      </c>
      <c r="J110" s="95" t="n">
        <v>35.02</v>
      </c>
      <c r="K110" s="95" t="n">
        <v>312347.68</v>
      </c>
      <c r="L110" s="95" t="n"/>
      <c r="M110" s="95" t="n"/>
      <c r="N110" s="95" t="n"/>
      <c r="O110" s="95">
        <f>ROUND((Z110+AC110+AD110),2)</f>
        <v/>
      </c>
      <c r="P110" s="95">
        <f>ROUND((U110+X110+Y110),2)</f>
        <v/>
      </c>
      <c r="Q110" s="95">
        <f>ROUND(10.18,2)</f>
        <v/>
      </c>
      <c r="R110" s="95">
        <f>ROUND(AH110,2)</f>
        <v/>
      </c>
      <c r="S110" s="95" t="inlineStr">
        <is>
          <t>ТСН-2001 4.8-243-8</t>
        </is>
      </c>
      <c r="T110" s="95" t="inlineStr">
        <is>
          <t>work</t>
        </is>
      </c>
      <c r="U110" s="95" t="n">
        <v>199277.82</v>
      </c>
      <c r="V110" s="95" t="n">
        <v>56222.58</v>
      </c>
      <c r="W110" s="95" t="n">
        <v>6246.95</v>
      </c>
      <c r="X110" s="95" t="n">
        <v>71215.27</v>
      </c>
      <c r="Y110" s="95" t="n">
        <v>41854.59</v>
      </c>
      <c r="Z110" s="95" t="n">
        <v>19575.42</v>
      </c>
      <c r="AA110" s="95" t="n">
        <v>5522.84</v>
      </c>
      <c r="AB110" s="95" t="n">
        <v>613.64</v>
      </c>
      <c r="AC110" s="95" t="n">
        <v>6995.6</v>
      </c>
      <c r="AD110" s="95" t="n">
        <v>4111.45</v>
      </c>
      <c r="AE110" s="95" t="inlineStr">
        <is>
          <t>work</t>
        </is>
      </c>
      <c r="AF110" s="95" t="n">
        <v>691.54</v>
      </c>
      <c r="AG110" s="95" t="n">
        <v>67.93000000000001</v>
      </c>
      <c r="AH110" s="95" t="n">
        <v>559</v>
      </c>
      <c r="AI110" s="95">
        <f>(((EX110*0.3)*1.1))</f>
        <v/>
      </c>
      <c r="AJ110" s="95">
        <f>(AS110)</f>
        <v/>
      </c>
      <c r="AK110" s="95" t="n">
        <v>5522.84</v>
      </c>
      <c r="AL110" s="95" t="n">
        <v>0</v>
      </c>
      <c r="AM110" s="95" t="n">
        <v>6995.6</v>
      </c>
      <c r="AN110" s="95" t="n">
        <v>613.64</v>
      </c>
      <c r="AO110" s="95">
        <f>ROUND(O110,2)</f>
        <v/>
      </c>
      <c r="AP110" s="95" t="n">
        <v>0</v>
      </c>
      <c r="AQ110" s="95">
        <f>ROUND(R110,2)</f>
        <v/>
      </c>
      <c r="AR110" s="95" t="n">
        <v>0</v>
      </c>
      <c r="AS110" s="95" t="n">
        <v>0</v>
      </c>
      <c r="AT110" s="95" t="n">
        <v>97</v>
      </c>
      <c r="AU110" s="95" t="n">
        <v>51</v>
      </c>
      <c r="AV110" s="95" t="n">
        <v>1</v>
      </c>
      <c r="AW110" s="95" t="n">
        <v>1</v>
      </c>
      <c r="AX110" s="95" t="n"/>
      <c r="AY110" s="95" t="n"/>
      <c r="AZ110" s="95" t="n">
        <v>1</v>
      </c>
      <c r="BA110" s="95" t="n">
        <v>1</v>
      </c>
      <c r="BB110" s="95" t="n">
        <v>1</v>
      </c>
      <c r="BC110" s="95" t="n">
        <v>1</v>
      </c>
      <c r="BD110" s="95" t="n"/>
      <c r="BE110" s="95" t="n"/>
      <c r="BF110" s="95" t="n"/>
      <c r="BG110" s="95" t="n"/>
      <c r="BH110" s="95" t="n">
        <v>0</v>
      </c>
      <c r="BI110" s="95" t="n">
        <v>559</v>
      </c>
      <c r="BJ110" s="95" t="inlineStr">
        <is>
          <t>ТСН-2001.4. Электротехнические установки, 4.8-243-8</t>
        </is>
      </c>
      <c r="BK110" s="95" t="n"/>
      <c r="BL110" s="95" t="n"/>
      <c r="BM110" s="95" t="n">
        <v>48</v>
      </c>
      <c r="BN110" s="95" t="n">
        <v>0</v>
      </c>
      <c r="BO110" s="95" t="inlineStr">
        <is>
          <t>4.8-243-8</t>
        </is>
      </c>
      <c r="BP110" s="95" t="n">
        <v>1</v>
      </c>
      <c r="BQ110" s="95" t="n">
        <v>40</v>
      </c>
      <c r="BR110" s="95" t="n">
        <v>0</v>
      </c>
      <c r="BS110" s="95" t="n">
        <v>1</v>
      </c>
      <c r="BT110" s="95" t="n">
        <v>1</v>
      </c>
      <c r="BU110" s="95" t="n">
        <v>1</v>
      </c>
      <c r="BV110" s="95" t="n">
        <v>1</v>
      </c>
      <c r="BW110" s="95" t="n">
        <v>1</v>
      </c>
      <c r="BX110" s="95" t="n">
        <v>1</v>
      </c>
      <c r="BY110" s="95" t="n"/>
      <c r="BZ110" s="95" t="n">
        <v>97</v>
      </c>
      <c r="CA110" s="95" t="n">
        <v>51</v>
      </c>
      <c r="CB110" s="95" t="n"/>
      <c r="CC110" s="95" t="n"/>
      <c r="CD110" s="95" t="n"/>
      <c r="CE110" s="95" t="n">
        <v>30</v>
      </c>
      <c r="CF110" s="95" t="n">
        <v>0</v>
      </c>
      <c r="CG110" s="95" t="n">
        <v>0</v>
      </c>
      <c r="CH110" s="95" t="n"/>
      <c r="CI110" s="95" t="n"/>
      <c r="CJ110" s="95" t="n"/>
      <c r="CK110" s="95" t="n"/>
      <c r="CL110" s="95" t="n"/>
      <c r="CM110" s="95" t="n">
        <v>0</v>
      </c>
      <c r="CN110" s="95" t="n"/>
      <c r="CO110" s="95" t="n">
        <v>0</v>
      </c>
      <c r="CP110" s="95">
        <f>ROUND(P110,2)</f>
        <v/>
      </c>
      <c r="CQ110" s="95">
        <f>ROUND(V110,2)</f>
        <v/>
      </c>
      <c r="CR110" s="95">
        <f>ROUND(W110,2)</f>
        <v/>
      </c>
      <c r="CS110" s="95">
        <f>ROUND(X110,2)</f>
        <v/>
      </c>
      <c r="CT110" s="95">
        <f>ROUND(Y110,2)</f>
        <v/>
      </c>
      <c r="CU110" s="95">
        <f>ROUND(AF110,2)</f>
        <v/>
      </c>
      <c r="CV110" s="95">
        <f>ROUND((AH110*AV110),2)</f>
        <v/>
      </c>
      <c r="CW110" s="95">
        <f>ROUND(AI110,2)</f>
        <v/>
      </c>
      <c r="CX110" s="95">
        <f>ROUND(AJ110,2)</f>
        <v/>
      </c>
      <c r="CY110" s="95">
        <f>ROUND(((P110*AT110)/100),2)</f>
        <v/>
      </c>
      <c r="CZ110" s="95">
        <f>ROUND(((P110*AU110)/100),2)</f>
        <v/>
      </c>
      <c r="DA110" s="95" t="n"/>
      <c r="DB110" s="95" t="n">
        <v>171</v>
      </c>
      <c r="DC110" s="95" t="n"/>
      <c r="DD110" s="95" t="inlineStr">
        <is>
          <t>*0)*1</t>
        </is>
      </c>
      <c r="DE110" s="95" t="inlineStr">
        <is>
          <t>*0,3)*1,1</t>
        </is>
      </c>
      <c r="DF110" s="95" t="inlineStr">
        <is>
          <t>*0,3)*1,1</t>
        </is>
      </c>
      <c r="DG110" s="95" t="inlineStr">
        <is>
          <t>*0,3)*1,1</t>
        </is>
      </c>
      <c r="DH110" s="95" t="n"/>
      <c r="DI110" s="95" t="inlineStr">
        <is>
          <t>*0,3)*1,1</t>
        </is>
      </c>
      <c r="DJ110" s="95" t="inlineStr">
        <is>
          <t>*0,3)*1,1</t>
        </is>
      </c>
      <c r="DK110" s="95" t="n"/>
      <c r="DL110" s="95" t="n"/>
      <c r="DM110" s="95" t="n"/>
      <c r="DN110" s="95" t="n">
        <v>0</v>
      </c>
      <c r="DO110" s="95" t="n">
        <v>0</v>
      </c>
      <c r="DP110" s="95" t="n">
        <v>1</v>
      </c>
      <c r="DQ110" s="95" t="n">
        <v>1</v>
      </c>
      <c r="DR110" s="95" t="n"/>
      <c r="DS110" s="95" t="n"/>
      <c r="DT110" s="95" t="n"/>
      <c r="DU110" s="95" t="n">
        <v>1000</v>
      </c>
      <c r="DV110" s="95" t="inlineStr">
        <is>
          <t>1  ТОЧКА.</t>
        </is>
      </c>
      <c r="DW110" s="95" t="inlineStr">
        <is>
          <t>1  ТОЧКА.</t>
        </is>
      </c>
      <c r="DX110" s="95" t="n">
        <v>1</v>
      </c>
      <c r="DY110" s="95" t="n"/>
      <c r="DZ110" s="95" t="n"/>
      <c r="EA110" s="95" t="n"/>
      <c r="EB110" s="95" t="n"/>
      <c r="EC110" s="95" t="n"/>
      <c r="ED110" s="95" t="n"/>
      <c r="EE110" s="95" t="n">
        <v>1548286121</v>
      </c>
      <c r="EF110" s="95" t="n">
        <v>40</v>
      </c>
      <c r="EG110" s="95" t="inlineStr">
        <is>
          <t>Монтаж оборудования</t>
        </is>
      </c>
      <c r="EH110" s="95" t="n">
        <v>0</v>
      </c>
      <c r="EI110" s="95" t="n"/>
      <c r="EJ110" s="95" t="n">
        <v>559</v>
      </c>
      <c r="EK110" s="95" t="n">
        <v>48</v>
      </c>
      <c r="EL110" s="95" t="inlineStr">
        <is>
          <t>ТСН-2001.4. Электротехнические установки</t>
        </is>
      </c>
      <c r="EM110" s="95" t="inlineStr">
        <is>
          <t>ТСН-2001.4-8</t>
        </is>
      </c>
      <c r="EN110" s="95" t="n"/>
      <c r="EO110" s="95" t="n"/>
      <c r="EP110" s="95" t="n"/>
      <c r="EQ110" s="95" t="n">
        <v>131072</v>
      </c>
      <c r="ER110" s="95" t="n">
        <v>5522.84</v>
      </c>
      <c r="ES110" s="95" t="n">
        <v>0</v>
      </c>
      <c r="ET110" s="95" t="n">
        <v>6995.6</v>
      </c>
      <c r="EU110" s="95" t="n">
        <v>613.64</v>
      </c>
      <c r="EV110" s="95" t="n">
        <v>4111.45</v>
      </c>
      <c r="EW110" s="95" t="n">
        <v>559</v>
      </c>
      <c r="EX110" s="95" t="n">
        <v>0</v>
      </c>
      <c r="EY110" s="95" t="n">
        <v>0</v>
      </c>
      <c r="EZ110" s="95" t="n"/>
      <c r="FA110" s="95" t="n"/>
      <c r="FB110" s="95" t="n"/>
      <c r="FC110" s="95" t="n"/>
      <c r="FD110" s="95" t="n"/>
      <c r="FE110" s="95" t="n"/>
      <c r="FF110" s="95" t="n"/>
      <c r="FG110" s="95" t="n"/>
      <c r="FH110" s="95" t="n"/>
      <c r="FI110" s="95" t="n"/>
      <c r="FJ110" s="95" t="n"/>
      <c r="FK110" s="95" t="n"/>
      <c r="FL110" s="95" t="n"/>
      <c r="FM110" s="95" t="n"/>
      <c r="FN110" s="95" t="n"/>
      <c r="FO110" s="95" t="n"/>
      <c r="FP110" s="95" t="n"/>
      <c r="FQ110" s="95" t="n">
        <v>0</v>
      </c>
      <c r="FR110" s="95">
        <f>ROUND(IF(BI110=3,GM110,0),2)</f>
        <v/>
      </c>
      <c r="FS110" s="95" t="n">
        <v>0</v>
      </c>
      <c r="FT110" s="95" t="n"/>
      <c r="FU110" s="95" t="n"/>
      <c r="FV110" s="95" t="n"/>
      <c r="FW110" s="95" t="n"/>
      <c r="FX110" s="95" t="n">
        <v>97</v>
      </c>
      <c r="FY110" s="95" t="n">
        <v>51</v>
      </c>
      <c r="FZ110" s="95" t="n"/>
      <c r="GA110" s="95" t="n"/>
      <c r="GB110" s="95" t="n"/>
      <c r="GC110" s="95" t="n"/>
      <c r="GD110" s="95" t="n">
        <v>1</v>
      </c>
      <c r="GE110" s="95" t="n"/>
      <c r="GF110" s="95" t="n">
        <v>1548286121</v>
      </c>
      <c r="GG110" s="95" t="n">
        <v>2</v>
      </c>
      <c r="GH110" s="95" t="n">
        <v>1</v>
      </c>
      <c r="GI110" s="95" t="n">
        <v>2</v>
      </c>
      <c r="GJ110" s="95" t="n">
        <v>0</v>
      </c>
      <c r="GK110" s="95" t="n">
        <v>0</v>
      </c>
      <c r="GL110" s="95">
        <f>ROUND(IF(AND(BH110=3,BI110=3,FS110&lt;&gt;0),P110,0),2)</f>
        <v/>
      </c>
      <c r="GM110" s="95">
        <f>ROUND(O110+X110+Y110,2)+GX110</f>
        <v/>
      </c>
      <c r="GN110" s="95">
        <f>IF(OR(BI110=0,BI110=1),GM110-GX110,0)</f>
        <v/>
      </c>
      <c r="GO110" s="95">
        <f>IF(BI110=2,GM110-GX110,0)</f>
        <v/>
      </c>
      <c r="GP110" s="95">
        <f>IF(BI110=4,GM110-GX110,0)</f>
        <v/>
      </c>
      <c r="GQ110" s="95" t="n"/>
      <c r="GR110" s="95" t="n">
        <v>0</v>
      </c>
      <c r="GS110" s="95" t="n">
        <v>0</v>
      </c>
      <c r="GT110" s="95" t="n">
        <v>0</v>
      </c>
      <c r="GU110" s="95" t="n"/>
      <c r="GV110" s="95">
        <f>ROUND((GT110),6)</f>
        <v/>
      </c>
      <c r="GW110" s="95" t="n">
        <v>1</v>
      </c>
      <c r="GX110" s="95">
        <f>ROUND(HC110*I110,2)</f>
        <v/>
      </c>
      <c r="GY110" s="95" t="n">
        <v>0</v>
      </c>
      <c r="GZ110" s="95" t="n">
        <v>0</v>
      </c>
      <c r="HA110" s="95" t="n">
        <v>0</v>
      </c>
      <c r="HB110" s="95" t="n">
        <v>0</v>
      </c>
      <c r="HC110" s="95">
        <f>GV110*GW110</f>
        <v/>
      </c>
      <c r="HD110" s="95" t="n">
        <v>0</v>
      </c>
      <c r="HE110" s="95" t="n"/>
      <c r="HF110" s="95" t="n"/>
      <c r="HG110" s="95" t="n"/>
      <c r="HH110" s="95" t="n"/>
      <c r="HI110" s="95" t="n"/>
      <c r="HJ110" s="95" t="n"/>
      <c r="HK110" s="95" t="n"/>
      <c r="HL110" s="95" t="n"/>
      <c r="HM110" s="95" t="n"/>
      <c r="HN110" s="95" t="n"/>
      <c r="HO110" s="95" t="n"/>
      <c r="HP110" s="95" t="n"/>
      <c r="HQ110" s="95" t="n"/>
      <c r="HR110" s="95" t="n"/>
      <c r="HS110" s="95" t="n"/>
      <c r="HT110" s="95" t="n"/>
      <c r="HU110" s="95" t="n"/>
      <c r="HV110" s="95" t="n"/>
      <c r="HW110" s="95" t="n"/>
      <c r="HX110" s="95" t="n"/>
      <c r="HY110" s="95" t="n"/>
      <c r="HZ110" s="95" t="n"/>
      <c r="IA110" s="95" t="n"/>
      <c r="IB110" s="95" t="n"/>
      <c r="IC110" s="95" t="n"/>
      <c r="ID110" s="95" t="n"/>
      <c r="IE110" s="95" t="n"/>
      <c r="IF110" s="95" t="n"/>
      <c r="IG110" s="95" t="n"/>
      <c r="IH110" s="95" t="n"/>
      <c r="II110" s="95" t="n"/>
      <c r="IJ110" s="95" t="n"/>
      <c r="IK110" s="95" t="n"/>
      <c r="IL110" s="95" t="n"/>
      <c r="IM110" s="95" t="n"/>
      <c r="IN110" s="95" t="n"/>
      <c r="IO110" s="95" t="n"/>
      <c r="IP110" s="95" t="n"/>
      <c r="IQ110" s="95" t="n"/>
      <c r="IR110" s="95" t="n"/>
      <c r="IS110" s="95" t="n"/>
      <c r="IT110" s="95" t="n"/>
      <c r="IU110" s="95" t="n"/>
    </row>
    <row r="111" ht="12.75" customHeight="1" s="54">
      <c r="A111" s="95" t="n">
        <v>17</v>
      </c>
      <c r="B111" s="95" t="n">
        <v>1</v>
      </c>
      <c r="C111" s="95">
        <f>ROW(SmtRes!A88)</f>
        <v/>
      </c>
      <c r="D111" s="95">
        <f>ROW(EtalonRes!A88)</f>
        <v/>
      </c>
      <c r="E111" s="95" t="n">
        <v>1</v>
      </c>
      <c r="F111" s="95" t="inlineStr">
        <is>
          <t>4.8-246-1</t>
        </is>
      </c>
      <c r="G111" s="95" t="inlineStr">
        <is>
          <t>Монтаж светильников и проверка освещения</t>
        </is>
      </c>
      <c r="H111" s="95" t="inlineStr">
        <is>
          <t>1 ШТ.</t>
        </is>
      </c>
      <c r="I111" s="95" t="n">
        <v>191</v>
      </c>
      <c r="J111" s="95" t="n">
        <v>79.90000000000001</v>
      </c>
      <c r="K111" s="95" t="n">
        <v>243499.6</v>
      </c>
      <c r="L111" s="95" t="n"/>
      <c r="M111" s="95" t="n"/>
      <c r="N111" s="95" t="n"/>
      <c r="O111" s="95">
        <f>ROUND((Z111+AC111+AD111),2)</f>
        <v/>
      </c>
      <c r="P111" s="95">
        <f>ROUND((U111+X111+Y111),2)</f>
        <v/>
      </c>
      <c r="Q111" s="95">
        <f>ROUND(10.18,2)</f>
        <v/>
      </c>
      <c r="R111" s="95">
        <f>ROUND(AH111,2)</f>
        <v/>
      </c>
      <c r="S111" s="95" t="inlineStr">
        <is>
          <t>ТСН-2001 4.8-246-1</t>
        </is>
      </c>
      <c r="T111" s="95" t="inlineStr">
        <is>
          <t>work</t>
        </is>
      </c>
      <c r="U111" s="95" t="n">
        <v>155352.75</v>
      </c>
      <c r="V111" s="95" t="n">
        <v>43829.93</v>
      </c>
      <c r="W111" s="95" t="n">
        <v>4869.99</v>
      </c>
      <c r="X111" s="95" t="n">
        <v>55517.91</v>
      </c>
      <c r="Y111" s="95" t="n">
        <v>32628.95</v>
      </c>
      <c r="Z111" s="95" t="n">
        <v>15260.59</v>
      </c>
      <c r="AA111" s="95" t="n">
        <v>4305.49</v>
      </c>
      <c r="AB111" s="95" t="n">
        <v>478.39</v>
      </c>
      <c r="AC111" s="95" t="n">
        <v>5453.62</v>
      </c>
      <c r="AD111" s="95" t="n">
        <v>3205.2</v>
      </c>
      <c r="AE111" s="95" t="inlineStr">
        <is>
          <t>work</t>
        </is>
      </c>
      <c r="AF111" s="95" t="n">
        <v>539.13</v>
      </c>
      <c r="AG111" s="95" t="n">
        <v>52.96</v>
      </c>
      <c r="AH111" s="95" t="n">
        <v>191</v>
      </c>
      <c r="AI111" s="95">
        <f>(((EX111*0.3)*1.1))</f>
        <v/>
      </c>
      <c r="AJ111" s="95">
        <f>(AS111)</f>
        <v/>
      </c>
      <c r="AK111" s="95" t="n">
        <v>4305.49</v>
      </c>
      <c r="AL111" s="95" t="n">
        <v>0</v>
      </c>
      <c r="AM111" s="95" t="n">
        <v>5453.62</v>
      </c>
      <c r="AN111" s="95" t="n">
        <v>478.39</v>
      </c>
      <c r="AO111" s="95">
        <f>ROUND(O111,2)</f>
        <v/>
      </c>
      <c r="AP111" s="95" t="n">
        <v>0</v>
      </c>
      <c r="AQ111" s="95">
        <f>ROUND(R111,2)</f>
        <v/>
      </c>
      <c r="AR111" s="95" t="n">
        <v>0</v>
      </c>
      <c r="AS111" s="95" t="n">
        <v>0</v>
      </c>
      <c r="AT111" s="95" t="n">
        <v>97</v>
      </c>
      <c r="AU111" s="95" t="n">
        <v>51</v>
      </c>
      <c r="AV111" s="95" t="n">
        <v>1</v>
      </c>
      <c r="AW111" s="95" t="n">
        <v>1</v>
      </c>
      <c r="AX111" s="95" t="n"/>
      <c r="AY111" s="95" t="n"/>
      <c r="AZ111" s="95" t="n">
        <v>1</v>
      </c>
      <c r="BA111" s="95" t="n">
        <v>1</v>
      </c>
      <c r="BB111" s="95" t="n">
        <v>1</v>
      </c>
      <c r="BC111" s="95" t="n">
        <v>1</v>
      </c>
      <c r="BD111" s="95" t="n"/>
      <c r="BE111" s="95" t="n"/>
      <c r="BF111" s="95" t="n"/>
      <c r="BG111" s="95" t="n"/>
      <c r="BH111" s="95" t="n">
        <v>0</v>
      </c>
      <c r="BI111" s="95" t="n">
        <v>191</v>
      </c>
      <c r="BJ111" s="95" t="inlineStr">
        <is>
          <t>ТСН-2001.4. Электротехнические установки, 4.8-246-1</t>
        </is>
      </c>
      <c r="BK111" s="95" t="n"/>
      <c r="BL111" s="95" t="n"/>
      <c r="BM111" s="95" t="n">
        <v>48</v>
      </c>
      <c r="BN111" s="95" t="n">
        <v>0</v>
      </c>
      <c r="BO111" s="95" t="inlineStr">
        <is>
          <t>4.8-246-1</t>
        </is>
      </c>
      <c r="BP111" s="95" t="n">
        <v>1</v>
      </c>
      <c r="BQ111" s="95" t="n">
        <v>40</v>
      </c>
      <c r="BR111" s="95" t="n">
        <v>0</v>
      </c>
      <c r="BS111" s="95" t="n">
        <v>1</v>
      </c>
      <c r="BT111" s="95" t="n">
        <v>1</v>
      </c>
      <c r="BU111" s="95" t="n">
        <v>1</v>
      </c>
      <c r="BV111" s="95" t="n">
        <v>1</v>
      </c>
      <c r="BW111" s="95" t="n">
        <v>1</v>
      </c>
      <c r="BX111" s="95" t="n">
        <v>1</v>
      </c>
      <c r="BY111" s="95" t="n"/>
      <c r="BZ111" s="95" t="n">
        <v>97</v>
      </c>
      <c r="CA111" s="95" t="n">
        <v>51</v>
      </c>
      <c r="CB111" s="95" t="n"/>
      <c r="CC111" s="95" t="n"/>
      <c r="CD111" s="95" t="n"/>
      <c r="CE111" s="95" t="n">
        <v>30</v>
      </c>
      <c r="CF111" s="95" t="n">
        <v>0</v>
      </c>
      <c r="CG111" s="95" t="n">
        <v>0</v>
      </c>
      <c r="CH111" s="95" t="n"/>
      <c r="CI111" s="95" t="n"/>
      <c r="CJ111" s="95" t="n"/>
      <c r="CK111" s="95" t="n"/>
      <c r="CL111" s="95" t="n"/>
      <c r="CM111" s="95" t="n">
        <v>0</v>
      </c>
      <c r="CN111" s="95" t="n"/>
      <c r="CO111" s="95" t="n">
        <v>0</v>
      </c>
      <c r="CP111" s="95">
        <f>ROUND(P111,2)</f>
        <v/>
      </c>
      <c r="CQ111" s="95">
        <f>ROUND(V111,2)</f>
        <v/>
      </c>
      <c r="CR111" s="95">
        <f>ROUND(W111,2)</f>
        <v/>
      </c>
      <c r="CS111" s="95">
        <f>ROUND(X111,2)</f>
        <v/>
      </c>
      <c r="CT111" s="95">
        <f>ROUND(Y111,2)</f>
        <v/>
      </c>
      <c r="CU111" s="95">
        <f>ROUND(AF111,2)</f>
        <v/>
      </c>
      <c r="CV111" s="95">
        <f>ROUND((AH111*AV111),2)</f>
        <v/>
      </c>
      <c r="CW111" s="95">
        <f>ROUND(AI111,2)</f>
        <v/>
      </c>
      <c r="CX111" s="95">
        <f>ROUND(AJ111,2)</f>
        <v/>
      </c>
      <c r="CY111" s="95">
        <f>ROUND(((P111*AT111)/100),2)</f>
        <v/>
      </c>
      <c r="CZ111" s="95">
        <f>ROUND(((P111*AU111)/100),2)</f>
        <v/>
      </c>
      <c r="DA111" s="95" t="n"/>
      <c r="DB111" s="95" t="n">
        <v>173</v>
      </c>
      <c r="DC111" s="95" t="n"/>
      <c r="DD111" s="95" t="inlineStr">
        <is>
          <t>*0)*1</t>
        </is>
      </c>
      <c r="DE111" s="95" t="inlineStr">
        <is>
          <t>*0,3)*1,1</t>
        </is>
      </c>
      <c r="DF111" s="95" t="inlineStr">
        <is>
          <t>*0,3)*1,1</t>
        </is>
      </c>
      <c r="DG111" s="95" t="inlineStr">
        <is>
          <t>*0,3)*1,1</t>
        </is>
      </c>
      <c r="DH111" s="95" t="n"/>
      <c r="DI111" s="95" t="inlineStr">
        <is>
          <t>*0,3)*1,1</t>
        </is>
      </c>
      <c r="DJ111" s="95" t="inlineStr">
        <is>
          <t>*0,3)*1,1</t>
        </is>
      </c>
      <c r="DK111" s="95" t="n"/>
      <c r="DL111" s="95" t="n"/>
      <c r="DM111" s="95" t="n"/>
      <c r="DN111" s="95" t="n">
        <v>0</v>
      </c>
      <c r="DO111" s="95" t="n">
        <v>0</v>
      </c>
      <c r="DP111" s="95" t="n">
        <v>1</v>
      </c>
      <c r="DQ111" s="95" t="n">
        <v>1</v>
      </c>
      <c r="DR111" s="95" t="n"/>
      <c r="DS111" s="95" t="n"/>
      <c r="DT111" s="95" t="n"/>
      <c r="DU111" s="95" t="n">
        <v>1000</v>
      </c>
      <c r="DV111" s="95" t="inlineStr">
        <is>
          <t>1  ШТ..</t>
        </is>
      </c>
      <c r="DW111" s="95" t="inlineStr">
        <is>
          <t>1  ШТ..</t>
        </is>
      </c>
      <c r="DX111" s="95" t="n">
        <v>1</v>
      </c>
      <c r="DY111" s="95" t="n"/>
      <c r="DZ111" s="95" t="n"/>
      <c r="EA111" s="95" t="n"/>
      <c r="EB111" s="95" t="n"/>
      <c r="EC111" s="95" t="n"/>
      <c r="ED111" s="95" t="n"/>
      <c r="EE111" s="95" t="n">
        <v>1773754832</v>
      </c>
      <c r="EF111" s="95" t="n">
        <v>40</v>
      </c>
      <c r="EG111" s="95" t="inlineStr">
        <is>
          <t>Монтаж оборудования</t>
        </is>
      </c>
      <c r="EH111" s="95" t="n">
        <v>0</v>
      </c>
      <c r="EI111" s="95" t="n"/>
      <c r="EJ111" s="95" t="n">
        <v>191</v>
      </c>
      <c r="EK111" s="95" t="n">
        <v>48</v>
      </c>
      <c r="EL111" s="95" t="inlineStr">
        <is>
          <t>ТСН-2001.4. Электротехнические установки</t>
        </is>
      </c>
      <c r="EM111" s="95" t="inlineStr">
        <is>
          <t>ТСН-2001.4-8</t>
        </is>
      </c>
      <c r="EN111" s="95" t="n"/>
      <c r="EO111" s="95" t="n"/>
      <c r="EP111" s="95" t="n"/>
      <c r="EQ111" s="95" t="n">
        <v>131072</v>
      </c>
      <c r="ER111" s="95" t="n">
        <v>4305.49</v>
      </c>
      <c r="ES111" s="95" t="n">
        <v>0</v>
      </c>
      <c r="ET111" s="95" t="n">
        <v>5453.62</v>
      </c>
      <c r="EU111" s="95" t="n">
        <v>478.39</v>
      </c>
      <c r="EV111" s="95" t="n">
        <v>3205.2</v>
      </c>
      <c r="EW111" s="95" t="n">
        <v>191</v>
      </c>
      <c r="EX111" s="95" t="n">
        <v>0</v>
      </c>
      <c r="EY111" s="95" t="n">
        <v>0</v>
      </c>
      <c r="EZ111" s="95" t="n"/>
      <c r="FA111" s="95" t="n"/>
      <c r="FB111" s="95" t="n"/>
      <c r="FC111" s="95" t="n"/>
      <c r="FD111" s="95" t="n"/>
      <c r="FE111" s="95" t="n"/>
      <c r="FF111" s="95" t="n"/>
      <c r="FG111" s="95" t="n"/>
      <c r="FH111" s="95" t="n"/>
      <c r="FI111" s="95" t="n"/>
      <c r="FJ111" s="95" t="n"/>
      <c r="FK111" s="95" t="n"/>
      <c r="FL111" s="95" t="n"/>
      <c r="FM111" s="95" t="n"/>
      <c r="FN111" s="95" t="n"/>
      <c r="FO111" s="95" t="n"/>
      <c r="FP111" s="95" t="n"/>
      <c r="FQ111" s="95" t="n">
        <v>0</v>
      </c>
      <c r="FR111" s="95">
        <f>ROUND(IF(BI111=3,GM111,0),2)</f>
        <v/>
      </c>
      <c r="FS111" s="95" t="n">
        <v>0</v>
      </c>
      <c r="FT111" s="95" t="n"/>
      <c r="FU111" s="95" t="n"/>
      <c r="FV111" s="95" t="n"/>
      <c r="FW111" s="95" t="n"/>
      <c r="FX111" s="95" t="n">
        <v>97</v>
      </c>
      <c r="FY111" s="95" t="n">
        <v>51</v>
      </c>
      <c r="FZ111" s="95" t="n"/>
      <c r="GA111" s="95" t="n"/>
      <c r="GB111" s="95" t="n"/>
      <c r="GC111" s="95" t="n"/>
      <c r="GD111" s="95" t="n">
        <v>1</v>
      </c>
      <c r="GE111" s="95" t="n"/>
      <c r="GF111" s="95" t="n">
        <v>1773754832</v>
      </c>
      <c r="GG111" s="95" t="n">
        <v>2</v>
      </c>
      <c r="GH111" s="95" t="n">
        <v>1</v>
      </c>
      <c r="GI111" s="95" t="n">
        <v>2</v>
      </c>
      <c r="GJ111" s="95" t="n">
        <v>0</v>
      </c>
      <c r="GK111" s="95" t="n">
        <v>0</v>
      </c>
      <c r="GL111" s="95">
        <f>ROUND(IF(AND(BH111=3,BI111=3,FS111&lt;&gt;0),P111,0),2)</f>
        <v/>
      </c>
      <c r="GM111" s="95">
        <f>ROUND(O111+X111+Y111,2)+GX111</f>
        <v/>
      </c>
      <c r="GN111" s="95">
        <f>IF(OR(BI111=0,BI111=1),GM111-GX111,0)</f>
        <v/>
      </c>
      <c r="GO111" s="95">
        <f>IF(BI111=2,GM111-GX111,0)</f>
        <v/>
      </c>
      <c r="GP111" s="95">
        <f>IF(BI111=4,GM111-GX111,0)</f>
        <v/>
      </c>
      <c r="GQ111" s="95" t="n"/>
      <c r="GR111" s="95" t="n">
        <v>0</v>
      </c>
      <c r="GS111" s="95" t="n">
        <v>0</v>
      </c>
      <c r="GT111" s="95" t="n">
        <v>0</v>
      </c>
      <c r="GU111" s="95" t="n"/>
      <c r="GV111" s="95">
        <f>ROUND((GT111),6)</f>
        <v/>
      </c>
      <c r="GW111" s="95" t="n">
        <v>1</v>
      </c>
      <c r="GX111" s="95">
        <f>ROUND(HC111*I111,2)</f>
        <v/>
      </c>
      <c r="GY111" s="95" t="n">
        <v>0</v>
      </c>
      <c r="GZ111" s="95" t="n">
        <v>0</v>
      </c>
      <c r="HA111" s="95" t="n">
        <v>0</v>
      </c>
      <c r="HB111" s="95" t="n">
        <v>0</v>
      </c>
      <c r="HC111" s="95">
        <f>GV111*GW111</f>
        <v/>
      </c>
      <c r="HD111" s="95" t="n">
        <v>0</v>
      </c>
      <c r="HE111" s="95" t="n"/>
      <c r="HF111" s="95" t="n"/>
      <c r="HG111" s="95" t="n"/>
      <c r="HH111" s="95" t="n"/>
      <c r="HI111" s="95" t="n"/>
      <c r="HJ111" s="95" t="n"/>
      <c r="HK111" s="95" t="n"/>
      <c r="HL111" s="95" t="n"/>
      <c r="HM111" s="95" t="n"/>
      <c r="HN111" s="95" t="n"/>
      <c r="HO111" s="95" t="n"/>
      <c r="HP111" s="95" t="n"/>
      <c r="HQ111" s="95" t="n"/>
      <c r="HR111" s="95" t="n"/>
      <c r="HS111" s="95" t="n"/>
      <c r="HT111" s="95" t="n"/>
      <c r="HU111" s="95" t="n"/>
      <c r="HV111" s="95" t="n"/>
      <c r="HW111" s="95" t="n"/>
      <c r="HX111" s="95" t="n"/>
      <c r="HY111" s="95" t="n"/>
      <c r="HZ111" s="95" t="n"/>
      <c r="IA111" s="95" t="n"/>
      <c r="IB111" s="95" t="n"/>
      <c r="IC111" s="95" t="n"/>
      <c r="ID111" s="95" t="n"/>
      <c r="IE111" s="95" t="n"/>
      <c r="IF111" s="95" t="n"/>
      <c r="IG111" s="95" t="n"/>
      <c r="IH111" s="95" t="n"/>
      <c r="II111" s="95" t="n"/>
      <c r="IJ111" s="95" t="n"/>
      <c r="IK111" s="95" t="n"/>
      <c r="IL111" s="95" t="n"/>
      <c r="IM111" s="95" t="n"/>
      <c r="IN111" s="95" t="n"/>
      <c r="IO111" s="95" t="n"/>
      <c r="IP111" s="95" t="n"/>
      <c r="IQ111" s="95" t="n"/>
      <c r="IR111" s="95" t="n"/>
      <c r="IS111" s="95" t="n"/>
      <c r="IT111" s="95" t="n"/>
      <c r="IU111" s="95" t="n"/>
    </row>
    <row r="112" ht="12.75" customHeight="1" s="54">
      <c r="A112" s="95" t="n">
        <v>17</v>
      </c>
      <c r="B112" s="95" t="n">
        <v>1</v>
      </c>
      <c r="C112" s="95">
        <f>ROW(SmtRes!A89)</f>
        <v/>
      </c>
      <c r="D112" s="95">
        <f>ROW(EtalonRes!A89)</f>
        <v/>
      </c>
      <c r="E112" s="95" t="n">
        <v>1</v>
      </c>
      <c r="F112" s="95" t="inlineStr">
        <is>
          <t>4.10-81-1</t>
        </is>
      </c>
      <c r="G112" s="95" t="inlineStr">
        <is>
          <t>Монтаж пожарных извещателей, ручных извещателей и оповещателей</t>
        </is>
      </c>
      <c r="H112" s="95" t="inlineStr">
        <is>
          <t>1 ТОЧКА</t>
        </is>
      </c>
      <c r="I112" s="95" t="n">
        <v>195</v>
      </c>
      <c r="J112" s="95" t="n">
        <v>80.25</v>
      </c>
      <c r="K112" s="95" t="n">
        <v>249691.36</v>
      </c>
      <c r="L112" s="95" t="n"/>
      <c r="M112" s="95" t="n"/>
      <c r="N112" s="95" t="n"/>
      <c r="O112" s="95">
        <f>ROUND((Z112+AC112+AD112),2)</f>
        <v/>
      </c>
      <c r="P112" s="95">
        <f>ROUND((U112+X112+Y112),2)</f>
        <v/>
      </c>
      <c r="Q112" s="95">
        <f>ROUND(10.18,2)</f>
        <v/>
      </c>
      <c r="R112" s="95">
        <f>ROUND(AH112,2)</f>
        <v/>
      </c>
      <c r="S112" s="95" t="inlineStr">
        <is>
          <t>ТСН-2001 4.10-81-1</t>
        </is>
      </c>
      <c r="T112" s="95" t="inlineStr">
        <is>
          <t>work</t>
        </is>
      </c>
      <c r="U112" s="95" t="n">
        <v>159303.08</v>
      </c>
      <c r="V112" s="95" t="n">
        <v>44944.44</v>
      </c>
      <c r="W112" s="95" t="n">
        <v>4993.83</v>
      </c>
      <c r="X112" s="95" t="n">
        <v>56929.63</v>
      </c>
      <c r="Y112" s="95" t="n">
        <v>33458.65</v>
      </c>
      <c r="Z112" s="95" t="n">
        <v>15648.63</v>
      </c>
      <c r="AA112" s="95" t="n">
        <v>4414.97</v>
      </c>
      <c r="AB112" s="95" t="n">
        <v>490.56</v>
      </c>
      <c r="AC112" s="95" t="n">
        <v>5592.3</v>
      </c>
      <c r="AD112" s="95" t="n">
        <v>3286.7</v>
      </c>
      <c r="AE112" s="95" t="inlineStr">
        <is>
          <t>work</t>
        </is>
      </c>
      <c r="AF112" s="95" t="n">
        <v>552.77</v>
      </c>
      <c r="AG112" s="95" t="n">
        <v>54.3</v>
      </c>
      <c r="AH112" s="95" t="n">
        <v>195</v>
      </c>
      <c r="AI112" s="95">
        <f>(((EX112*0.3)*1.1))</f>
        <v/>
      </c>
      <c r="AJ112" s="95">
        <f>(AS112)</f>
        <v/>
      </c>
      <c r="AK112" s="95" t="n">
        <v>4414.97</v>
      </c>
      <c r="AL112" s="95" t="n">
        <v>0</v>
      </c>
      <c r="AM112" s="95" t="n">
        <v>5592.3</v>
      </c>
      <c r="AN112" s="95" t="n">
        <v>490.56</v>
      </c>
      <c r="AO112" s="95">
        <f>ROUND(O112,2)</f>
        <v/>
      </c>
      <c r="AP112" s="95" t="n">
        <v>0</v>
      </c>
      <c r="AQ112" s="95">
        <f>ROUND(R112,2)</f>
        <v/>
      </c>
      <c r="AR112" s="95" t="n">
        <v>0</v>
      </c>
      <c r="AS112" s="95" t="n">
        <v>0</v>
      </c>
      <c r="AT112" s="95" t="n">
        <v>97</v>
      </c>
      <c r="AU112" s="95" t="n">
        <v>51</v>
      </c>
      <c r="AV112" s="95" t="n">
        <v>1</v>
      </c>
      <c r="AW112" s="95" t="n">
        <v>1</v>
      </c>
      <c r="AX112" s="95" t="n"/>
      <c r="AY112" s="95" t="n"/>
      <c r="AZ112" s="95" t="n">
        <v>1</v>
      </c>
      <c r="BA112" s="95" t="n">
        <v>1</v>
      </c>
      <c r="BB112" s="95" t="n">
        <v>1</v>
      </c>
      <c r="BC112" s="95" t="n">
        <v>1</v>
      </c>
      <c r="BD112" s="95" t="n"/>
      <c r="BE112" s="95" t="n"/>
      <c r="BF112" s="95" t="n"/>
      <c r="BG112" s="95" t="n"/>
      <c r="BH112" s="95" t="n">
        <v>0</v>
      </c>
      <c r="BI112" s="95" t="n">
        <v>195</v>
      </c>
      <c r="BJ112" s="95" t="inlineStr">
        <is>
          <t>ТСН-2001.4. Электротехнические установки, 4.10-81-1</t>
        </is>
      </c>
      <c r="BK112" s="95" t="n"/>
      <c r="BL112" s="95" t="n"/>
      <c r="BM112" s="95" t="n">
        <v>410</v>
      </c>
      <c r="BN112" s="95" t="n">
        <v>0</v>
      </c>
      <c r="BO112" s="95" t="inlineStr">
        <is>
          <t>4.10-81-1</t>
        </is>
      </c>
      <c r="BP112" s="95" t="n">
        <v>1</v>
      </c>
      <c r="BQ112" s="95" t="n">
        <v>40</v>
      </c>
      <c r="BR112" s="95" t="n">
        <v>0</v>
      </c>
      <c r="BS112" s="95" t="n">
        <v>1</v>
      </c>
      <c r="BT112" s="95" t="n">
        <v>1</v>
      </c>
      <c r="BU112" s="95" t="n">
        <v>1</v>
      </c>
      <c r="BV112" s="95" t="n">
        <v>1</v>
      </c>
      <c r="BW112" s="95" t="n">
        <v>1</v>
      </c>
      <c r="BX112" s="95" t="n">
        <v>1</v>
      </c>
      <c r="BY112" s="95" t="n"/>
      <c r="BZ112" s="95" t="n">
        <v>97</v>
      </c>
      <c r="CA112" s="95" t="n">
        <v>51</v>
      </c>
      <c r="CB112" s="95" t="n"/>
      <c r="CC112" s="95" t="n"/>
      <c r="CD112" s="95" t="n"/>
      <c r="CE112" s="95" t="n">
        <v>30</v>
      </c>
      <c r="CF112" s="95" t="n">
        <v>0</v>
      </c>
      <c r="CG112" s="95" t="n">
        <v>0</v>
      </c>
      <c r="CH112" s="95" t="n"/>
      <c r="CI112" s="95" t="n"/>
      <c r="CJ112" s="95" t="n"/>
      <c r="CK112" s="95" t="n"/>
      <c r="CL112" s="95" t="n"/>
      <c r="CM112" s="95" t="n">
        <v>0</v>
      </c>
      <c r="CN112" s="95" t="n"/>
      <c r="CO112" s="95" t="n">
        <v>0</v>
      </c>
      <c r="CP112" s="95">
        <f>ROUND(P112,2)</f>
        <v/>
      </c>
      <c r="CQ112" s="95">
        <f>ROUND(V112,2)</f>
        <v/>
      </c>
      <c r="CR112" s="95">
        <f>ROUND(W112,2)</f>
        <v/>
      </c>
      <c r="CS112" s="95">
        <f>ROUND(X112,2)</f>
        <v/>
      </c>
      <c r="CT112" s="95">
        <f>ROUND(Y112,2)</f>
        <v/>
      </c>
      <c r="CU112" s="95">
        <f>ROUND(AF112,2)</f>
        <v/>
      </c>
      <c r="CV112" s="95">
        <f>ROUND((AH112*AV112),2)</f>
        <v/>
      </c>
      <c r="CW112" s="95">
        <f>ROUND(AI112,2)</f>
        <v/>
      </c>
      <c r="CX112" s="95">
        <f>ROUND(AJ112,2)</f>
        <v/>
      </c>
      <c r="CY112" s="95">
        <f>ROUND(((P112*AT112)/100),2)</f>
        <v/>
      </c>
      <c r="CZ112" s="95">
        <f>ROUND(((P112*AU112)/100),2)</f>
        <v/>
      </c>
      <c r="DA112" s="95" t="n"/>
      <c r="DB112" s="95" t="n">
        <v>175</v>
      </c>
      <c r="DC112" s="95" t="n"/>
      <c r="DD112" s="95" t="inlineStr">
        <is>
          <t>*0)*1</t>
        </is>
      </c>
      <c r="DE112" s="95" t="inlineStr">
        <is>
          <t>*0,3)*1,1</t>
        </is>
      </c>
      <c r="DF112" s="95" t="inlineStr">
        <is>
          <t>*0,3)*1,1</t>
        </is>
      </c>
      <c r="DG112" s="95" t="inlineStr">
        <is>
          <t>*0,3)*1,1</t>
        </is>
      </c>
      <c r="DH112" s="95" t="n"/>
      <c r="DI112" s="95" t="inlineStr">
        <is>
          <t>*0,3)*1,1</t>
        </is>
      </c>
      <c r="DJ112" s="95" t="inlineStr">
        <is>
          <t>*0,3)*1,1</t>
        </is>
      </c>
      <c r="DK112" s="95" t="n"/>
      <c r="DL112" s="95" t="n"/>
      <c r="DM112" s="95" t="n"/>
      <c r="DN112" s="95" t="n">
        <v>0</v>
      </c>
      <c r="DO112" s="95" t="n">
        <v>0</v>
      </c>
      <c r="DP112" s="95" t="n">
        <v>1</v>
      </c>
      <c r="DQ112" s="95" t="n">
        <v>1</v>
      </c>
      <c r="DR112" s="95" t="n"/>
      <c r="DS112" s="95" t="n"/>
      <c r="DT112" s="95" t="n"/>
      <c r="DU112" s="95" t="n">
        <v>1000</v>
      </c>
      <c r="DV112" s="95" t="inlineStr">
        <is>
          <t>1  ТОЧКА.</t>
        </is>
      </c>
      <c r="DW112" s="95" t="inlineStr">
        <is>
          <t>1  ТОЧКА.</t>
        </is>
      </c>
      <c r="DX112" s="95" t="n">
        <v>1</v>
      </c>
      <c r="DY112" s="95" t="n"/>
      <c r="DZ112" s="95" t="n"/>
      <c r="EA112" s="95" t="n"/>
      <c r="EB112" s="95" t="n"/>
      <c r="EC112" s="95" t="n"/>
      <c r="ED112" s="95" t="n"/>
      <c r="EE112" s="95" t="n">
        <v>1641878553</v>
      </c>
      <c r="EF112" s="95" t="n">
        <v>40</v>
      </c>
      <c r="EG112" s="95" t="inlineStr">
        <is>
          <t>Монтаж оборудования</t>
        </is>
      </c>
      <c r="EH112" s="95" t="n">
        <v>0</v>
      </c>
      <c r="EI112" s="95" t="n"/>
      <c r="EJ112" s="95" t="n">
        <v>195</v>
      </c>
      <c r="EK112" s="95" t="n">
        <v>410</v>
      </c>
      <c r="EL112" s="95" t="inlineStr">
        <is>
          <t>ТСН-2001.4. Электротехнические установки</t>
        </is>
      </c>
      <c r="EM112" s="95" t="inlineStr">
        <is>
          <t>ТСН-2001.4-10</t>
        </is>
      </c>
      <c r="EN112" s="95" t="n"/>
      <c r="EO112" s="95" t="n"/>
      <c r="EP112" s="95" t="n"/>
      <c r="EQ112" s="95" t="n">
        <v>131072</v>
      </c>
      <c r="ER112" s="95" t="n">
        <v>4414.97</v>
      </c>
      <c r="ES112" s="95" t="n">
        <v>0</v>
      </c>
      <c r="ET112" s="95" t="n">
        <v>5592.3</v>
      </c>
      <c r="EU112" s="95" t="n">
        <v>490.56</v>
      </c>
      <c r="EV112" s="95" t="n">
        <v>3286.7</v>
      </c>
      <c r="EW112" s="95" t="n">
        <v>195</v>
      </c>
      <c r="EX112" s="95" t="n">
        <v>0</v>
      </c>
      <c r="EY112" s="95" t="n">
        <v>0</v>
      </c>
      <c r="EZ112" s="95" t="n"/>
      <c r="FA112" s="95" t="n"/>
      <c r="FB112" s="95" t="n"/>
      <c r="FC112" s="95" t="n"/>
      <c r="FD112" s="95" t="n"/>
      <c r="FE112" s="95" t="n"/>
      <c r="FF112" s="95" t="n"/>
      <c r="FG112" s="95" t="n"/>
      <c r="FH112" s="95" t="n"/>
      <c r="FI112" s="95" t="n"/>
      <c r="FJ112" s="95" t="n"/>
      <c r="FK112" s="95" t="n"/>
      <c r="FL112" s="95" t="n"/>
      <c r="FM112" s="95" t="n"/>
      <c r="FN112" s="95" t="n"/>
      <c r="FO112" s="95" t="n"/>
      <c r="FP112" s="95" t="n"/>
      <c r="FQ112" s="95" t="n">
        <v>0</v>
      </c>
      <c r="FR112" s="95">
        <f>ROUND(IF(BI112=3,GM112,0),2)</f>
        <v/>
      </c>
      <c r="FS112" s="95" t="n">
        <v>0</v>
      </c>
      <c r="FT112" s="95" t="n"/>
      <c r="FU112" s="95" t="n"/>
      <c r="FV112" s="95" t="n"/>
      <c r="FW112" s="95" t="n"/>
      <c r="FX112" s="95" t="n">
        <v>97</v>
      </c>
      <c r="FY112" s="95" t="n">
        <v>51</v>
      </c>
      <c r="FZ112" s="95" t="n"/>
      <c r="GA112" s="95" t="n"/>
      <c r="GB112" s="95" t="n"/>
      <c r="GC112" s="95" t="n"/>
      <c r="GD112" s="95" t="n">
        <v>1</v>
      </c>
      <c r="GE112" s="95" t="n"/>
      <c r="GF112" s="95" t="n">
        <v>1641878553</v>
      </c>
      <c r="GG112" s="95" t="n">
        <v>2</v>
      </c>
      <c r="GH112" s="95" t="n">
        <v>1</v>
      </c>
      <c r="GI112" s="95" t="n">
        <v>2</v>
      </c>
      <c r="GJ112" s="95" t="n">
        <v>0</v>
      </c>
      <c r="GK112" s="95" t="n">
        <v>0</v>
      </c>
      <c r="GL112" s="95">
        <f>ROUND(IF(AND(BH112=3,BI112=3,FS112&lt;&gt;0),P112,0),2)</f>
        <v/>
      </c>
      <c r="GM112" s="95">
        <f>ROUND(O112+X112+Y112,2)+GX112</f>
        <v/>
      </c>
      <c r="GN112" s="95">
        <f>IF(OR(BI112=0,BI112=1),GM112-GX112,0)</f>
        <v/>
      </c>
      <c r="GO112" s="95">
        <f>IF(BI112=2,GM112-GX112,0)</f>
        <v/>
      </c>
      <c r="GP112" s="95">
        <f>IF(BI112=4,GM112-GX112,0)</f>
        <v/>
      </c>
      <c r="GQ112" s="95" t="n"/>
      <c r="GR112" s="95" t="n">
        <v>0</v>
      </c>
      <c r="GS112" s="95" t="n">
        <v>0</v>
      </c>
      <c r="GT112" s="95" t="n">
        <v>0</v>
      </c>
      <c r="GU112" s="95" t="n"/>
      <c r="GV112" s="95">
        <f>ROUND((GT112),6)</f>
        <v/>
      </c>
      <c r="GW112" s="95" t="n">
        <v>1</v>
      </c>
      <c r="GX112" s="95">
        <f>ROUND(HC112*I112,2)</f>
        <v/>
      </c>
      <c r="GY112" s="95" t="n">
        <v>0</v>
      </c>
      <c r="GZ112" s="95" t="n">
        <v>0</v>
      </c>
      <c r="HA112" s="95" t="n">
        <v>0</v>
      </c>
      <c r="HB112" s="95" t="n">
        <v>0</v>
      </c>
      <c r="HC112" s="95">
        <f>GV112*GW112</f>
        <v/>
      </c>
      <c r="HD112" s="95" t="n">
        <v>0</v>
      </c>
      <c r="HE112" s="95" t="n"/>
      <c r="HF112" s="95" t="n"/>
      <c r="HG112" s="95" t="n"/>
      <c r="HH112" s="95" t="n"/>
      <c r="HI112" s="95" t="n"/>
      <c r="HJ112" s="95" t="n"/>
      <c r="HK112" s="95" t="n"/>
      <c r="HL112" s="95" t="n"/>
      <c r="HM112" s="95" t="n"/>
      <c r="HN112" s="95" t="n"/>
      <c r="HO112" s="95" t="n"/>
      <c r="HP112" s="95" t="n"/>
      <c r="HQ112" s="95" t="n"/>
      <c r="HR112" s="95" t="n"/>
      <c r="HS112" s="95" t="n"/>
      <c r="HT112" s="95" t="n"/>
      <c r="HU112" s="95" t="n"/>
      <c r="HV112" s="95" t="n"/>
      <c r="HW112" s="95" t="n"/>
      <c r="HX112" s="95" t="n"/>
      <c r="HY112" s="95" t="n"/>
      <c r="HZ112" s="95" t="n"/>
      <c r="IA112" s="95" t="n"/>
      <c r="IB112" s="95" t="n"/>
      <c r="IC112" s="95" t="n"/>
      <c r="ID112" s="95" t="n"/>
      <c r="IE112" s="95" t="n"/>
      <c r="IF112" s="95" t="n"/>
      <c r="IG112" s="95" t="n"/>
      <c r="IH112" s="95" t="n"/>
      <c r="II112" s="95" t="n"/>
      <c r="IJ112" s="95" t="n"/>
      <c r="IK112" s="95" t="n"/>
      <c r="IL112" s="95" t="n"/>
      <c r="IM112" s="95" t="n"/>
      <c r="IN112" s="95" t="n"/>
      <c r="IO112" s="95" t="n"/>
      <c r="IP112" s="95" t="n"/>
      <c r="IQ112" s="95" t="n"/>
      <c r="IR112" s="95" t="n"/>
      <c r="IS112" s="95" t="n"/>
      <c r="IT112" s="95" t="n"/>
      <c r="IU112" s="95" t="n"/>
    </row>
    <row r="113" ht="12.75" customHeight="1" s="54">
      <c r="A113" s="95" t="n">
        <v>17</v>
      </c>
      <c r="B113" s="95" t="n">
        <v>1</v>
      </c>
      <c r="C113" s="95">
        <f>ROW(SmtRes!A90)</f>
        <v/>
      </c>
      <c r="D113" s="95">
        <f>ROW(EtalonRes!A90)</f>
        <v/>
      </c>
      <c r="E113" s="95" t="n">
        <v>1</v>
      </c>
      <c r="F113" s="95" t="inlineStr">
        <is>
          <t>4.10-11-1</t>
        </is>
      </c>
      <c r="G113" s="95" t="inlineStr">
        <is>
          <t>Подключение, маркировка и проверка шлейфов пожарной сигнализации</t>
        </is>
      </c>
      <c r="H113" s="95" t="inlineStr">
        <is>
          <t>1 М.П.</t>
        </is>
      </c>
      <c r="I113" s="95" t="n">
        <v>970</v>
      </c>
      <c r="J113" s="95" t="n">
        <v>8.85</v>
      </c>
      <c r="K113" s="95" t="n">
        <v>136940.65</v>
      </c>
      <c r="L113" s="95" t="n"/>
      <c r="M113" s="95" t="n"/>
      <c r="N113" s="95" t="n"/>
      <c r="O113" s="95">
        <f>ROUND((Z113+AC113+AD113),2)</f>
        <v/>
      </c>
      <c r="P113" s="95">
        <f>ROUND((U113+X113+Y113),2)</f>
        <v/>
      </c>
      <c r="Q113" s="95">
        <f>ROUND(10.18,2)</f>
        <v/>
      </c>
      <c r="R113" s="95">
        <f>ROUND(AH113,2)</f>
        <v/>
      </c>
      <c r="S113" s="95" t="inlineStr">
        <is>
          <t>ТСН-2001 4.10-11-1</t>
        </is>
      </c>
      <c r="T113" s="95" t="inlineStr">
        <is>
          <t>work</t>
        </is>
      </c>
      <c r="U113" s="95" t="n">
        <v>87368.14</v>
      </c>
      <c r="V113" s="95" t="n">
        <v>24649.32</v>
      </c>
      <c r="W113" s="95" t="n">
        <v>2738.81</v>
      </c>
      <c r="X113" s="95" t="n">
        <v>31222.47</v>
      </c>
      <c r="Y113" s="95" t="n">
        <v>18350.04</v>
      </c>
      <c r="Z113" s="95" t="n">
        <v>8582.34</v>
      </c>
      <c r="AA113" s="95" t="n">
        <v>2421.35</v>
      </c>
      <c r="AB113" s="95" t="n">
        <v>269.04</v>
      </c>
      <c r="AC113" s="95" t="n">
        <v>3067.04</v>
      </c>
      <c r="AD113" s="95" t="n">
        <v>1802.56</v>
      </c>
      <c r="AE113" s="95" t="inlineStr">
        <is>
          <t>work</t>
        </is>
      </c>
      <c r="AF113" s="95" t="n">
        <v>303.16</v>
      </c>
      <c r="AG113" s="95" t="n">
        <v>29.78</v>
      </c>
      <c r="AH113" s="95" t="n">
        <v>970</v>
      </c>
      <c r="AI113" s="95">
        <f>(((EX113*0.3)*1.1))</f>
        <v/>
      </c>
      <c r="AJ113" s="95">
        <f>(AS113)</f>
        <v/>
      </c>
      <c r="AK113" s="95" t="n">
        <v>2421.35</v>
      </c>
      <c r="AL113" s="95" t="n">
        <v>0</v>
      </c>
      <c r="AM113" s="95" t="n">
        <v>3067.04</v>
      </c>
      <c r="AN113" s="95" t="n">
        <v>269.04</v>
      </c>
      <c r="AO113" s="95">
        <f>ROUND(O113,2)</f>
        <v/>
      </c>
      <c r="AP113" s="95" t="n">
        <v>0</v>
      </c>
      <c r="AQ113" s="95">
        <f>ROUND(R113,2)</f>
        <v/>
      </c>
      <c r="AR113" s="95" t="n">
        <v>0</v>
      </c>
      <c r="AS113" s="95" t="n">
        <v>0</v>
      </c>
      <c r="AT113" s="95" t="n">
        <v>97</v>
      </c>
      <c r="AU113" s="95" t="n">
        <v>51</v>
      </c>
      <c r="AV113" s="95" t="n">
        <v>1</v>
      </c>
      <c r="AW113" s="95" t="n">
        <v>1</v>
      </c>
      <c r="AX113" s="95" t="n"/>
      <c r="AY113" s="95" t="n"/>
      <c r="AZ113" s="95" t="n">
        <v>1</v>
      </c>
      <c r="BA113" s="95" t="n">
        <v>1</v>
      </c>
      <c r="BB113" s="95" t="n">
        <v>1</v>
      </c>
      <c r="BC113" s="95" t="n">
        <v>1</v>
      </c>
      <c r="BD113" s="95" t="n"/>
      <c r="BE113" s="95" t="n"/>
      <c r="BF113" s="95" t="n"/>
      <c r="BG113" s="95" t="n"/>
      <c r="BH113" s="95" t="n">
        <v>0</v>
      </c>
      <c r="BI113" s="95" t="n">
        <v>970</v>
      </c>
      <c r="BJ113" s="95" t="inlineStr">
        <is>
          <t>ТСН-2001.4. Электротехнические установки, 4.10-11-1</t>
        </is>
      </c>
      <c r="BK113" s="95" t="n"/>
      <c r="BL113" s="95" t="n"/>
      <c r="BM113" s="95" t="n">
        <v>410</v>
      </c>
      <c r="BN113" s="95" t="n">
        <v>0</v>
      </c>
      <c r="BO113" s="95" t="inlineStr">
        <is>
          <t>4.10-11-1</t>
        </is>
      </c>
      <c r="BP113" s="95" t="n">
        <v>1</v>
      </c>
      <c r="BQ113" s="95" t="n">
        <v>40</v>
      </c>
      <c r="BR113" s="95" t="n">
        <v>0</v>
      </c>
      <c r="BS113" s="95" t="n">
        <v>1</v>
      </c>
      <c r="BT113" s="95" t="n">
        <v>1</v>
      </c>
      <c r="BU113" s="95" t="n">
        <v>1</v>
      </c>
      <c r="BV113" s="95" t="n">
        <v>1</v>
      </c>
      <c r="BW113" s="95" t="n">
        <v>1</v>
      </c>
      <c r="BX113" s="95" t="n">
        <v>1</v>
      </c>
      <c r="BY113" s="95" t="n"/>
      <c r="BZ113" s="95" t="n">
        <v>97</v>
      </c>
      <c r="CA113" s="95" t="n">
        <v>51</v>
      </c>
      <c r="CB113" s="95" t="n"/>
      <c r="CC113" s="95" t="n"/>
      <c r="CD113" s="95" t="n"/>
      <c r="CE113" s="95" t="n">
        <v>30</v>
      </c>
      <c r="CF113" s="95" t="n">
        <v>0</v>
      </c>
      <c r="CG113" s="95" t="n">
        <v>0</v>
      </c>
      <c r="CH113" s="95" t="n"/>
      <c r="CI113" s="95" t="n"/>
      <c r="CJ113" s="95" t="n"/>
      <c r="CK113" s="95" t="n"/>
      <c r="CL113" s="95" t="n"/>
      <c r="CM113" s="95" t="n">
        <v>0</v>
      </c>
      <c r="CN113" s="95" t="n"/>
      <c r="CO113" s="95" t="n">
        <v>0</v>
      </c>
      <c r="CP113" s="95">
        <f>ROUND(P113,2)</f>
        <v/>
      </c>
      <c r="CQ113" s="95">
        <f>ROUND(V113,2)</f>
        <v/>
      </c>
      <c r="CR113" s="95">
        <f>ROUND(W113,2)</f>
        <v/>
      </c>
      <c r="CS113" s="95">
        <f>ROUND(X113,2)</f>
        <v/>
      </c>
      <c r="CT113" s="95">
        <f>ROUND(Y113,2)</f>
        <v/>
      </c>
      <c r="CU113" s="95">
        <f>ROUND(AF113,2)</f>
        <v/>
      </c>
      <c r="CV113" s="95">
        <f>ROUND((AH113*AV113),2)</f>
        <v/>
      </c>
      <c r="CW113" s="95">
        <f>ROUND(AI113,2)</f>
        <v/>
      </c>
      <c r="CX113" s="95">
        <f>ROUND(AJ113,2)</f>
        <v/>
      </c>
      <c r="CY113" s="95">
        <f>ROUND(((P113*AT113)/100),2)</f>
        <v/>
      </c>
      <c r="CZ113" s="95">
        <f>ROUND(((P113*AU113)/100),2)</f>
        <v/>
      </c>
      <c r="DA113" s="95" t="n"/>
      <c r="DB113" s="95" t="n">
        <v>177</v>
      </c>
      <c r="DC113" s="95" t="n"/>
      <c r="DD113" s="95" t="inlineStr">
        <is>
          <t>*0)*1</t>
        </is>
      </c>
      <c r="DE113" s="95" t="inlineStr">
        <is>
          <t>*0,3)*1,1</t>
        </is>
      </c>
      <c r="DF113" s="95" t="inlineStr">
        <is>
          <t>*0,3)*1,1</t>
        </is>
      </c>
      <c r="DG113" s="95" t="inlineStr">
        <is>
          <t>*0,3)*1,1</t>
        </is>
      </c>
      <c r="DH113" s="95" t="n"/>
      <c r="DI113" s="95" t="inlineStr">
        <is>
          <t>*0,3)*1,1</t>
        </is>
      </c>
      <c r="DJ113" s="95" t="inlineStr">
        <is>
          <t>*0,3)*1,1</t>
        </is>
      </c>
      <c r="DK113" s="95" t="n"/>
      <c r="DL113" s="95" t="n"/>
      <c r="DM113" s="95" t="n"/>
      <c r="DN113" s="95" t="n">
        <v>0</v>
      </c>
      <c r="DO113" s="95" t="n">
        <v>0</v>
      </c>
      <c r="DP113" s="95" t="n">
        <v>1</v>
      </c>
      <c r="DQ113" s="95" t="n">
        <v>1</v>
      </c>
      <c r="DR113" s="95" t="n"/>
      <c r="DS113" s="95" t="n"/>
      <c r="DT113" s="95" t="n"/>
      <c r="DU113" s="95" t="n">
        <v>1000</v>
      </c>
      <c r="DV113" s="95" t="inlineStr">
        <is>
          <t>1  М.П..</t>
        </is>
      </c>
      <c r="DW113" s="95" t="inlineStr">
        <is>
          <t>1  М.П..</t>
        </is>
      </c>
      <c r="DX113" s="95" t="n">
        <v>1</v>
      </c>
      <c r="DY113" s="95" t="n"/>
      <c r="DZ113" s="95" t="n"/>
      <c r="EA113" s="95" t="n"/>
      <c r="EB113" s="95" t="n"/>
      <c r="EC113" s="95" t="n"/>
      <c r="ED113" s="95" t="n"/>
      <c r="EE113" s="95" t="n">
        <v>1059309483</v>
      </c>
      <c r="EF113" s="95" t="n">
        <v>40</v>
      </c>
      <c r="EG113" s="95" t="inlineStr">
        <is>
          <t>Монтаж оборудования</t>
        </is>
      </c>
      <c r="EH113" s="95" t="n">
        <v>0</v>
      </c>
      <c r="EI113" s="95" t="n"/>
      <c r="EJ113" s="95" t="n">
        <v>970</v>
      </c>
      <c r="EK113" s="95" t="n">
        <v>410</v>
      </c>
      <c r="EL113" s="95" t="inlineStr">
        <is>
          <t>ТСН-2001.4. Электротехнические установки</t>
        </is>
      </c>
      <c r="EM113" s="95" t="inlineStr">
        <is>
          <t>ТСН-2001.4-10</t>
        </is>
      </c>
      <c r="EN113" s="95" t="n"/>
      <c r="EO113" s="95" t="n"/>
      <c r="EP113" s="95" t="n"/>
      <c r="EQ113" s="95" t="n">
        <v>131072</v>
      </c>
      <c r="ER113" s="95" t="n">
        <v>2421.35</v>
      </c>
      <c r="ES113" s="95" t="n">
        <v>0</v>
      </c>
      <c r="ET113" s="95" t="n">
        <v>3067.04</v>
      </c>
      <c r="EU113" s="95" t="n">
        <v>269.04</v>
      </c>
      <c r="EV113" s="95" t="n">
        <v>1802.56</v>
      </c>
      <c r="EW113" s="95" t="n">
        <v>970</v>
      </c>
      <c r="EX113" s="95" t="n">
        <v>0</v>
      </c>
      <c r="EY113" s="95" t="n">
        <v>0</v>
      </c>
      <c r="EZ113" s="95" t="n"/>
      <c r="FA113" s="95" t="n"/>
      <c r="FB113" s="95" t="n"/>
      <c r="FC113" s="95" t="n"/>
      <c r="FD113" s="95" t="n"/>
      <c r="FE113" s="95" t="n"/>
      <c r="FF113" s="95" t="n"/>
      <c r="FG113" s="95" t="n"/>
      <c r="FH113" s="95" t="n"/>
      <c r="FI113" s="95" t="n"/>
      <c r="FJ113" s="95" t="n"/>
      <c r="FK113" s="95" t="n"/>
      <c r="FL113" s="95" t="n"/>
      <c r="FM113" s="95" t="n"/>
      <c r="FN113" s="95" t="n"/>
      <c r="FO113" s="95" t="n"/>
      <c r="FP113" s="95" t="n"/>
      <c r="FQ113" s="95" t="n">
        <v>0</v>
      </c>
      <c r="FR113" s="95">
        <f>ROUND(IF(BI113=3,GM113,0),2)</f>
        <v/>
      </c>
      <c r="FS113" s="95" t="n">
        <v>0</v>
      </c>
      <c r="FT113" s="95" t="n"/>
      <c r="FU113" s="95" t="n"/>
      <c r="FV113" s="95" t="n"/>
      <c r="FW113" s="95" t="n"/>
      <c r="FX113" s="95" t="n">
        <v>97</v>
      </c>
      <c r="FY113" s="95" t="n">
        <v>51</v>
      </c>
      <c r="FZ113" s="95" t="n"/>
      <c r="GA113" s="95" t="n"/>
      <c r="GB113" s="95" t="n"/>
      <c r="GC113" s="95" t="n"/>
      <c r="GD113" s="95" t="n">
        <v>1</v>
      </c>
      <c r="GE113" s="95" t="n"/>
      <c r="GF113" s="95" t="n">
        <v>1059309483</v>
      </c>
      <c r="GG113" s="95" t="n">
        <v>2</v>
      </c>
      <c r="GH113" s="95" t="n">
        <v>1</v>
      </c>
      <c r="GI113" s="95" t="n">
        <v>2</v>
      </c>
      <c r="GJ113" s="95" t="n">
        <v>0</v>
      </c>
      <c r="GK113" s="95" t="n">
        <v>0</v>
      </c>
      <c r="GL113" s="95">
        <f>ROUND(IF(AND(BH113=3,BI113=3,FS113&lt;&gt;0),P113,0),2)</f>
        <v/>
      </c>
      <c r="GM113" s="95">
        <f>ROUND(O113+X113+Y113,2)+GX113</f>
        <v/>
      </c>
      <c r="GN113" s="95">
        <f>IF(OR(BI113=0,BI113=1),GM113-GX113,0)</f>
        <v/>
      </c>
      <c r="GO113" s="95">
        <f>IF(BI113=2,GM113-GX113,0)</f>
        <v/>
      </c>
      <c r="GP113" s="95">
        <f>IF(BI113=4,GM113-GX113,0)</f>
        <v/>
      </c>
      <c r="GQ113" s="95" t="n"/>
      <c r="GR113" s="95" t="n">
        <v>0</v>
      </c>
      <c r="GS113" s="95" t="n">
        <v>0</v>
      </c>
      <c r="GT113" s="95" t="n">
        <v>0</v>
      </c>
      <c r="GU113" s="95" t="n"/>
      <c r="GV113" s="95">
        <f>ROUND((GT113),6)</f>
        <v/>
      </c>
      <c r="GW113" s="95" t="n">
        <v>1</v>
      </c>
      <c r="GX113" s="95">
        <f>ROUND(HC113*I113,2)</f>
        <v/>
      </c>
      <c r="GY113" s="95" t="n">
        <v>0</v>
      </c>
      <c r="GZ113" s="95" t="n">
        <v>0</v>
      </c>
      <c r="HA113" s="95" t="n">
        <v>0</v>
      </c>
      <c r="HB113" s="95" t="n">
        <v>0</v>
      </c>
      <c r="HC113" s="95">
        <f>GV113*GW113</f>
        <v/>
      </c>
      <c r="HD113" s="95" t="n">
        <v>0</v>
      </c>
      <c r="HE113" s="95" t="n"/>
      <c r="HF113" s="95" t="n"/>
      <c r="HG113" s="95" t="n"/>
      <c r="HH113" s="95" t="n"/>
      <c r="HI113" s="95" t="n"/>
      <c r="HJ113" s="95" t="n"/>
      <c r="HK113" s="95" t="n"/>
      <c r="HL113" s="95" t="n"/>
      <c r="HM113" s="95" t="n"/>
      <c r="HN113" s="95" t="n"/>
      <c r="HO113" s="95" t="n"/>
      <c r="HP113" s="95" t="n"/>
      <c r="HQ113" s="95" t="n"/>
      <c r="HR113" s="95" t="n"/>
      <c r="HS113" s="95" t="n"/>
      <c r="HT113" s="95" t="n"/>
      <c r="HU113" s="95" t="n"/>
      <c r="HV113" s="95" t="n"/>
      <c r="HW113" s="95" t="n"/>
      <c r="HX113" s="95" t="n"/>
      <c r="HY113" s="95" t="n"/>
      <c r="HZ113" s="95" t="n"/>
      <c r="IA113" s="95" t="n"/>
      <c r="IB113" s="95" t="n"/>
      <c r="IC113" s="95" t="n"/>
      <c r="ID113" s="95" t="n"/>
      <c r="IE113" s="95" t="n"/>
      <c r="IF113" s="95" t="n"/>
      <c r="IG113" s="95" t="n"/>
      <c r="IH113" s="95" t="n"/>
      <c r="II113" s="95" t="n"/>
      <c r="IJ113" s="95" t="n"/>
      <c r="IK113" s="95" t="n"/>
      <c r="IL113" s="95" t="n"/>
      <c r="IM113" s="95" t="n"/>
      <c r="IN113" s="95" t="n"/>
      <c r="IO113" s="95" t="n"/>
      <c r="IP113" s="95" t="n"/>
      <c r="IQ113" s="95" t="n"/>
      <c r="IR113" s="95" t="n"/>
      <c r="IS113" s="95" t="n"/>
      <c r="IT113" s="95" t="n"/>
      <c r="IU113" s="95" t="n"/>
    </row>
    <row r="114" ht="12.75" customHeight="1" s="54">
      <c r="A114" s="95" t="n">
        <v>17</v>
      </c>
      <c r="B114" s="95" t="n">
        <v>1</v>
      </c>
      <c r="C114" s="95">
        <f>ROW(SmtRes!A91)</f>
        <v/>
      </c>
      <c r="D114" s="95">
        <f>ROW(EtalonRes!A91)</f>
        <v/>
      </c>
      <c r="E114" s="95" t="n">
        <v>1</v>
      </c>
      <c r="F114" s="95" t="inlineStr">
        <is>
          <t>4.8-245-1</t>
        </is>
      </c>
      <c r="G114" s="95" t="inlineStr">
        <is>
          <t>Монтаж аварийных светильников и указателей</t>
        </is>
      </c>
      <c r="H114" s="95" t="inlineStr">
        <is>
          <t>1 ШТ.</t>
        </is>
      </c>
      <c r="I114" s="95" t="n">
        <v>80</v>
      </c>
      <c r="J114" s="95" t="n">
        <v>29.33</v>
      </c>
      <c r="K114" s="95" t="n">
        <v>37439.07</v>
      </c>
      <c r="L114" s="95" t="n"/>
      <c r="M114" s="95" t="n"/>
      <c r="N114" s="95" t="n"/>
      <c r="O114" s="95">
        <f>ROUND((Z114+AC114+AD114),2)</f>
        <v/>
      </c>
      <c r="P114" s="95">
        <f>ROUND((U114+X114+Y114),2)</f>
        <v/>
      </c>
      <c r="Q114" s="95">
        <f>ROUND(10.18,2)</f>
        <v/>
      </c>
      <c r="R114" s="95">
        <f>ROUND(AH114,2)</f>
        <v/>
      </c>
      <c r="S114" s="95" t="inlineStr">
        <is>
          <t>ТСН-2001 4.8-245-1</t>
        </is>
      </c>
      <c r="T114" s="95" t="inlineStr">
        <is>
          <t>work</t>
        </is>
      </c>
      <c r="U114" s="95" t="n">
        <v>23886.12</v>
      </c>
      <c r="V114" s="95" t="n">
        <v>6739.03</v>
      </c>
      <c r="W114" s="95" t="n">
        <v>748.79</v>
      </c>
      <c r="X114" s="95" t="n">
        <v>8536.1</v>
      </c>
      <c r="Y114" s="95" t="n">
        <v>5016.83</v>
      </c>
      <c r="Z114" s="95" t="n">
        <v>2346.38</v>
      </c>
      <c r="AA114" s="95" t="n">
        <v>661.99</v>
      </c>
      <c r="AB114" s="95" t="n">
        <v>73.55</v>
      </c>
      <c r="AC114" s="95" t="n">
        <v>838.52</v>
      </c>
      <c r="AD114" s="95" t="n">
        <v>492.81</v>
      </c>
      <c r="AE114" s="95" t="inlineStr">
        <is>
          <t>work</t>
        </is>
      </c>
      <c r="AF114" s="95" t="n">
        <v>82.87</v>
      </c>
      <c r="AG114" s="95" t="n">
        <v>8.140000000000001</v>
      </c>
      <c r="AH114" s="95" t="n">
        <v>80</v>
      </c>
      <c r="AI114" s="95">
        <f>(((EX114*0.3)*1.1))</f>
        <v/>
      </c>
      <c r="AJ114" s="95">
        <f>(AS114)</f>
        <v/>
      </c>
      <c r="AK114" s="95" t="n">
        <v>661.99</v>
      </c>
      <c r="AL114" s="95" t="n">
        <v>0</v>
      </c>
      <c r="AM114" s="95" t="n">
        <v>838.52</v>
      </c>
      <c r="AN114" s="95" t="n">
        <v>73.55</v>
      </c>
      <c r="AO114" s="95">
        <f>ROUND(O114,2)</f>
        <v/>
      </c>
      <c r="AP114" s="95" t="n">
        <v>0</v>
      </c>
      <c r="AQ114" s="95">
        <f>ROUND(R114,2)</f>
        <v/>
      </c>
      <c r="AR114" s="95" t="n">
        <v>0</v>
      </c>
      <c r="AS114" s="95" t="n">
        <v>0</v>
      </c>
      <c r="AT114" s="95" t="n">
        <v>97</v>
      </c>
      <c r="AU114" s="95" t="n">
        <v>51</v>
      </c>
      <c r="AV114" s="95" t="n">
        <v>1</v>
      </c>
      <c r="AW114" s="95" t="n">
        <v>1</v>
      </c>
      <c r="AX114" s="95" t="n"/>
      <c r="AY114" s="95" t="n"/>
      <c r="AZ114" s="95" t="n">
        <v>1</v>
      </c>
      <c r="BA114" s="95" t="n">
        <v>1</v>
      </c>
      <c r="BB114" s="95" t="n">
        <v>1</v>
      </c>
      <c r="BC114" s="95" t="n">
        <v>1</v>
      </c>
      <c r="BD114" s="95" t="n"/>
      <c r="BE114" s="95" t="n"/>
      <c r="BF114" s="95" t="n"/>
      <c r="BG114" s="95" t="n"/>
      <c r="BH114" s="95" t="n">
        <v>0</v>
      </c>
      <c r="BI114" s="95" t="n">
        <v>80</v>
      </c>
      <c r="BJ114" s="95" t="inlineStr">
        <is>
          <t>ТСН-2001.4. Электротехнические установки, 4.8-245-1</t>
        </is>
      </c>
      <c r="BK114" s="95" t="n"/>
      <c r="BL114" s="95" t="n"/>
      <c r="BM114" s="95" t="n">
        <v>48</v>
      </c>
      <c r="BN114" s="95" t="n">
        <v>0</v>
      </c>
      <c r="BO114" s="95" t="inlineStr">
        <is>
          <t>4.8-245-1</t>
        </is>
      </c>
      <c r="BP114" s="95" t="n">
        <v>1</v>
      </c>
      <c r="BQ114" s="95" t="n">
        <v>40</v>
      </c>
      <c r="BR114" s="95" t="n">
        <v>0</v>
      </c>
      <c r="BS114" s="95" t="n">
        <v>1</v>
      </c>
      <c r="BT114" s="95" t="n">
        <v>1</v>
      </c>
      <c r="BU114" s="95" t="n">
        <v>1</v>
      </c>
      <c r="BV114" s="95" t="n">
        <v>1</v>
      </c>
      <c r="BW114" s="95" t="n">
        <v>1</v>
      </c>
      <c r="BX114" s="95" t="n">
        <v>1</v>
      </c>
      <c r="BY114" s="95" t="n"/>
      <c r="BZ114" s="95" t="n">
        <v>97</v>
      </c>
      <c r="CA114" s="95" t="n">
        <v>51</v>
      </c>
      <c r="CB114" s="95" t="n"/>
      <c r="CC114" s="95" t="n"/>
      <c r="CD114" s="95" t="n"/>
      <c r="CE114" s="95" t="n">
        <v>30</v>
      </c>
      <c r="CF114" s="95" t="n">
        <v>0</v>
      </c>
      <c r="CG114" s="95" t="n">
        <v>0</v>
      </c>
      <c r="CH114" s="95" t="n"/>
      <c r="CI114" s="95" t="n"/>
      <c r="CJ114" s="95" t="n"/>
      <c r="CK114" s="95" t="n"/>
      <c r="CL114" s="95" t="n"/>
      <c r="CM114" s="95" t="n">
        <v>0</v>
      </c>
      <c r="CN114" s="95" t="n"/>
      <c r="CO114" s="95" t="n">
        <v>0</v>
      </c>
      <c r="CP114" s="95">
        <f>ROUND(P114,2)</f>
        <v/>
      </c>
      <c r="CQ114" s="95">
        <f>ROUND(V114,2)</f>
        <v/>
      </c>
      <c r="CR114" s="95">
        <f>ROUND(W114,2)</f>
        <v/>
      </c>
      <c r="CS114" s="95">
        <f>ROUND(X114,2)</f>
        <v/>
      </c>
      <c r="CT114" s="95">
        <f>ROUND(Y114,2)</f>
        <v/>
      </c>
      <c r="CU114" s="95">
        <f>ROUND(AF114,2)</f>
        <v/>
      </c>
      <c r="CV114" s="95">
        <f>ROUND((AH114*AV114),2)</f>
        <v/>
      </c>
      <c r="CW114" s="95">
        <f>ROUND(AI114,2)</f>
        <v/>
      </c>
      <c r="CX114" s="95">
        <f>ROUND(AJ114,2)</f>
        <v/>
      </c>
      <c r="CY114" s="95">
        <f>ROUND(((P114*AT114)/100),2)</f>
        <v/>
      </c>
      <c r="CZ114" s="95">
        <f>ROUND(((P114*AU114)/100),2)</f>
        <v/>
      </c>
      <c r="DA114" s="95" t="n"/>
      <c r="DB114" s="95" t="n">
        <v>179</v>
      </c>
      <c r="DC114" s="95" t="n"/>
      <c r="DD114" s="95" t="inlineStr">
        <is>
          <t>*0)*1</t>
        </is>
      </c>
      <c r="DE114" s="95" t="inlineStr">
        <is>
          <t>*0,3)*1,1</t>
        </is>
      </c>
      <c r="DF114" s="95" t="inlineStr">
        <is>
          <t>*0,3)*1,1</t>
        </is>
      </c>
      <c r="DG114" s="95" t="inlineStr">
        <is>
          <t>*0,3)*1,1</t>
        </is>
      </c>
      <c r="DH114" s="95" t="n"/>
      <c r="DI114" s="95" t="inlineStr">
        <is>
          <t>*0,3)*1,1</t>
        </is>
      </c>
      <c r="DJ114" s="95" t="inlineStr">
        <is>
          <t>*0,3)*1,1</t>
        </is>
      </c>
      <c r="DK114" s="95" t="n"/>
      <c r="DL114" s="95" t="n"/>
      <c r="DM114" s="95" t="n"/>
      <c r="DN114" s="95" t="n">
        <v>0</v>
      </c>
      <c r="DO114" s="95" t="n">
        <v>0</v>
      </c>
      <c r="DP114" s="95" t="n">
        <v>1</v>
      </c>
      <c r="DQ114" s="95" t="n">
        <v>1</v>
      </c>
      <c r="DR114" s="95" t="n"/>
      <c r="DS114" s="95" t="n"/>
      <c r="DT114" s="95" t="n"/>
      <c r="DU114" s="95" t="n">
        <v>1000</v>
      </c>
      <c r="DV114" s="95" t="inlineStr">
        <is>
          <t>1  ШТ..</t>
        </is>
      </c>
      <c r="DW114" s="95" t="inlineStr">
        <is>
          <t>1  ШТ..</t>
        </is>
      </c>
      <c r="DX114" s="95" t="n">
        <v>1</v>
      </c>
      <c r="DY114" s="95" t="n"/>
      <c r="DZ114" s="95" t="n"/>
      <c r="EA114" s="95" t="n"/>
      <c r="EB114" s="95" t="n"/>
      <c r="EC114" s="95" t="n"/>
      <c r="ED114" s="95" t="n"/>
      <c r="EE114" s="95" t="n">
        <v>1769092864</v>
      </c>
      <c r="EF114" s="95" t="n">
        <v>40</v>
      </c>
      <c r="EG114" s="95" t="inlineStr">
        <is>
          <t>Монтаж оборудования</t>
        </is>
      </c>
      <c r="EH114" s="95" t="n">
        <v>0</v>
      </c>
      <c r="EI114" s="95" t="n"/>
      <c r="EJ114" s="95" t="n">
        <v>80</v>
      </c>
      <c r="EK114" s="95" t="n">
        <v>48</v>
      </c>
      <c r="EL114" s="95" t="inlineStr">
        <is>
          <t>ТСН-2001.4. Электротехнические установки</t>
        </is>
      </c>
      <c r="EM114" s="95" t="inlineStr">
        <is>
          <t>ТСН-2001.4-8</t>
        </is>
      </c>
      <c r="EN114" s="95" t="n"/>
      <c r="EO114" s="95" t="n"/>
      <c r="EP114" s="95" t="n"/>
      <c r="EQ114" s="95" t="n">
        <v>131072</v>
      </c>
      <c r="ER114" s="95" t="n">
        <v>661.99</v>
      </c>
      <c r="ES114" s="95" t="n">
        <v>0</v>
      </c>
      <c r="ET114" s="95" t="n">
        <v>838.52</v>
      </c>
      <c r="EU114" s="95" t="n">
        <v>73.55</v>
      </c>
      <c r="EV114" s="95" t="n">
        <v>492.81</v>
      </c>
      <c r="EW114" s="95" t="n">
        <v>80</v>
      </c>
      <c r="EX114" s="95" t="n">
        <v>0</v>
      </c>
      <c r="EY114" s="95" t="n">
        <v>0</v>
      </c>
      <c r="EZ114" s="95" t="n"/>
      <c r="FA114" s="95" t="n"/>
      <c r="FB114" s="95" t="n"/>
      <c r="FC114" s="95" t="n"/>
      <c r="FD114" s="95" t="n"/>
      <c r="FE114" s="95" t="n"/>
      <c r="FF114" s="95" t="n"/>
      <c r="FG114" s="95" t="n"/>
      <c r="FH114" s="95" t="n"/>
      <c r="FI114" s="95" t="n"/>
      <c r="FJ114" s="95" t="n"/>
      <c r="FK114" s="95" t="n"/>
      <c r="FL114" s="95" t="n"/>
      <c r="FM114" s="95" t="n"/>
      <c r="FN114" s="95" t="n"/>
      <c r="FO114" s="95" t="n"/>
      <c r="FP114" s="95" t="n"/>
      <c r="FQ114" s="95" t="n">
        <v>0</v>
      </c>
      <c r="FR114" s="95">
        <f>ROUND(IF(BI114=3,GM114,0),2)</f>
        <v/>
      </c>
      <c r="FS114" s="95" t="n">
        <v>0</v>
      </c>
      <c r="FT114" s="95" t="n"/>
      <c r="FU114" s="95" t="n"/>
      <c r="FV114" s="95" t="n"/>
      <c r="FW114" s="95" t="n"/>
      <c r="FX114" s="95" t="n">
        <v>97</v>
      </c>
      <c r="FY114" s="95" t="n">
        <v>51</v>
      </c>
      <c r="FZ114" s="95" t="n"/>
      <c r="GA114" s="95" t="n"/>
      <c r="GB114" s="95" t="n"/>
      <c r="GC114" s="95" t="n"/>
      <c r="GD114" s="95" t="n">
        <v>1</v>
      </c>
      <c r="GE114" s="95" t="n"/>
      <c r="GF114" s="95" t="n">
        <v>1769092864</v>
      </c>
      <c r="GG114" s="95" t="n">
        <v>2</v>
      </c>
      <c r="GH114" s="95" t="n">
        <v>1</v>
      </c>
      <c r="GI114" s="95" t="n">
        <v>2</v>
      </c>
      <c r="GJ114" s="95" t="n">
        <v>0</v>
      </c>
      <c r="GK114" s="95" t="n">
        <v>0</v>
      </c>
      <c r="GL114" s="95">
        <f>ROUND(IF(AND(BH114=3,BI114=3,FS114&lt;&gt;0),P114,0),2)</f>
        <v/>
      </c>
      <c r="GM114" s="95">
        <f>ROUND(O114+X114+Y114,2)+GX114</f>
        <v/>
      </c>
      <c r="GN114" s="95">
        <f>IF(OR(BI114=0,BI114=1),GM114-GX114,0)</f>
        <v/>
      </c>
      <c r="GO114" s="95">
        <f>IF(BI114=2,GM114-GX114,0)</f>
        <v/>
      </c>
      <c r="GP114" s="95">
        <f>IF(BI114=4,GM114-GX114,0)</f>
        <v/>
      </c>
      <c r="GQ114" s="95" t="n"/>
      <c r="GR114" s="95" t="n">
        <v>0</v>
      </c>
      <c r="GS114" s="95" t="n">
        <v>0</v>
      </c>
      <c r="GT114" s="95" t="n">
        <v>0</v>
      </c>
      <c r="GU114" s="95" t="n"/>
      <c r="GV114" s="95">
        <f>ROUND((GT114),6)</f>
        <v/>
      </c>
      <c r="GW114" s="95" t="n">
        <v>1</v>
      </c>
      <c r="GX114" s="95">
        <f>ROUND(HC114*I114,2)</f>
        <v/>
      </c>
      <c r="GY114" s="95" t="n">
        <v>0</v>
      </c>
      <c r="GZ114" s="95" t="n">
        <v>0</v>
      </c>
      <c r="HA114" s="95" t="n">
        <v>0</v>
      </c>
      <c r="HB114" s="95" t="n">
        <v>0</v>
      </c>
      <c r="HC114" s="95">
        <f>GV114*GW114</f>
        <v/>
      </c>
      <c r="HD114" s="95" t="n">
        <v>0</v>
      </c>
      <c r="HE114" s="95" t="n"/>
      <c r="HF114" s="95" t="n"/>
      <c r="HG114" s="95" t="n"/>
      <c r="HH114" s="95" t="n"/>
      <c r="HI114" s="95" t="n"/>
      <c r="HJ114" s="95" t="n"/>
      <c r="HK114" s="95" t="n"/>
      <c r="HL114" s="95" t="n"/>
      <c r="HM114" s="95" t="n"/>
      <c r="HN114" s="95" t="n"/>
      <c r="HO114" s="95" t="n"/>
      <c r="HP114" s="95" t="n"/>
      <c r="HQ114" s="95" t="n"/>
      <c r="HR114" s="95" t="n"/>
      <c r="HS114" s="95" t="n"/>
      <c r="HT114" s="95" t="n"/>
      <c r="HU114" s="95" t="n"/>
      <c r="HV114" s="95" t="n"/>
      <c r="HW114" s="95" t="n"/>
      <c r="HX114" s="95" t="n"/>
      <c r="HY114" s="95" t="n"/>
      <c r="HZ114" s="95" t="n"/>
      <c r="IA114" s="95" t="n"/>
      <c r="IB114" s="95" t="n"/>
      <c r="IC114" s="95" t="n"/>
      <c r="ID114" s="95" t="n"/>
      <c r="IE114" s="95" t="n"/>
      <c r="IF114" s="95" t="n"/>
      <c r="IG114" s="95" t="n"/>
      <c r="IH114" s="95" t="n"/>
      <c r="II114" s="95" t="n"/>
      <c r="IJ114" s="95" t="n"/>
      <c r="IK114" s="95" t="n"/>
      <c r="IL114" s="95" t="n"/>
      <c r="IM114" s="95" t="n"/>
      <c r="IN114" s="95" t="n"/>
      <c r="IO114" s="95" t="n"/>
      <c r="IP114" s="95" t="n"/>
      <c r="IQ114" s="95" t="n"/>
      <c r="IR114" s="95" t="n"/>
      <c r="IS114" s="95" t="n"/>
      <c r="IT114" s="95" t="n"/>
      <c r="IU114" s="95" t="n"/>
    </row>
    <row r="115" ht="12.75" customHeight="1" s="54">
      <c r="A115" s="95" t="n">
        <v>17</v>
      </c>
      <c r="B115" s="95" t="n">
        <v>1</v>
      </c>
      <c r="C115" s="95">
        <f>ROW(SmtRes!A92)</f>
        <v/>
      </c>
      <c r="D115" s="95">
        <f>ROW(EtalonRes!A92)</f>
        <v/>
      </c>
      <c r="E115" s="95" t="n">
        <v>1</v>
      </c>
      <c r="F115" s="95" t="inlineStr">
        <is>
          <t>4.8-246-1</t>
        </is>
      </c>
      <c r="G115" s="95" t="inlineStr">
        <is>
          <t>Монтаж дополнительных светильников эвакуационного освещения</t>
        </is>
      </c>
      <c r="H115" s="95" t="inlineStr">
        <is>
          <t>1 ШТ.</t>
        </is>
      </c>
      <c r="I115" s="95" t="n">
        <v>32</v>
      </c>
      <c r="J115" s="95" t="n">
        <v>41.9</v>
      </c>
      <c r="K115" s="95" t="n">
        <v>21393.75</v>
      </c>
      <c r="L115" s="95" t="n"/>
      <c r="M115" s="95" t="n"/>
      <c r="N115" s="95" t="n"/>
      <c r="O115" s="95">
        <f>ROUND((Z115+AC115+AD115),2)</f>
        <v/>
      </c>
      <c r="P115" s="95">
        <f>ROUND((U115+X115+Y115),2)</f>
        <v/>
      </c>
      <c r="Q115" s="95">
        <f>ROUND(10.18,2)</f>
        <v/>
      </c>
      <c r="R115" s="95">
        <f>ROUND(AH115,2)</f>
        <v/>
      </c>
      <c r="S115" s="95" t="inlineStr">
        <is>
          <t>ТСН-2001 4.8-246-1</t>
        </is>
      </c>
      <c r="T115" s="95" t="inlineStr">
        <is>
          <t>work</t>
        </is>
      </c>
      <c r="U115" s="95" t="n">
        <v>13649.21</v>
      </c>
      <c r="V115" s="95" t="n">
        <v>3850.88</v>
      </c>
      <c r="W115" s="95" t="n">
        <v>427.88</v>
      </c>
      <c r="X115" s="95" t="n">
        <v>4877.78</v>
      </c>
      <c r="Y115" s="95" t="n">
        <v>2866.76</v>
      </c>
      <c r="Z115" s="95" t="n">
        <v>1340.79</v>
      </c>
      <c r="AA115" s="95" t="n">
        <v>378.27</v>
      </c>
      <c r="AB115" s="95" t="n">
        <v>42.03</v>
      </c>
      <c r="AC115" s="95" t="n">
        <v>479.14</v>
      </c>
      <c r="AD115" s="95" t="n">
        <v>281.6</v>
      </c>
      <c r="AE115" s="95" t="inlineStr">
        <is>
          <t>work</t>
        </is>
      </c>
      <c r="AF115" s="95" t="n">
        <v>47.34</v>
      </c>
      <c r="AG115" s="95" t="n">
        <v>4.65</v>
      </c>
      <c r="AH115" s="95" t="n">
        <v>32</v>
      </c>
      <c r="AI115" s="95">
        <f>(((EX115*0.3)*1.1))</f>
        <v/>
      </c>
      <c r="AJ115" s="95">
        <f>(AS115)</f>
        <v/>
      </c>
      <c r="AK115" s="95" t="n">
        <v>378.27</v>
      </c>
      <c r="AL115" s="95" t="n">
        <v>0</v>
      </c>
      <c r="AM115" s="95" t="n">
        <v>479.14</v>
      </c>
      <c r="AN115" s="95" t="n">
        <v>42.03</v>
      </c>
      <c r="AO115" s="95">
        <f>ROUND(O115,2)</f>
        <v/>
      </c>
      <c r="AP115" s="95" t="n">
        <v>0</v>
      </c>
      <c r="AQ115" s="95">
        <f>ROUND(R115,2)</f>
        <v/>
      </c>
      <c r="AR115" s="95" t="n">
        <v>0</v>
      </c>
      <c r="AS115" s="95" t="n">
        <v>0</v>
      </c>
      <c r="AT115" s="95" t="n">
        <v>97</v>
      </c>
      <c r="AU115" s="95" t="n">
        <v>51</v>
      </c>
      <c r="AV115" s="95" t="n">
        <v>1</v>
      </c>
      <c r="AW115" s="95" t="n">
        <v>1</v>
      </c>
      <c r="AX115" s="95" t="n"/>
      <c r="AY115" s="95" t="n"/>
      <c r="AZ115" s="95" t="n">
        <v>1</v>
      </c>
      <c r="BA115" s="95" t="n">
        <v>1</v>
      </c>
      <c r="BB115" s="95" t="n">
        <v>1</v>
      </c>
      <c r="BC115" s="95" t="n">
        <v>1</v>
      </c>
      <c r="BD115" s="95" t="n"/>
      <c r="BE115" s="95" t="n"/>
      <c r="BF115" s="95" t="n"/>
      <c r="BG115" s="95" t="n"/>
      <c r="BH115" s="95" t="n">
        <v>0</v>
      </c>
      <c r="BI115" s="95" t="n">
        <v>32</v>
      </c>
      <c r="BJ115" s="95" t="inlineStr">
        <is>
          <t>ТСН-2001.4. Электротехнические установки, 4.8-246-1</t>
        </is>
      </c>
      <c r="BK115" s="95" t="n"/>
      <c r="BL115" s="95" t="n"/>
      <c r="BM115" s="95" t="n">
        <v>48</v>
      </c>
      <c r="BN115" s="95" t="n">
        <v>0</v>
      </c>
      <c r="BO115" s="95" t="inlineStr">
        <is>
          <t>4.8-246-1</t>
        </is>
      </c>
      <c r="BP115" s="95" t="n">
        <v>1</v>
      </c>
      <c r="BQ115" s="95" t="n">
        <v>40</v>
      </c>
      <c r="BR115" s="95" t="n">
        <v>0</v>
      </c>
      <c r="BS115" s="95" t="n">
        <v>1</v>
      </c>
      <c r="BT115" s="95" t="n">
        <v>1</v>
      </c>
      <c r="BU115" s="95" t="n">
        <v>1</v>
      </c>
      <c r="BV115" s="95" t="n">
        <v>1</v>
      </c>
      <c r="BW115" s="95" t="n">
        <v>1</v>
      </c>
      <c r="BX115" s="95" t="n">
        <v>1</v>
      </c>
      <c r="BY115" s="95" t="n"/>
      <c r="BZ115" s="95" t="n">
        <v>97</v>
      </c>
      <c r="CA115" s="95" t="n">
        <v>51</v>
      </c>
      <c r="CB115" s="95" t="n"/>
      <c r="CC115" s="95" t="n"/>
      <c r="CD115" s="95" t="n"/>
      <c r="CE115" s="95" t="n">
        <v>30</v>
      </c>
      <c r="CF115" s="95" t="n">
        <v>0</v>
      </c>
      <c r="CG115" s="95" t="n">
        <v>0</v>
      </c>
      <c r="CH115" s="95" t="n"/>
      <c r="CI115" s="95" t="n"/>
      <c r="CJ115" s="95" t="n"/>
      <c r="CK115" s="95" t="n"/>
      <c r="CL115" s="95" t="n"/>
      <c r="CM115" s="95" t="n">
        <v>0</v>
      </c>
      <c r="CN115" s="95" t="n"/>
      <c r="CO115" s="95" t="n">
        <v>0</v>
      </c>
      <c r="CP115" s="95">
        <f>ROUND(P115,2)</f>
        <v/>
      </c>
      <c r="CQ115" s="95">
        <f>ROUND(V115,2)</f>
        <v/>
      </c>
      <c r="CR115" s="95">
        <f>ROUND(W115,2)</f>
        <v/>
      </c>
      <c r="CS115" s="95">
        <f>ROUND(X115,2)</f>
        <v/>
      </c>
      <c r="CT115" s="95">
        <f>ROUND(Y115,2)</f>
        <v/>
      </c>
      <c r="CU115" s="95">
        <f>ROUND(AF115,2)</f>
        <v/>
      </c>
      <c r="CV115" s="95">
        <f>ROUND((AH115*AV115),2)</f>
        <v/>
      </c>
      <c r="CW115" s="95">
        <f>ROUND(AI115,2)</f>
        <v/>
      </c>
      <c r="CX115" s="95">
        <f>ROUND(AJ115,2)</f>
        <v/>
      </c>
      <c r="CY115" s="95">
        <f>ROUND(((P115*AT115)/100),2)</f>
        <v/>
      </c>
      <c r="CZ115" s="95">
        <f>ROUND(((P115*AU115)/100),2)</f>
        <v/>
      </c>
      <c r="DA115" s="95" t="n"/>
      <c r="DB115" s="95" t="n">
        <v>181</v>
      </c>
      <c r="DC115" s="95" t="n"/>
      <c r="DD115" s="95" t="inlineStr">
        <is>
          <t>*0)*1</t>
        </is>
      </c>
      <c r="DE115" s="95" t="inlineStr">
        <is>
          <t>*0,3)*1,1</t>
        </is>
      </c>
      <c r="DF115" s="95" t="inlineStr">
        <is>
          <t>*0,3)*1,1</t>
        </is>
      </c>
      <c r="DG115" s="95" t="inlineStr">
        <is>
          <t>*0,3)*1,1</t>
        </is>
      </c>
      <c r="DH115" s="95" t="n"/>
      <c r="DI115" s="95" t="inlineStr">
        <is>
          <t>*0,3)*1,1</t>
        </is>
      </c>
      <c r="DJ115" s="95" t="inlineStr">
        <is>
          <t>*0,3)*1,1</t>
        </is>
      </c>
      <c r="DK115" s="95" t="n"/>
      <c r="DL115" s="95" t="n"/>
      <c r="DM115" s="95" t="n"/>
      <c r="DN115" s="95" t="n">
        <v>0</v>
      </c>
      <c r="DO115" s="95" t="n">
        <v>0</v>
      </c>
      <c r="DP115" s="95" t="n">
        <v>1</v>
      </c>
      <c r="DQ115" s="95" t="n">
        <v>1</v>
      </c>
      <c r="DR115" s="95" t="n"/>
      <c r="DS115" s="95" t="n"/>
      <c r="DT115" s="95" t="n"/>
      <c r="DU115" s="95" t="n">
        <v>1000</v>
      </c>
      <c r="DV115" s="95" t="inlineStr">
        <is>
          <t>1  ШТ..</t>
        </is>
      </c>
      <c r="DW115" s="95" t="inlineStr">
        <is>
          <t>1  ШТ..</t>
        </is>
      </c>
      <c r="DX115" s="95" t="n">
        <v>1</v>
      </c>
      <c r="DY115" s="95" t="n"/>
      <c r="DZ115" s="95" t="n"/>
      <c r="EA115" s="95" t="n"/>
      <c r="EB115" s="95" t="n"/>
      <c r="EC115" s="95" t="n"/>
      <c r="ED115" s="95" t="n"/>
      <c r="EE115" s="95" t="n">
        <v>1166017448</v>
      </c>
      <c r="EF115" s="95" t="n">
        <v>40</v>
      </c>
      <c r="EG115" s="95" t="inlineStr">
        <is>
          <t>Монтаж оборудования</t>
        </is>
      </c>
      <c r="EH115" s="95" t="n">
        <v>0</v>
      </c>
      <c r="EI115" s="95" t="n"/>
      <c r="EJ115" s="95" t="n">
        <v>32</v>
      </c>
      <c r="EK115" s="95" t="n">
        <v>48</v>
      </c>
      <c r="EL115" s="95" t="inlineStr">
        <is>
          <t>ТСН-2001.4. Электротехнические установки</t>
        </is>
      </c>
      <c r="EM115" s="95" t="inlineStr">
        <is>
          <t>ТСН-2001.4-8</t>
        </is>
      </c>
      <c r="EN115" s="95" t="n"/>
      <c r="EO115" s="95" t="n"/>
      <c r="EP115" s="95" t="n"/>
      <c r="EQ115" s="95" t="n">
        <v>131072</v>
      </c>
      <c r="ER115" s="95" t="n">
        <v>378.27</v>
      </c>
      <c r="ES115" s="95" t="n">
        <v>0</v>
      </c>
      <c r="ET115" s="95" t="n">
        <v>479.14</v>
      </c>
      <c r="EU115" s="95" t="n">
        <v>42.03</v>
      </c>
      <c r="EV115" s="95" t="n">
        <v>281.6</v>
      </c>
      <c r="EW115" s="95" t="n">
        <v>32</v>
      </c>
      <c r="EX115" s="95" t="n">
        <v>0</v>
      </c>
      <c r="EY115" s="95" t="n">
        <v>0</v>
      </c>
      <c r="EZ115" s="95" t="n"/>
      <c r="FA115" s="95" t="n"/>
      <c r="FB115" s="95" t="n"/>
      <c r="FC115" s="95" t="n"/>
      <c r="FD115" s="95" t="n"/>
      <c r="FE115" s="95" t="n"/>
      <c r="FF115" s="95" t="n"/>
      <c r="FG115" s="95" t="n"/>
      <c r="FH115" s="95" t="n"/>
      <c r="FI115" s="95" t="n"/>
      <c r="FJ115" s="95" t="n"/>
      <c r="FK115" s="95" t="n"/>
      <c r="FL115" s="95" t="n"/>
      <c r="FM115" s="95" t="n"/>
      <c r="FN115" s="95" t="n"/>
      <c r="FO115" s="95" t="n"/>
      <c r="FP115" s="95" t="n"/>
      <c r="FQ115" s="95" t="n">
        <v>0</v>
      </c>
      <c r="FR115" s="95">
        <f>ROUND(IF(BI115=3,GM115,0),2)</f>
        <v/>
      </c>
      <c r="FS115" s="95" t="n">
        <v>0</v>
      </c>
      <c r="FT115" s="95" t="n"/>
      <c r="FU115" s="95" t="n"/>
      <c r="FV115" s="95" t="n"/>
      <c r="FW115" s="95" t="n"/>
      <c r="FX115" s="95" t="n">
        <v>97</v>
      </c>
      <c r="FY115" s="95" t="n">
        <v>51</v>
      </c>
      <c r="FZ115" s="95" t="n"/>
      <c r="GA115" s="95" t="n"/>
      <c r="GB115" s="95" t="n"/>
      <c r="GC115" s="95" t="n"/>
      <c r="GD115" s="95" t="n">
        <v>1</v>
      </c>
      <c r="GE115" s="95" t="n"/>
      <c r="GF115" s="95" t="n">
        <v>1166017448</v>
      </c>
      <c r="GG115" s="95" t="n">
        <v>2</v>
      </c>
      <c r="GH115" s="95" t="n">
        <v>1</v>
      </c>
      <c r="GI115" s="95" t="n">
        <v>2</v>
      </c>
      <c r="GJ115" s="95" t="n">
        <v>0</v>
      </c>
      <c r="GK115" s="95" t="n">
        <v>0</v>
      </c>
      <c r="GL115" s="95">
        <f>ROUND(IF(AND(BH115=3,BI115=3,FS115&lt;&gt;0),P115,0),2)</f>
        <v/>
      </c>
      <c r="GM115" s="95">
        <f>ROUND(O115+X115+Y115,2)+GX115</f>
        <v/>
      </c>
      <c r="GN115" s="95">
        <f>IF(OR(BI115=0,BI115=1),GM115-GX115,0)</f>
        <v/>
      </c>
      <c r="GO115" s="95">
        <f>IF(BI115=2,GM115-GX115,0)</f>
        <v/>
      </c>
      <c r="GP115" s="95">
        <f>IF(BI115=4,GM115-GX115,0)</f>
        <v/>
      </c>
      <c r="GQ115" s="95" t="n"/>
      <c r="GR115" s="95" t="n">
        <v>0</v>
      </c>
      <c r="GS115" s="95" t="n">
        <v>0</v>
      </c>
      <c r="GT115" s="95" t="n">
        <v>0</v>
      </c>
      <c r="GU115" s="95" t="n"/>
      <c r="GV115" s="95">
        <f>ROUND((GT115),6)</f>
        <v/>
      </c>
      <c r="GW115" s="95" t="n">
        <v>1</v>
      </c>
      <c r="GX115" s="95">
        <f>ROUND(HC115*I115,2)</f>
        <v/>
      </c>
      <c r="GY115" s="95" t="n">
        <v>0</v>
      </c>
      <c r="GZ115" s="95" t="n">
        <v>0</v>
      </c>
      <c r="HA115" s="95" t="n">
        <v>0</v>
      </c>
      <c r="HB115" s="95" t="n">
        <v>0</v>
      </c>
      <c r="HC115" s="95">
        <f>GV115*GW115</f>
        <v/>
      </c>
      <c r="HD115" s="95" t="n">
        <v>0</v>
      </c>
      <c r="HE115" s="95" t="n"/>
      <c r="HF115" s="95" t="n"/>
      <c r="HG115" s="95" t="n"/>
      <c r="HH115" s="95" t="n"/>
      <c r="HI115" s="95" t="n"/>
      <c r="HJ115" s="95" t="n"/>
      <c r="HK115" s="95" t="n"/>
      <c r="HL115" s="95" t="n"/>
      <c r="HM115" s="95" t="n"/>
      <c r="HN115" s="95" t="n"/>
      <c r="HO115" s="95" t="n"/>
      <c r="HP115" s="95" t="n"/>
      <c r="HQ115" s="95" t="n"/>
      <c r="HR115" s="95" t="n"/>
      <c r="HS115" s="95" t="n"/>
      <c r="HT115" s="95" t="n"/>
      <c r="HU115" s="95" t="n"/>
      <c r="HV115" s="95" t="n"/>
      <c r="HW115" s="95" t="n"/>
      <c r="HX115" s="95" t="n"/>
      <c r="HY115" s="95" t="n"/>
      <c r="HZ115" s="95" t="n"/>
      <c r="IA115" s="95" t="n"/>
      <c r="IB115" s="95" t="n"/>
      <c r="IC115" s="95" t="n"/>
      <c r="ID115" s="95" t="n"/>
      <c r="IE115" s="95" t="n"/>
      <c r="IF115" s="95" t="n"/>
      <c r="IG115" s="95" t="n"/>
      <c r="IH115" s="95" t="n"/>
      <c r="II115" s="95" t="n"/>
      <c r="IJ115" s="95" t="n"/>
      <c r="IK115" s="95" t="n"/>
      <c r="IL115" s="95" t="n"/>
      <c r="IM115" s="95" t="n"/>
      <c r="IN115" s="95" t="n"/>
      <c r="IO115" s="95" t="n"/>
      <c r="IP115" s="95" t="n"/>
      <c r="IQ115" s="95" t="n"/>
      <c r="IR115" s="95" t="n"/>
      <c r="IS115" s="95" t="n"/>
      <c r="IT115" s="95" t="n"/>
      <c r="IU115" s="95" t="n"/>
    </row>
    <row r="116" ht="12.75" customHeight="1" s="54">
      <c r="A116" s="95" t="n">
        <v>17</v>
      </c>
      <c r="B116" s="95" t="n">
        <v>1</v>
      </c>
      <c r="C116" s="95">
        <f>ROW(SmtRes!A93)</f>
        <v/>
      </c>
      <c r="D116" s="95">
        <f>ROW(EtalonRes!A93)</f>
        <v/>
      </c>
      <c r="E116" s="95" t="n">
        <v>1</v>
      </c>
      <c r="F116" s="95" t="inlineStr">
        <is>
          <t>4.10-151-1</t>
        </is>
      </c>
      <c r="G116" s="95" t="inlineStr">
        <is>
          <t>Монтаж элементов вызывной/сигнальной индикации</t>
        </is>
      </c>
      <c r="H116" s="95" t="inlineStr">
        <is>
          <t>1 ШТ.</t>
        </is>
      </c>
      <c r="I116" s="95" t="n">
        <v>80</v>
      </c>
      <c r="J116" s="95" t="n">
        <v>16.76</v>
      </c>
      <c r="K116" s="95" t="n">
        <v>21393.75</v>
      </c>
      <c r="L116" s="95" t="n"/>
      <c r="M116" s="95" t="n"/>
      <c r="N116" s="95" t="n"/>
      <c r="O116" s="95">
        <f>ROUND((Z116+AC116+AD116),2)</f>
        <v/>
      </c>
      <c r="P116" s="95">
        <f>ROUND((U116+X116+Y116),2)</f>
        <v/>
      </c>
      <c r="Q116" s="95">
        <f>ROUND(10.18,2)</f>
        <v/>
      </c>
      <c r="R116" s="95">
        <f>ROUND(AH116,2)</f>
        <v/>
      </c>
      <c r="S116" s="95" t="inlineStr">
        <is>
          <t>ТСН-2001 4.10-151-1</t>
        </is>
      </c>
      <c r="T116" s="95" t="inlineStr">
        <is>
          <t>work</t>
        </is>
      </c>
      <c r="U116" s="95" t="n">
        <v>13649.21</v>
      </c>
      <c r="V116" s="95" t="n">
        <v>3850.88</v>
      </c>
      <c r="W116" s="95" t="n">
        <v>427.88</v>
      </c>
      <c r="X116" s="95" t="n">
        <v>4877.78</v>
      </c>
      <c r="Y116" s="95" t="n">
        <v>2866.76</v>
      </c>
      <c r="Z116" s="95" t="n">
        <v>1340.79</v>
      </c>
      <c r="AA116" s="95" t="n">
        <v>378.27</v>
      </c>
      <c r="AB116" s="95" t="n">
        <v>42.03</v>
      </c>
      <c r="AC116" s="95" t="n">
        <v>479.14</v>
      </c>
      <c r="AD116" s="95" t="n">
        <v>281.6</v>
      </c>
      <c r="AE116" s="95" t="inlineStr">
        <is>
          <t>work</t>
        </is>
      </c>
      <c r="AF116" s="95" t="n">
        <v>47.34</v>
      </c>
      <c r="AG116" s="95" t="n">
        <v>4.65</v>
      </c>
      <c r="AH116" s="95" t="n">
        <v>80</v>
      </c>
      <c r="AI116" s="95">
        <f>(((EX116*0.3)*1.1))</f>
        <v/>
      </c>
      <c r="AJ116" s="95">
        <f>(AS116)</f>
        <v/>
      </c>
      <c r="AK116" s="95" t="n">
        <v>378.27</v>
      </c>
      <c r="AL116" s="95" t="n">
        <v>0</v>
      </c>
      <c r="AM116" s="95" t="n">
        <v>479.14</v>
      </c>
      <c r="AN116" s="95" t="n">
        <v>42.03</v>
      </c>
      <c r="AO116" s="95">
        <f>ROUND(O116,2)</f>
        <v/>
      </c>
      <c r="AP116" s="95" t="n">
        <v>0</v>
      </c>
      <c r="AQ116" s="95">
        <f>ROUND(R116,2)</f>
        <v/>
      </c>
      <c r="AR116" s="95" t="n">
        <v>0</v>
      </c>
      <c r="AS116" s="95" t="n">
        <v>0</v>
      </c>
      <c r="AT116" s="95" t="n">
        <v>97</v>
      </c>
      <c r="AU116" s="95" t="n">
        <v>51</v>
      </c>
      <c r="AV116" s="95" t="n">
        <v>1</v>
      </c>
      <c r="AW116" s="95" t="n">
        <v>1</v>
      </c>
      <c r="AX116" s="95" t="n"/>
      <c r="AY116" s="95" t="n"/>
      <c r="AZ116" s="95" t="n">
        <v>1</v>
      </c>
      <c r="BA116" s="95" t="n">
        <v>1</v>
      </c>
      <c r="BB116" s="95" t="n">
        <v>1</v>
      </c>
      <c r="BC116" s="95" t="n">
        <v>1</v>
      </c>
      <c r="BD116" s="95" t="n"/>
      <c r="BE116" s="95" t="n"/>
      <c r="BF116" s="95" t="n"/>
      <c r="BG116" s="95" t="n"/>
      <c r="BH116" s="95" t="n">
        <v>0</v>
      </c>
      <c r="BI116" s="95" t="n">
        <v>80</v>
      </c>
      <c r="BJ116" s="95" t="inlineStr">
        <is>
          <t>ТСН-2001.4. Электротехнические установки, 4.10-151-1</t>
        </is>
      </c>
      <c r="BK116" s="95" t="n"/>
      <c r="BL116" s="95" t="n"/>
      <c r="BM116" s="95" t="n">
        <v>410</v>
      </c>
      <c r="BN116" s="95" t="n">
        <v>0</v>
      </c>
      <c r="BO116" s="95" t="inlineStr">
        <is>
          <t>4.10-151-1</t>
        </is>
      </c>
      <c r="BP116" s="95" t="n">
        <v>1</v>
      </c>
      <c r="BQ116" s="95" t="n">
        <v>40</v>
      </c>
      <c r="BR116" s="95" t="n">
        <v>0</v>
      </c>
      <c r="BS116" s="95" t="n">
        <v>1</v>
      </c>
      <c r="BT116" s="95" t="n">
        <v>1</v>
      </c>
      <c r="BU116" s="95" t="n">
        <v>1</v>
      </c>
      <c r="BV116" s="95" t="n">
        <v>1</v>
      </c>
      <c r="BW116" s="95" t="n">
        <v>1</v>
      </c>
      <c r="BX116" s="95" t="n">
        <v>1</v>
      </c>
      <c r="BY116" s="95" t="n"/>
      <c r="BZ116" s="95" t="n">
        <v>97</v>
      </c>
      <c r="CA116" s="95" t="n">
        <v>51</v>
      </c>
      <c r="CB116" s="95" t="n"/>
      <c r="CC116" s="95" t="n"/>
      <c r="CD116" s="95" t="n"/>
      <c r="CE116" s="95" t="n">
        <v>30</v>
      </c>
      <c r="CF116" s="95" t="n">
        <v>0</v>
      </c>
      <c r="CG116" s="95" t="n">
        <v>0</v>
      </c>
      <c r="CH116" s="95" t="n"/>
      <c r="CI116" s="95" t="n"/>
      <c r="CJ116" s="95" t="n"/>
      <c r="CK116" s="95" t="n"/>
      <c r="CL116" s="95" t="n"/>
      <c r="CM116" s="95" t="n">
        <v>0</v>
      </c>
      <c r="CN116" s="95" t="n"/>
      <c r="CO116" s="95" t="n">
        <v>0</v>
      </c>
      <c r="CP116" s="95">
        <f>ROUND(P116,2)</f>
        <v/>
      </c>
      <c r="CQ116" s="95">
        <f>ROUND(V116,2)</f>
        <v/>
      </c>
      <c r="CR116" s="95">
        <f>ROUND(W116,2)</f>
        <v/>
      </c>
      <c r="CS116" s="95">
        <f>ROUND(X116,2)</f>
        <v/>
      </c>
      <c r="CT116" s="95">
        <f>ROUND(Y116,2)</f>
        <v/>
      </c>
      <c r="CU116" s="95">
        <f>ROUND(AF116,2)</f>
        <v/>
      </c>
      <c r="CV116" s="95">
        <f>ROUND((AH116*AV116),2)</f>
        <v/>
      </c>
      <c r="CW116" s="95">
        <f>ROUND(AI116,2)</f>
        <v/>
      </c>
      <c r="CX116" s="95">
        <f>ROUND(AJ116,2)</f>
        <v/>
      </c>
      <c r="CY116" s="95">
        <f>ROUND(((P116*AT116)/100),2)</f>
        <v/>
      </c>
      <c r="CZ116" s="95">
        <f>ROUND(((P116*AU116)/100),2)</f>
        <v/>
      </c>
      <c r="DA116" s="95" t="n"/>
      <c r="DB116" s="95" t="n">
        <v>183</v>
      </c>
      <c r="DC116" s="95" t="n"/>
      <c r="DD116" s="95" t="inlineStr">
        <is>
          <t>*0)*1</t>
        </is>
      </c>
      <c r="DE116" s="95" t="inlineStr">
        <is>
          <t>*0,3)*1,1</t>
        </is>
      </c>
      <c r="DF116" s="95" t="inlineStr">
        <is>
          <t>*0,3)*1,1</t>
        </is>
      </c>
      <c r="DG116" s="95" t="inlineStr">
        <is>
          <t>*0,3)*1,1</t>
        </is>
      </c>
      <c r="DH116" s="95" t="n"/>
      <c r="DI116" s="95" t="inlineStr">
        <is>
          <t>*0,3)*1,1</t>
        </is>
      </c>
      <c r="DJ116" s="95" t="inlineStr">
        <is>
          <t>*0,3)*1,1</t>
        </is>
      </c>
      <c r="DK116" s="95" t="n"/>
      <c r="DL116" s="95" t="n"/>
      <c r="DM116" s="95" t="n"/>
      <c r="DN116" s="95" t="n">
        <v>0</v>
      </c>
      <c r="DO116" s="95" t="n">
        <v>0</v>
      </c>
      <c r="DP116" s="95" t="n">
        <v>1</v>
      </c>
      <c r="DQ116" s="95" t="n">
        <v>1</v>
      </c>
      <c r="DR116" s="95" t="n"/>
      <c r="DS116" s="95" t="n"/>
      <c r="DT116" s="95" t="n"/>
      <c r="DU116" s="95" t="n">
        <v>1000</v>
      </c>
      <c r="DV116" s="95" t="inlineStr">
        <is>
          <t>1  ШТ..</t>
        </is>
      </c>
      <c r="DW116" s="95" t="inlineStr">
        <is>
          <t>1  ШТ..</t>
        </is>
      </c>
      <c r="DX116" s="95" t="n">
        <v>1</v>
      </c>
      <c r="DY116" s="95" t="n"/>
      <c r="DZ116" s="95" t="n"/>
      <c r="EA116" s="95" t="n"/>
      <c r="EB116" s="95" t="n"/>
      <c r="EC116" s="95" t="n"/>
      <c r="ED116" s="95" t="n"/>
      <c r="EE116" s="95" t="n">
        <v>1394801323</v>
      </c>
      <c r="EF116" s="95" t="n">
        <v>40</v>
      </c>
      <c r="EG116" s="95" t="inlineStr">
        <is>
          <t>Монтаж оборудования</t>
        </is>
      </c>
      <c r="EH116" s="95" t="n">
        <v>0</v>
      </c>
      <c r="EI116" s="95" t="n"/>
      <c r="EJ116" s="95" t="n">
        <v>80</v>
      </c>
      <c r="EK116" s="95" t="n">
        <v>410</v>
      </c>
      <c r="EL116" s="95" t="inlineStr">
        <is>
          <t>ТСН-2001.4. Электротехнические установки</t>
        </is>
      </c>
      <c r="EM116" s="95" t="inlineStr">
        <is>
          <t>ТСН-2001.4-10</t>
        </is>
      </c>
      <c r="EN116" s="95" t="n"/>
      <c r="EO116" s="95" t="n"/>
      <c r="EP116" s="95" t="n"/>
      <c r="EQ116" s="95" t="n">
        <v>131072</v>
      </c>
      <c r="ER116" s="95" t="n">
        <v>378.27</v>
      </c>
      <c r="ES116" s="95" t="n">
        <v>0</v>
      </c>
      <c r="ET116" s="95" t="n">
        <v>479.14</v>
      </c>
      <c r="EU116" s="95" t="n">
        <v>42.03</v>
      </c>
      <c r="EV116" s="95" t="n">
        <v>281.6</v>
      </c>
      <c r="EW116" s="95" t="n">
        <v>80</v>
      </c>
      <c r="EX116" s="95" t="n">
        <v>0</v>
      </c>
      <c r="EY116" s="95" t="n">
        <v>0</v>
      </c>
      <c r="EZ116" s="95" t="n"/>
      <c r="FA116" s="95" t="n"/>
      <c r="FB116" s="95" t="n"/>
      <c r="FC116" s="95" t="n"/>
      <c r="FD116" s="95" t="n"/>
      <c r="FE116" s="95" t="n"/>
      <c r="FF116" s="95" t="n"/>
      <c r="FG116" s="95" t="n"/>
      <c r="FH116" s="95" t="n"/>
      <c r="FI116" s="95" t="n"/>
      <c r="FJ116" s="95" t="n"/>
      <c r="FK116" s="95" t="n"/>
      <c r="FL116" s="95" t="n"/>
      <c r="FM116" s="95" t="n"/>
      <c r="FN116" s="95" t="n"/>
      <c r="FO116" s="95" t="n"/>
      <c r="FP116" s="95" t="n"/>
      <c r="FQ116" s="95" t="n">
        <v>0</v>
      </c>
      <c r="FR116" s="95">
        <f>ROUND(IF(BI116=3,GM116,0),2)</f>
        <v/>
      </c>
      <c r="FS116" s="95" t="n">
        <v>0</v>
      </c>
      <c r="FT116" s="95" t="n"/>
      <c r="FU116" s="95" t="n"/>
      <c r="FV116" s="95" t="n"/>
      <c r="FW116" s="95" t="n"/>
      <c r="FX116" s="95" t="n">
        <v>97</v>
      </c>
      <c r="FY116" s="95" t="n">
        <v>51</v>
      </c>
      <c r="FZ116" s="95" t="n"/>
      <c r="GA116" s="95" t="n"/>
      <c r="GB116" s="95" t="n"/>
      <c r="GC116" s="95" t="n"/>
      <c r="GD116" s="95" t="n">
        <v>1</v>
      </c>
      <c r="GE116" s="95" t="n"/>
      <c r="GF116" s="95" t="n">
        <v>1394801323</v>
      </c>
      <c r="GG116" s="95" t="n">
        <v>2</v>
      </c>
      <c r="GH116" s="95" t="n">
        <v>1</v>
      </c>
      <c r="GI116" s="95" t="n">
        <v>2</v>
      </c>
      <c r="GJ116" s="95" t="n">
        <v>0</v>
      </c>
      <c r="GK116" s="95" t="n">
        <v>0</v>
      </c>
      <c r="GL116" s="95">
        <f>ROUND(IF(AND(BH116=3,BI116=3,FS116&lt;&gt;0),P116,0),2)</f>
        <v/>
      </c>
      <c r="GM116" s="95">
        <f>ROUND(O116+X116+Y116,2)+GX116</f>
        <v/>
      </c>
      <c r="GN116" s="95">
        <f>IF(OR(BI116=0,BI116=1),GM116-GX116,0)</f>
        <v/>
      </c>
      <c r="GO116" s="95">
        <f>IF(BI116=2,GM116-GX116,0)</f>
        <v/>
      </c>
      <c r="GP116" s="95">
        <f>IF(BI116=4,GM116-GX116,0)</f>
        <v/>
      </c>
      <c r="GQ116" s="95" t="n"/>
      <c r="GR116" s="95" t="n">
        <v>0</v>
      </c>
      <c r="GS116" s="95" t="n">
        <v>0</v>
      </c>
      <c r="GT116" s="95" t="n">
        <v>0</v>
      </c>
      <c r="GU116" s="95" t="n"/>
      <c r="GV116" s="95">
        <f>ROUND((GT116),6)</f>
        <v/>
      </c>
      <c r="GW116" s="95" t="n">
        <v>1</v>
      </c>
      <c r="GX116" s="95">
        <f>ROUND(HC116*I116,2)</f>
        <v/>
      </c>
      <c r="GY116" s="95" t="n">
        <v>0</v>
      </c>
      <c r="GZ116" s="95" t="n">
        <v>0</v>
      </c>
      <c r="HA116" s="95" t="n">
        <v>0</v>
      </c>
      <c r="HB116" s="95" t="n">
        <v>0</v>
      </c>
      <c r="HC116" s="95">
        <f>GV116*GW116</f>
        <v/>
      </c>
      <c r="HD116" s="95" t="n">
        <v>0</v>
      </c>
      <c r="HE116" s="95" t="n"/>
      <c r="HF116" s="95" t="n"/>
      <c r="HG116" s="95" t="n"/>
      <c r="HH116" s="95" t="n"/>
      <c r="HI116" s="95" t="n"/>
      <c r="HJ116" s="95" t="n"/>
      <c r="HK116" s="95" t="n"/>
      <c r="HL116" s="95" t="n"/>
      <c r="HM116" s="95" t="n"/>
      <c r="HN116" s="95" t="n"/>
      <c r="HO116" s="95" t="n"/>
      <c r="HP116" s="95" t="n"/>
      <c r="HQ116" s="95" t="n"/>
      <c r="HR116" s="95" t="n"/>
      <c r="HS116" s="95" t="n"/>
      <c r="HT116" s="95" t="n"/>
      <c r="HU116" s="95" t="n"/>
      <c r="HV116" s="95" t="n"/>
      <c r="HW116" s="95" t="n"/>
      <c r="HX116" s="95" t="n"/>
      <c r="HY116" s="95" t="n"/>
      <c r="HZ116" s="95" t="n"/>
      <c r="IA116" s="95" t="n"/>
      <c r="IB116" s="95" t="n"/>
      <c r="IC116" s="95" t="n"/>
      <c r="ID116" s="95" t="n"/>
      <c r="IE116" s="95" t="n"/>
      <c r="IF116" s="95" t="n"/>
      <c r="IG116" s="95" t="n"/>
      <c r="IH116" s="95" t="n"/>
      <c r="II116" s="95" t="n"/>
      <c r="IJ116" s="95" t="n"/>
      <c r="IK116" s="95" t="n"/>
      <c r="IL116" s="95" t="n"/>
      <c r="IM116" s="95" t="n"/>
      <c r="IN116" s="95" t="n"/>
      <c r="IO116" s="95" t="n"/>
      <c r="IP116" s="95" t="n"/>
      <c r="IQ116" s="95" t="n"/>
      <c r="IR116" s="95" t="n"/>
      <c r="IS116" s="95" t="n"/>
      <c r="IT116" s="95" t="n"/>
      <c r="IU116" s="95" t="n"/>
    </row>
    <row r="117" ht="12.75" customHeight="1" s="54">
      <c r="A117" s="95" t="n">
        <v>17</v>
      </c>
      <c r="B117" s="95" t="n">
        <v>1</v>
      </c>
      <c r="C117" s="95">
        <f>ROW(SmtRes!A94)</f>
        <v/>
      </c>
      <c r="D117" s="95">
        <f>ROW(EtalonRes!A94)</f>
        <v/>
      </c>
      <c r="E117" s="95" t="n">
        <v>1</v>
      </c>
      <c r="F117" s="95" t="inlineStr">
        <is>
          <t>4.10-15-1</t>
        </is>
      </c>
      <c r="G117" s="95" t="inlineStr">
        <is>
          <t>Прокладка кабелей аварийного освещения</t>
        </is>
      </c>
      <c r="H117" s="95" t="inlineStr">
        <is>
          <t>1 М.П.</t>
        </is>
      </c>
      <c r="I117" s="95" t="n">
        <v>640</v>
      </c>
      <c r="J117" s="95" t="n">
        <v>1.57</v>
      </c>
      <c r="K117" s="95" t="n">
        <v>16045.31</v>
      </c>
      <c r="L117" s="95" t="n"/>
      <c r="M117" s="95" t="n"/>
      <c r="N117" s="95" t="n"/>
      <c r="O117" s="95">
        <f>ROUND((Z117+AC117+AD117),2)</f>
        <v/>
      </c>
      <c r="P117" s="95">
        <f>ROUND((U117+X117+Y117),2)</f>
        <v/>
      </c>
      <c r="Q117" s="95">
        <f>ROUND(10.18,2)</f>
        <v/>
      </c>
      <c r="R117" s="95">
        <f>ROUND(AH117,2)</f>
        <v/>
      </c>
      <c r="S117" s="95" t="inlineStr">
        <is>
          <t>ТСН-2001 4.10-15-1</t>
        </is>
      </c>
      <c r="T117" s="95" t="inlineStr">
        <is>
          <t>work</t>
        </is>
      </c>
      <c r="U117" s="95" t="n">
        <v>10236.91</v>
      </c>
      <c r="V117" s="95" t="n">
        <v>2888.15</v>
      </c>
      <c r="W117" s="95" t="n">
        <v>320.9</v>
      </c>
      <c r="X117" s="95" t="n">
        <v>3658.34</v>
      </c>
      <c r="Y117" s="95" t="n">
        <v>2150.07</v>
      </c>
      <c r="Z117" s="95" t="n">
        <v>1005.59</v>
      </c>
      <c r="AA117" s="95" t="n">
        <v>283.71</v>
      </c>
      <c r="AB117" s="95" t="n">
        <v>31.52</v>
      </c>
      <c r="AC117" s="95" t="n">
        <v>359.37</v>
      </c>
      <c r="AD117" s="95" t="n">
        <v>211.21</v>
      </c>
      <c r="AE117" s="95" t="inlineStr">
        <is>
          <t>work</t>
        </is>
      </c>
      <c r="AF117" s="95" t="n">
        <v>35.53</v>
      </c>
      <c r="AG117" s="95" t="n">
        <v>3.49</v>
      </c>
      <c r="AH117" s="95" t="n">
        <v>640</v>
      </c>
      <c r="AI117" s="95">
        <f>(((EX117*0.3)*1.1))</f>
        <v/>
      </c>
      <c r="AJ117" s="95">
        <f>(AS117)</f>
        <v/>
      </c>
      <c r="AK117" s="95" t="n">
        <v>283.71</v>
      </c>
      <c r="AL117" s="95" t="n">
        <v>0</v>
      </c>
      <c r="AM117" s="95" t="n">
        <v>359.37</v>
      </c>
      <c r="AN117" s="95" t="n">
        <v>31.52</v>
      </c>
      <c r="AO117" s="95">
        <f>ROUND(O117,2)</f>
        <v/>
      </c>
      <c r="AP117" s="95" t="n">
        <v>0</v>
      </c>
      <c r="AQ117" s="95">
        <f>ROUND(R117,2)</f>
        <v/>
      </c>
      <c r="AR117" s="95" t="n">
        <v>0</v>
      </c>
      <c r="AS117" s="95" t="n">
        <v>0</v>
      </c>
      <c r="AT117" s="95" t="n">
        <v>97</v>
      </c>
      <c r="AU117" s="95" t="n">
        <v>51</v>
      </c>
      <c r="AV117" s="95" t="n">
        <v>1</v>
      </c>
      <c r="AW117" s="95" t="n">
        <v>1</v>
      </c>
      <c r="AX117" s="95" t="n"/>
      <c r="AY117" s="95" t="n"/>
      <c r="AZ117" s="95" t="n">
        <v>1</v>
      </c>
      <c r="BA117" s="95" t="n">
        <v>1</v>
      </c>
      <c r="BB117" s="95" t="n">
        <v>1</v>
      </c>
      <c r="BC117" s="95" t="n">
        <v>1</v>
      </c>
      <c r="BD117" s="95" t="n"/>
      <c r="BE117" s="95" t="n"/>
      <c r="BF117" s="95" t="n"/>
      <c r="BG117" s="95" t="n"/>
      <c r="BH117" s="95" t="n">
        <v>0</v>
      </c>
      <c r="BI117" s="95" t="n">
        <v>640</v>
      </c>
      <c r="BJ117" s="95" t="inlineStr">
        <is>
          <t>ТСН-2001.4. Электротехнические установки, 4.10-15-1</t>
        </is>
      </c>
      <c r="BK117" s="95" t="n"/>
      <c r="BL117" s="95" t="n"/>
      <c r="BM117" s="95" t="n">
        <v>410</v>
      </c>
      <c r="BN117" s="95" t="n">
        <v>0</v>
      </c>
      <c r="BO117" s="95" t="inlineStr">
        <is>
          <t>4.10-15-1</t>
        </is>
      </c>
      <c r="BP117" s="95" t="n">
        <v>1</v>
      </c>
      <c r="BQ117" s="95" t="n">
        <v>40</v>
      </c>
      <c r="BR117" s="95" t="n">
        <v>0</v>
      </c>
      <c r="BS117" s="95" t="n">
        <v>1</v>
      </c>
      <c r="BT117" s="95" t="n">
        <v>1</v>
      </c>
      <c r="BU117" s="95" t="n">
        <v>1</v>
      </c>
      <c r="BV117" s="95" t="n">
        <v>1</v>
      </c>
      <c r="BW117" s="95" t="n">
        <v>1</v>
      </c>
      <c r="BX117" s="95" t="n">
        <v>1</v>
      </c>
      <c r="BY117" s="95" t="n"/>
      <c r="BZ117" s="95" t="n">
        <v>97</v>
      </c>
      <c r="CA117" s="95" t="n">
        <v>51</v>
      </c>
      <c r="CB117" s="95" t="n"/>
      <c r="CC117" s="95" t="n"/>
      <c r="CD117" s="95" t="n"/>
      <c r="CE117" s="95" t="n">
        <v>30</v>
      </c>
      <c r="CF117" s="95" t="n">
        <v>0</v>
      </c>
      <c r="CG117" s="95" t="n">
        <v>0</v>
      </c>
      <c r="CH117" s="95" t="n"/>
      <c r="CI117" s="95" t="n"/>
      <c r="CJ117" s="95" t="n"/>
      <c r="CK117" s="95" t="n"/>
      <c r="CL117" s="95" t="n"/>
      <c r="CM117" s="95" t="n">
        <v>0</v>
      </c>
      <c r="CN117" s="95" t="n"/>
      <c r="CO117" s="95" t="n">
        <v>0</v>
      </c>
      <c r="CP117" s="95">
        <f>ROUND(P117,2)</f>
        <v/>
      </c>
      <c r="CQ117" s="95">
        <f>ROUND(V117,2)</f>
        <v/>
      </c>
      <c r="CR117" s="95">
        <f>ROUND(W117,2)</f>
        <v/>
      </c>
      <c r="CS117" s="95">
        <f>ROUND(X117,2)</f>
        <v/>
      </c>
      <c r="CT117" s="95">
        <f>ROUND(Y117,2)</f>
        <v/>
      </c>
      <c r="CU117" s="95">
        <f>ROUND(AF117,2)</f>
        <v/>
      </c>
      <c r="CV117" s="95">
        <f>ROUND((AH117*AV117),2)</f>
        <v/>
      </c>
      <c r="CW117" s="95">
        <f>ROUND(AI117,2)</f>
        <v/>
      </c>
      <c r="CX117" s="95">
        <f>ROUND(AJ117,2)</f>
        <v/>
      </c>
      <c r="CY117" s="95">
        <f>ROUND(((P117*AT117)/100),2)</f>
        <v/>
      </c>
      <c r="CZ117" s="95">
        <f>ROUND(((P117*AU117)/100),2)</f>
        <v/>
      </c>
      <c r="DA117" s="95" t="n"/>
      <c r="DB117" s="95" t="n">
        <v>185</v>
      </c>
      <c r="DC117" s="95" t="n"/>
      <c r="DD117" s="95" t="inlineStr">
        <is>
          <t>*0)*1</t>
        </is>
      </c>
      <c r="DE117" s="95" t="inlineStr">
        <is>
          <t>*0,3)*1,1</t>
        </is>
      </c>
      <c r="DF117" s="95" t="inlineStr">
        <is>
          <t>*0,3)*1,1</t>
        </is>
      </c>
      <c r="DG117" s="95" t="inlineStr">
        <is>
          <t>*0,3)*1,1</t>
        </is>
      </c>
      <c r="DH117" s="95" t="n"/>
      <c r="DI117" s="95" t="inlineStr">
        <is>
          <t>*0,3)*1,1</t>
        </is>
      </c>
      <c r="DJ117" s="95" t="inlineStr">
        <is>
          <t>*0,3)*1,1</t>
        </is>
      </c>
      <c r="DK117" s="95" t="n"/>
      <c r="DL117" s="95" t="n"/>
      <c r="DM117" s="95" t="n"/>
      <c r="DN117" s="95" t="n">
        <v>0</v>
      </c>
      <c r="DO117" s="95" t="n">
        <v>0</v>
      </c>
      <c r="DP117" s="95" t="n">
        <v>1</v>
      </c>
      <c r="DQ117" s="95" t="n">
        <v>1</v>
      </c>
      <c r="DR117" s="95" t="n"/>
      <c r="DS117" s="95" t="n"/>
      <c r="DT117" s="95" t="n"/>
      <c r="DU117" s="95" t="n">
        <v>1000</v>
      </c>
      <c r="DV117" s="95" t="inlineStr">
        <is>
          <t>1  М.П..</t>
        </is>
      </c>
      <c r="DW117" s="95" t="inlineStr">
        <is>
          <t>1  М.П..</t>
        </is>
      </c>
      <c r="DX117" s="95" t="n">
        <v>1</v>
      </c>
      <c r="DY117" s="95" t="n"/>
      <c r="DZ117" s="95" t="n"/>
      <c r="EA117" s="95" t="n"/>
      <c r="EB117" s="95" t="n"/>
      <c r="EC117" s="95" t="n"/>
      <c r="ED117" s="95" t="n"/>
      <c r="EE117" s="95" t="n">
        <v>1746103375</v>
      </c>
      <c r="EF117" s="95" t="n">
        <v>40</v>
      </c>
      <c r="EG117" s="95" t="inlineStr">
        <is>
          <t>Монтаж оборудования</t>
        </is>
      </c>
      <c r="EH117" s="95" t="n">
        <v>0</v>
      </c>
      <c r="EI117" s="95" t="n"/>
      <c r="EJ117" s="95" t="n">
        <v>640</v>
      </c>
      <c r="EK117" s="95" t="n">
        <v>410</v>
      </c>
      <c r="EL117" s="95" t="inlineStr">
        <is>
          <t>ТСН-2001.4. Электротехнические установки</t>
        </is>
      </c>
      <c r="EM117" s="95" t="inlineStr">
        <is>
          <t>ТСН-2001.4-10</t>
        </is>
      </c>
      <c r="EN117" s="95" t="n"/>
      <c r="EO117" s="95" t="n"/>
      <c r="EP117" s="95" t="n"/>
      <c r="EQ117" s="95" t="n">
        <v>131072</v>
      </c>
      <c r="ER117" s="95" t="n">
        <v>283.71</v>
      </c>
      <c r="ES117" s="95" t="n">
        <v>0</v>
      </c>
      <c r="ET117" s="95" t="n">
        <v>359.37</v>
      </c>
      <c r="EU117" s="95" t="n">
        <v>31.52</v>
      </c>
      <c r="EV117" s="95" t="n">
        <v>211.21</v>
      </c>
      <c r="EW117" s="95" t="n">
        <v>640</v>
      </c>
      <c r="EX117" s="95" t="n">
        <v>0</v>
      </c>
      <c r="EY117" s="95" t="n">
        <v>0</v>
      </c>
      <c r="EZ117" s="95" t="n"/>
      <c r="FA117" s="95" t="n"/>
      <c r="FB117" s="95" t="n"/>
      <c r="FC117" s="95" t="n"/>
      <c r="FD117" s="95" t="n"/>
      <c r="FE117" s="95" t="n"/>
      <c r="FF117" s="95" t="n"/>
      <c r="FG117" s="95" t="n"/>
      <c r="FH117" s="95" t="n"/>
      <c r="FI117" s="95" t="n"/>
      <c r="FJ117" s="95" t="n"/>
      <c r="FK117" s="95" t="n"/>
      <c r="FL117" s="95" t="n"/>
      <c r="FM117" s="95" t="n"/>
      <c r="FN117" s="95" t="n"/>
      <c r="FO117" s="95" t="n"/>
      <c r="FP117" s="95" t="n"/>
      <c r="FQ117" s="95" t="n">
        <v>0</v>
      </c>
      <c r="FR117" s="95">
        <f>ROUND(IF(BI117=3,GM117,0),2)</f>
        <v/>
      </c>
      <c r="FS117" s="95" t="n">
        <v>0</v>
      </c>
      <c r="FT117" s="95" t="n"/>
      <c r="FU117" s="95" t="n"/>
      <c r="FV117" s="95" t="n"/>
      <c r="FW117" s="95" t="n"/>
      <c r="FX117" s="95" t="n">
        <v>97</v>
      </c>
      <c r="FY117" s="95" t="n">
        <v>51</v>
      </c>
      <c r="FZ117" s="95" t="n"/>
      <c r="GA117" s="95" t="n"/>
      <c r="GB117" s="95" t="n"/>
      <c r="GC117" s="95" t="n"/>
      <c r="GD117" s="95" t="n">
        <v>1</v>
      </c>
      <c r="GE117" s="95" t="n"/>
      <c r="GF117" s="95" t="n">
        <v>1746103375</v>
      </c>
      <c r="GG117" s="95" t="n">
        <v>2</v>
      </c>
      <c r="GH117" s="95" t="n">
        <v>1</v>
      </c>
      <c r="GI117" s="95" t="n">
        <v>2</v>
      </c>
      <c r="GJ117" s="95" t="n">
        <v>0</v>
      </c>
      <c r="GK117" s="95" t="n">
        <v>0</v>
      </c>
      <c r="GL117" s="95">
        <f>ROUND(IF(AND(BH117=3,BI117=3,FS117&lt;&gt;0),P117,0),2)</f>
        <v/>
      </c>
      <c r="GM117" s="95">
        <f>ROUND(O117+X117+Y117,2)+GX117</f>
        <v/>
      </c>
      <c r="GN117" s="95">
        <f>IF(OR(BI117=0,BI117=1),GM117-GX117,0)</f>
        <v/>
      </c>
      <c r="GO117" s="95">
        <f>IF(BI117=2,GM117-GX117,0)</f>
        <v/>
      </c>
      <c r="GP117" s="95">
        <f>IF(BI117=4,GM117-GX117,0)</f>
        <v/>
      </c>
      <c r="GQ117" s="95" t="n"/>
      <c r="GR117" s="95" t="n">
        <v>0</v>
      </c>
      <c r="GS117" s="95" t="n">
        <v>0</v>
      </c>
      <c r="GT117" s="95" t="n">
        <v>0</v>
      </c>
      <c r="GU117" s="95" t="n"/>
      <c r="GV117" s="95">
        <f>ROUND((GT117),6)</f>
        <v/>
      </c>
      <c r="GW117" s="95" t="n">
        <v>1</v>
      </c>
      <c r="GX117" s="95">
        <f>ROUND(HC117*I117,2)</f>
        <v/>
      </c>
      <c r="GY117" s="95" t="n">
        <v>0</v>
      </c>
      <c r="GZ117" s="95" t="n">
        <v>0</v>
      </c>
      <c r="HA117" s="95" t="n">
        <v>0</v>
      </c>
      <c r="HB117" s="95" t="n">
        <v>0</v>
      </c>
      <c r="HC117" s="95">
        <f>GV117*GW117</f>
        <v/>
      </c>
      <c r="HD117" s="95" t="n">
        <v>0</v>
      </c>
      <c r="HE117" s="95" t="n"/>
      <c r="HF117" s="95" t="n"/>
      <c r="HG117" s="95" t="n"/>
      <c r="HH117" s="95" t="n"/>
      <c r="HI117" s="95" t="n"/>
      <c r="HJ117" s="95" t="n"/>
      <c r="HK117" s="95" t="n"/>
      <c r="HL117" s="95" t="n"/>
      <c r="HM117" s="95" t="n"/>
      <c r="HN117" s="95" t="n"/>
      <c r="HO117" s="95" t="n"/>
      <c r="HP117" s="95" t="n"/>
      <c r="HQ117" s="95" t="n"/>
      <c r="HR117" s="95" t="n"/>
      <c r="HS117" s="95" t="n"/>
      <c r="HT117" s="95" t="n"/>
      <c r="HU117" s="95" t="n"/>
      <c r="HV117" s="95" t="n"/>
      <c r="HW117" s="95" t="n"/>
      <c r="HX117" s="95" t="n"/>
      <c r="HY117" s="95" t="n"/>
      <c r="HZ117" s="95" t="n"/>
      <c r="IA117" s="95" t="n"/>
      <c r="IB117" s="95" t="n"/>
      <c r="IC117" s="95" t="n"/>
      <c r="ID117" s="95" t="n"/>
      <c r="IE117" s="95" t="n"/>
      <c r="IF117" s="95" t="n"/>
      <c r="IG117" s="95" t="n"/>
      <c r="IH117" s="95" t="n"/>
      <c r="II117" s="95" t="n"/>
      <c r="IJ117" s="95" t="n"/>
      <c r="IK117" s="95" t="n"/>
      <c r="IL117" s="95" t="n"/>
      <c r="IM117" s="95" t="n"/>
      <c r="IN117" s="95" t="n"/>
      <c r="IO117" s="95" t="n"/>
      <c r="IP117" s="95" t="n"/>
      <c r="IQ117" s="95" t="n"/>
      <c r="IR117" s="95" t="n"/>
      <c r="IS117" s="95" t="n"/>
      <c r="IT117" s="95" t="n"/>
      <c r="IU117" s="95" t="n"/>
    </row>
    <row r="118" ht="12.75" customHeight="1" s="54">
      <c r="A118" s="95" t="n">
        <v>17</v>
      </c>
      <c r="B118" s="95" t="n">
        <v>1</v>
      </c>
      <c r="C118" s="95">
        <f>ROW(SmtRes!A95)</f>
        <v/>
      </c>
      <c r="D118" s="95">
        <f>ROW(EtalonRes!A95)</f>
        <v/>
      </c>
      <c r="E118" s="95" t="n">
        <v>1</v>
      </c>
      <c r="F118" s="95" t="inlineStr">
        <is>
          <t>Калькуляция - 094</t>
        </is>
      </c>
      <c r="G118" s="95" t="inlineStr">
        <is>
          <t>Проверка, маркировка и протокол аварийного освещения</t>
        </is>
      </c>
      <c r="H118" s="95" t="inlineStr">
        <is>
          <t>1 КОМПЛ.</t>
        </is>
      </c>
      <c r="I118" s="95" t="n">
        <v>8</v>
      </c>
      <c r="J118" s="95" t="n">
        <v>83.8</v>
      </c>
      <c r="K118" s="95" t="n">
        <v>10696.88</v>
      </c>
      <c r="L118" s="95" t="n"/>
      <c r="M118" s="95" t="n"/>
      <c r="N118" s="95" t="n"/>
      <c r="O118" s="95">
        <f>ROUND((Z118+AC118+AD118),2)</f>
        <v/>
      </c>
      <c r="P118" s="95">
        <f>ROUND((U118+X118+Y118),2)</f>
        <v/>
      </c>
      <c r="Q118" s="95">
        <f>ROUND(10.18,2)</f>
        <v/>
      </c>
      <c r="R118" s="95">
        <f>ROUND(AH118,2)</f>
        <v/>
      </c>
      <c r="S118" s="95" t="inlineStr">
        <is>
          <t>ТСН-2001 Калькуляция - 094</t>
        </is>
      </c>
      <c r="T118" s="95" t="inlineStr">
        <is>
          <t>work</t>
        </is>
      </c>
      <c r="U118" s="95" t="n">
        <v>6824.61</v>
      </c>
      <c r="V118" s="95" t="n">
        <v>1925.45</v>
      </c>
      <c r="W118" s="95" t="n">
        <v>213.94</v>
      </c>
      <c r="X118" s="95" t="n">
        <v>2438.89</v>
      </c>
      <c r="Y118" s="95" t="n">
        <v>1433.39</v>
      </c>
      <c r="Z118" s="95" t="n">
        <v>670.39</v>
      </c>
      <c r="AA118" s="95" t="n">
        <v>189.15</v>
      </c>
      <c r="AB118" s="95" t="n">
        <v>21.02</v>
      </c>
      <c r="AC118" s="95" t="n">
        <v>239.59</v>
      </c>
      <c r="AD118" s="95" t="n">
        <v>140.81</v>
      </c>
      <c r="AE118" s="95" t="inlineStr">
        <is>
          <t>work</t>
        </is>
      </c>
      <c r="AF118" s="95" t="n">
        <v>23.71</v>
      </c>
      <c r="AG118" s="95" t="n">
        <v>2.33</v>
      </c>
      <c r="AH118" s="95" t="n">
        <v>8</v>
      </c>
      <c r="AI118" s="95">
        <f>(((EX118*0.3)*1.1))</f>
        <v/>
      </c>
      <c r="AJ118" s="95">
        <f>(AS118)</f>
        <v/>
      </c>
      <c r="AK118" s="95" t="n">
        <v>189.15</v>
      </c>
      <c r="AL118" s="95" t="n">
        <v>0</v>
      </c>
      <c r="AM118" s="95" t="n">
        <v>239.59</v>
      </c>
      <c r="AN118" s="95" t="n">
        <v>21.02</v>
      </c>
      <c r="AO118" s="95">
        <f>ROUND(O118,2)</f>
        <v/>
      </c>
      <c r="AP118" s="95" t="n">
        <v>0</v>
      </c>
      <c r="AQ118" s="95">
        <f>ROUND(R118,2)</f>
        <v/>
      </c>
      <c r="AR118" s="95" t="n">
        <v>0</v>
      </c>
      <c r="AS118" s="95" t="n">
        <v>0</v>
      </c>
      <c r="AT118" s="95" t="n">
        <v>97</v>
      </c>
      <c r="AU118" s="95" t="n">
        <v>51</v>
      </c>
      <c r="AV118" s="95" t="n">
        <v>1</v>
      </c>
      <c r="AW118" s="95" t="n">
        <v>1</v>
      </c>
      <c r="AX118" s="95" t="n"/>
      <c r="AY118" s="95" t="n"/>
      <c r="AZ118" s="95" t="n">
        <v>1</v>
      </c>
      <c r="BA118" s="95" t="n">
        <v>1</v>
      </c>
      <c r="BB118" s="95" t="n">
        <v>1</v>
      </c>
      <c r="BC118" s="95" t="n">
        <v>1</v>
      </c>
      <c r="BD118" s="95" t="n"/>
      <c r="BE118" s="95" t="n"/>
      <c r="BF118" s="95" t="n"/>
      <c r="BG118" s="95" t="n"/>
      <c r="BH118" s="95" t="n">
        <v>0</v>
      </c>
      <c r="BI118" s="95" t="n">
        <v>8</v>
      </c>
      <c r="BJ118" s="95" t="inlineStr">
        <is>
          <t>ТСН-2001 Калькуляция - 094, Калькуляция - 094</t>
        </is>
      </c>
      <c r="BK118" s="95" t="n"/>
      <c r="BL118" s="95" t="n"/>
      <c r="BM118" s="95" t="n">
        <v>0</v>
      </c>
      <c r="BN118" s="95" t="n">
        <v>0</v>
      </c>
      <c r="BO118" s="95" t="inlineStr">
        <is>
          <t>Калькуляция - 094</t>
        </is>
      </c>
      <c r="BP118" s="95" t="n">
        <v>1</v>
      </c>
      <c r="BQ118" s="95" t="n">
        <v>40</v>
      </c>
      <c r="BR118" s="95" t="n">
        <v>0</v>
      </c>
      <c r="BS118" s="95" t="n">
        <v>1</v>
      </c>
      <c r="BT118" s="95" t="n">
        <v>1</v>
      </c>
      <c r="BU118" s="95" t="n">
        <v>1</v>
      </c>
      <c r="BV118" s="95" t="n">
        <v>1</v>
      </c>
      <c r="BW118" s="95" t="n">
        <v>1</v>
      </c>
      <c r="BX118" s="95" t="n">
        <v>1</v>
      </c>
      <c r="BY118" s="95" t="n"/>
      <c r="BZ118" s="95" t="n">
        <v>97</v>
      </c>
      <c r="CA118" s="95" t="n">
        <v>51</v>
      </c>
      <c r="CB118" s="95" t="n"/>
      <c r="CC118" s="95" t="n"/>
      <c r="CD118" s="95" t="n"/>
      <c r="CE118" s="95" t="n">
        <v>30</v>
      </c>
      <c r="CF118" s="95" t="n">
        <v>0</v>
      </c>
      <c r="CG118" s="95" t="n">
        <v>0</v>
      </c>
      <c r="CH118" s="95" t="n"/>
      <c r="CI118" s="95" t="n"/>
      <c r="CJ118" s="95" t="n"/>
      <c r="CK118" s="95" t="n"/>
      <c r="CL118" s="95" t="n"/>
      <c r="CM118" s="95" t="n">
        <v>0</v>
      </c>
      <c r="CN118" s="95" t="n"/>
      <c r="CO118" s="95" t="n">
        <v>0</v>
      </c>
      <c r="CP118" s="95">
        <f>ROUND(P118,2)</f>
        <v/>
      </c>
      <c r="CQ118" s="95">
        <f>ROUND(V118,2)</f>
        <v/>
      </c>
      <c r="CR118" s="95">
        <f>ROUND(W118,2)</f>
        <v/>
      </c>
      <c r="CS118" s="95">
        <f>ROUND(X118,2)</f>
        <v/>
      </c>
      <c r="CT118" s="95">
        <f>ROUND(Y118,2)</f>
        <v/>
      </c>
      <c r="CU118" s="95">
        <f>ROUND(AF118,2)</f>
        <v/>
      </c>
      <c r="CV118" s="95">
        <f>ROUND((AH118*AV118),2)</f>
        <v/>
      </c>
      <c r="CW118" s="95">
        <f>ROUND(AI118,2)</f>
        <v/>
      </c>
      <c r="CX118" s="95">
        <f>ROUND(AJ118,2)</f>
        <v/>
      </c>
      <c r="CY118" s="95">
        <f>ROUND(((P118*AT118)/100),2)</f>
        <v/>
      </c>
      <c r="CZ118" s="95">
        <f>ROUND(((P118*AU118)/100),2)</f>
        <v/>
      </c>
      <c r="DA118" s="95" t="n"/>
      <c r="DB118" s="95" t="n">
        <v>187</v>
      </c>
      <c r="DC118" s="95" t="n"/>
      <c r="DD118" s="95" t="inlineStr">
        <is>
          <t>*0)*1</t>
        </is>
      </c>
      <c r="DE118" s="95" t="inlineStr">
        <is>
          <t>*0,3)*1,1</t>
        </is>
      </c>
      <c r="DF118" s="95" t="inlineStr">
        <is>
          <t>*0,3)*1,1</t>
        </is>
      </c>
      <c r="DG118" s="95" t="inlineStr">
        <is>
          <t>*0,3)*1,1</t>
        </is>
      </c>
      <c r="DH118" s="95" t="n"/>
      <c r="DI118" s="95" t="inlineStr">
        <is>
          <t>*0,3)*1,1</t>
        </is>
      </c>
      <c r="DJ118" s="95" t="inlineStr">
        <is>
          <t>*0,3)*1,1</t>
        </is>
      </c>
      <c r="DK118" s="95" t="n"/>
      <c r="DL118" s="95" t="n"/>
      <c r="DM118" s="95" t="n"/>
      <c r="DN118" s="95" t="n">
        <v>0</v>
      </c>
      <c r="DO118" s="95" t="n">
        <v>0</v>
      </c>
      <c r="DP118" s="95" t="n">
        <v>1</v>
      </c>
      <c r="DQ118" s="95" t="n">
        <v>1</v>
      </c>
      <c r="DR118" s="95" t="n"/>
      <c r="DS118" s="95" t="n"/>
      <c r="DT118" s="95" t="n"/>
      <c r="DU118" s="95" t="n">
        <v>1000</v>
      </c>
      <c r="DV118" s="95" t="inlineStr">
        <is>
          <t>1  КОМПЛ..</t>
        </is>
      </c>
      <c r="DW118" s="95" t="inlineStr">
        <is>
          <t>1  КОМПЛ..</t>
        </is>
      </c>
      <c r="DX118" s="95" t="n">
        <v>1</v>
      </c>
      <c r="DY118" s="95" t="n"/>
      <c r="DZ118" s="95" t="n"/>
      <c r="EA118" s="95" t="n"/>
      <c r="EB118" s="95" t="n"/>
      <c r="EC118" s="95" t="n"/>
      <c r="ED118" s="95" t="n"/>
      <c r="EE118" s="95" t="n">
        <v>1229646853</v>
      </c>
      <c r="EF118" s="95" t="n">
        <v>40</v>
      </c>
      <c r="EG118" s="95" t="inlineStr">
        <is>
          <t>Монтаж оборудования</t>
        </is>
      </c>
      <c r="EH118" s="95" t="n">
        <v>0</v>
      </c>
      <c r="EI118" s="95" t="n"/>
      <c r="EJ118" s="95" t="n">
        <v>8</v>
      </c>
      <c r="EK118" s="95" t="n">
        <v>0</v>
      </c>
      <c r="EL118" s="95" t="inlineStr">
        <is>
          <t>ТСН-2001 Калькуляция - 094</t>
        </is>
      </c>
      <c r="EM118" s="95" t="inlineStr">
        <is>
          <t>Калькуляция - 094</t>
        </is>
      </c>
      <c r="EN118" s="95" t="n"/>
      <c r="EO118" s="95" t="n"/>
      <c r="EP118" s="95" t="n"/>
      <c r="EQ118" s="95" t="n">
        <v>131072</v>
      </c>
      <c r="ER118" s="95" t="n">
        <v>189.15</v>
      </c>
      <c r="ES118" s="95" t="n">
        <v>0</v>
      </c>
      <c r="ET118" s="95" t="n">
        <v>239.59</v>
      </c>
      <c r="EU118" s="95" t="n">
        <v>21.02</v>
      </c>
      <c r="EV118" s="95" t="n">
        <v>140.81</v>
      </c>
      <c r="EW118" s="95" t="n">
        <v>8</v>
      </c>
      <c r="EX118" s="95" t="n">
        <v>0</v>
      </c>
      <c r="EY118" s="95" t="n">
        <v>0</v>
      </c>
      <c r="EZ118" s="95" t="n"/>
      <c r="FA118" s="95" t="n"/>
      <c r="FB118" s="95" t="n"/>
      <c r="FC118" s="95" t="n"/>
      <c r="FD118" s="95" t="n"/>
      <c r="FE118" s="95" t="n"/>
      <c r="FF118" s="95" t="n"/>
      <c r="FG118" s="95" t="n"/>
      <c r="FH118" s="95" t="n"/>
      <c r="FI118" s="95" t="n"/>
      <c r="FJ118" s="95" t="n"/>
      <c r="FK118" s="95" t="n"/>
      <c r="FL118" s="95" t="n"/>
      <c r="FM118" s="95" t="n"/>
      <c r="FN118" s="95" t="n"/>
      <c r="FO118" s="95" t="n"/>
      <c r="FP118" s="95" t="n"/>
      <c r="FQ118" s="95" t="n">
        <v>0</v>
      </c>
      <c r="FR118" s="95">
        <f>ROUND(IF(BI118=3,GM118,0),2)</f>
        <v/>
      </c>
      <c r="FS118" s="95" t="n">
        <v>0</v>
      </c>
      <c r="FT118" s="95" t="n"/>
      <c r="FU118" s="95" t="n"/>
      <c r="FV118" s="95" t="n"/>
      <c r="FW118" s="95" t="n"/>
      <c r="FX118" s="95" t="n">
        <v>97</v>
      </c>
      <c r="FY118" s="95" t="n">
        <v>51</v>
      </c>
      <c r="FZ118" s="95" t="n"/>
      <c r="GA118" s="95" t="n"/>
      <c r="GB118" s="95" t="n"/>
      <c r="GC118" s="95" t="n"/>
      <c r="GD118" s="95" t="n">
        <v>1</v>
      </c>
      <c r="GE118" s="95" t="n"/>
      <c r="GF118" s="95" t="n">
        <v>1229646853</v>
      </c>
      <c r="GG118" s="95" t="n">
        <v>2</v>
      </c>
      <c r="GH118" s="95" t="n">
        <v>1</v>
      </c>
      <c r="GI118" s="95" t="n">
        <v>2</v>
      </c>
      <c r="GJ118" s="95" t="n">
        <v>0</v>
      </c>
      <c r="GK118" s="95" t="n">
        <v>0</v>
      </c>
      <c r="GL118" s="95">
        <f>ROUND(IF(AND(BH118=3,BI118=3,FS118&lt;&gt;0),P118,0),2)</f>
        <v/>
      </c>
      <c r="GM118" s="95">
        <f>ROUND(O118+X118+Y118,2)+GX118</f>
        <v/>
      </c>
      <c r="GN118" s="95">
        <f>IF(OR(BI118=0,BI118=1),GM118-GX118,0)</f>
        <v/>
      </c>
      <c r="GO118" s="95">
        <f>IF(BI118=2,GM118-GX118,0)</f>
        <v/>
      </c>
      <c r="GP118" s="95">
        <f>IF(BI118=4,GM118-GX118,0)</f>
        <v/>
      </c>
      <c r="GQ118" s="95" t="n"/>
      <c r="GR118" s="95" t="n">
        <v>0</v>
      </c>
      <c r="GS118" s="95" t="n">
        <v>0</v>
      </c>
      <c r="GT118" s="95" t="n">
        <v>0</v>
      </c>
      <c r="GU118" s="95" t="n"/>
      <c r="GV118" s="95">
        <f>ROUND((GT118),6)</f>
        <v/>
      </c>
      <c r="GW118" s="95" t="n">
        <v>1</v>
      </c>
      <c r="GX118" s="95">
        <f>ROUND(HC118*I118,2)</f>
        <v/>
      </c>
      <c r="GY118" s="95" t="n">
        <v>0</v>
      </c>
      <c r="GZ118" s="95" t="n">
        <v>0</v>
      </c>
      <c r="HA118" s="95" t="n">
        <v>0</v>
      </c>
      <c r="HB118" s="95" t="n">
        <v>0</v>
      </c>
      <c r="HC118" s="95">
        <f>GV118*GW118</f>
        <v/>
      </c>
      <c r="HD118" s="95" t="n">
        <v>0</v>
      </c>
      <c r="HE118" s="95" t="n"/>
      <c r="HF118" s="95" t="n"/>
      <c r="HG118" s="95" t="n"/>
      <c r="HH118" s="95" t="n"/>
      <c r="HI118" s="95" t="n"/>
      <c r="HJ118" s="95" t="n"/>
      <c r="HK118" s="95" t="n"/>
      <c r="HL118" s="95" t="n"/>
      <c r="HM118" s="95" t="n"/>
      <c r="HN118" s="95" t="n"/>
      <c r="HO118" s="95" t="n"/>
      <c r="HP118" s="95" t="n"/>
      <c r="HQ118" s="95" t="n"/>
      <c r="HR118" s="95" t="n"/>
      <c r="HS118" s="95" t="n"/>
      <c r="HT118" s="95" t="n"/>
      <c r="HU118" s="95" t="n"/>
      <c r="HV118" s="95" t="n"/>
      <c r="HW118" s="95" t="n"/>
      <c r="HX118" s="95" t="n"/>
      <c r="HY118" s="95" t="n"/>
      <c r="HZ118" s="95" t="n"/>
      <c r="IA118" s="95" t="n"/>
      <c r="IB118" s="95" t="n"/>
      <c r="IC118" s="95" t="n"/>
      <c r="ID118" s="95" t="n"/>
      <c r="IE118" s="95" t="n"/>
      <c r="IF118" s="95" t="n"/>
      <c r="IG118" s="95" t="n"/>
      <c r="IH118" s="95" t="n"/>
      <c r="II118" s="95" t="n"/>
      <c r="IJ118" s="95" t="n"/>
      <c r="IK118" s="95" t="n"/>
      <c r="IL118" s="95" t="n"/>
      <c r="IM118" s="95" t="n"/>
      <c r="IN118" s="95" t="n"/>
      <c r="IO118" s="95" t="n"/>
      <c r="IP118" s="95" t="n"/>
      <c r="IQ118" s="95" t="n"/>
      <c r="IR118" s="95" t="n"/>
      <c r="IS118" s="95" t="n"/>
      <c r="IT118" s="95" t="n"/>
      <c r="IU118" s="95" t="n"/>
    </row>
    <row r="119" ht="12.75" customHeight="1" s="54">
      <c r="A119" s="95" t="n">
        <v>17</v>
      </c>
      <c r="B119" s="95" t="n">
        <v>1</v>
      </c>
      <c r="C119" s="95">
        <f>ROW(SmtRes!A96)</f>
        <v/>
      </c>
      <c r="D119" s="95">
        <f>ROW(EtalonRes!A96)</f>
        <v/>
      </c>
      <c r="E119" s="95" t="n">
        <v>1</v>
      </c>
      <c r="F119" s="95" t="inlineStr">
        <is>
          <t>4.10-15-1</t>
        </is>
      </c>
      <c r="G119" s="95" t="inlineStr">
        <is>
          <t>Скрытая прокладка кабелей ОПС/СКС</t>
        </is>
      </c>
      <c r="H119" s="95" t="inlineStr">
        <is>
          <t>1 М.П.</t>
        </is>
      </c>
      <c r="I119" s="95" t="n">
        <v>1858</v>
      </c>
      <c r="J119" s="95" t="n">
        <v>12.7</v>
      </c>
      <c r="K119" s="95" t="n">
        <v>376491.02</v>
      </c>
      <c r="L119" s="95" t="n"/>
      <c r="M119" s="95" t="n"/>
      <c r="N119" s="95" t="n"/>
      <c r="O119" s="95">
        <f>ROUND((Z119+AC119+AD119),2)</f>
        <v/>
      </c>
      <c r="P119" s="95">
        <f>ROUND((U119+X119+Y119),2)</f>
        <v/>
      </c>
      <c r="Q119" s="95">
        <f>ROUND(10.18,2)</f>
        <v/>
      </c>
      <c r="R119" s="95">
        <f>ROUND(AH119,2)</f>
        <v/>
      </c>
      <c r="S119" s="95" t="inlineStr">
        <is>
          <t>ТСН-2001 4.10-15-1</t>
        </is>
      </c>
      <c r="T119" s="95" t="inlineStr">
        <is>
          <t>work</t>
        </is>
      </c>
      <c r="U119" s="95" t="n">
        <v>240201.28</v>
      </c>
      <c r="V119" s="95" t="n">
        <v>67768.38</v>
      </c>
      <c r="W119" s="95" t="n">
        <v>7529.82</v>
      </c>
      <c r="X119" s="95" t="n">
        <v>85839.96000000001</v>
      </c>
      <c r="Y119" s="95" t="n">
        <v>50449.79</v>
      </c>
      <c r="Z119" s="95" t="n">
        <v>23595.41</v>
      </c>
      <c r="AA119" s="95" t="n">
        <v>6657.01</v>
      </c>
      <c r="AB119" s="95" t="n">
        <v>739.67</v>
      </c>
      <c r="AC119" s="95" t="n">
        <v>8432.209999999999</v>
      </c>
      <c r="AD119" s="95" t="n">
        <v>4955.77</v>
      </c>
      <c r="AE119" s="95" t="inlineStr">
        <is>
          <t>work</t>
        </is>
      </c>
      <c r="AF119" s="95" t="n">
        <v>833.54</v>
      </c>
      <c r="AG119" s="95" t="n">
        <v>81.88</v>
      </c>
      <c r="AH119" s="95" t="n">
        <v>1858</v>
      </c>
      <c r="AI119" s="95">
        <f>(((EX119*0.3)*1.1))</f>
        <v/>
      </c>
      <c r="AJ119" s="95">
        <f>(AS119)</f>
        <v/>
      </c>
      <c r="AK119" s="95" t="n">
        <v>6657.01</v>
      </c>
      <c r="AL119" s="95" t="n">
        <v>0</v>
      </c>
      <c r="AM119" s="95" t="n">
        <v>8432.209999999999</v>
      </c>
      <c r="AN119" s="95" t="n">
        <v>739.67</v>
      </c>
      <c r="AO119" s="95">
        <f>ROUND(O119,2)</f>
        <v/>
      </c>
      <c r="AP119" s="95" t="n">
        <v>0</v>
      </c>
      <c r="AQ119" s="95">
        <f>ROUND(R119,2)</f>
        <v/>
      </c>
      <c r="AR119" s="95" t="n">
        <v>0</v>
      </c>
      <c r="AS119" s="95" t="n">
        <v>0</v>
      </c>
      <c r="AT119" s="95" t="n">
        <v>97</v>
      </c>
      <c r="AU119" s="95" t="n">
        <v>51</v>
      </c>
      <c r="AV119" s="95" t="n">
        <v>1</v>
      </c>
      <c r="AW119" s="95" t="n">
        <v>1</v>
      </c>
      <c r="AX119" s="95" t="n"/>
      <c r="AY119" s="95" t="n"/>
      <c r="AZ119" s="95" t="n">
        <v>1</v>
      </c>
      <c r="BA119" s="95" t="n">
        <v>1</v>
      </c>
      <c r="BB119" s="95" t="n">
        <v>1</v>
      </c>
      <c r="BC119" s="95" t="n">
        <v>1</v>
      </c>
      <c r="BD119" s="95" t="n"/>
      <c r="BE119" s="95" t="n"/>
      <c r="BF119" s="95" t="n"/>
      <c r="BG119" s="95" t="n"/>
      <c r="BH119" s="95" t="n">
        <v>0</v>
      </c>
      <c r="BI119" s="95" t="n">
        <v>1858</v>
      </c>
      <c r="BJ119" s="95" t="inlineStr">
        <is>
          <t>ТСН-2001.4. Электротехнические установки, 4.10-15-1</t>
        </is>
      </c>
      <c r="BK119" s="95" t="n"/>
      <c r="BL119" s="95" t="n"/>
      <c r="BM119" s="95" t="n">
        <v>410</v>
      </c>
      <c r="BN119" s="95" t="n">
        <v>0</v>
      </c>
      <c r="BO119" s="95" t="inlineStr">
        <is>
          <t>4.10-15-1</t>
        </is>
      </c>
      <c r="BP119" s="95" t="n">
        <v>1</v>
      </c>
      <c r="BQ119" s="95" t="n">
        <v>40</v>
      </c>
      <c r="BR119" s="95" t="n">
        <v>0</v>
      </c>
      <c r="BS119" s="95" t="n">
        <v>1</v>
      </c>
      <c r="BT119" s="95" t="n">
        <v>1</v>
      </c>
      <c r="BU119" s="95" t="n">
        <v>1</v>
      </c>
      <c r="BV119" s="95" t="n">
        <v>1</v>
      </c>
      <c r="BW119" s="95" t="n">
        <v>1</v>
      </c>
      <c r="BX119" s="95" t="n">
        <v>1</v>
      </c>
      <c r="BY119" s="95" t="n"/>
      <c r="BZ119" s="95" t="n">
        <v>97</v>
      </c>
      <c r="CA119" s="95" t="n">
        <v>51</v>
      </c>
      <c r="CB119" s="95" t="n"/>
      <c r="CC119" s="95" t="n"/>
      <c r="CD119" s="95" t="n"/>
      <c r="CE119" s="95" t="n">
        <v>30</v>
      </c>
      <c r="CF119" s="95" t="n">
        <v>0</v>
      </c>
      <c r="CG119" s="95" t="n">
        <v>0</v>
      </c>
      <c r="CH119" s="95" t="n"/>
      <c r="CI119" s="95" t="n"/>
      <c r="CJ119" s="95" t="n"/>
      <c r="CK119" s="95" t="n"/>
      <c r="CL119" s="95" t="n"/>
      <c r="CM119" s="95" t="n">
        <v>0</v>
      </c>
      <c r="CN119" s="95" t="n"/>
      <c r="CO119" s="95" t="n">
        <v>0</v>
      </c>
      <c r="CP119" s="95">
        <f>ROUND(P119,2)</f>
        <v/>
      </c>
      <c r="CQ119" s="95">
        <f>ROUND(V119,2)</f>
        <v/>
      </c>
      <c r="CR119" s="95">
        <f>ROUND(W119,2)</f>
        <v/>
      </c>
      <c r="CS119" s="95">
        <f>ROUND(X119,2)</f>
        <v/>
      </c>
      <c r="CT119" s="95">
        <f>ROUND(Y119,2)</f>
        <v/>
      </c>
      <c r="CU119" s="95">
        <f>ROUND(AF119,2)</f>
        <v/>
      </c>
      <c r="CV119" s="95">
        <f>ROUND((AH119*AV119),2)</f>
        <v/>
      </c>
      <c r="CW119" s="95">
        <f>ROUND(AI119,2)</f>
        <v/>
      </c>
      <c r="CX119" s="95">
        <f>ROUND(AJ119,2)</f>
        <v/>
      </c>
      <c r="CY119" s="95">
        <f>ROUND(((P119*AT119)/100),2)</f>
        <v/>
      </c>
      <c r="CZ119" s="95">
        <f>ROUND(((P119*AU119)/100),2)</f>
        <v/>
      </c>
      <c r="DA119" s="95" t="n"/>
      <c r="DB119" s="95" t="n">
        <v>189</v>
      </c>
      <c r="DC119" s="95" t="n"/>
      <c r="DD119" s="95" t="inlineStr">
        <is>
          <t>*0)*1</t>
        </is>
      </c>
      <c r="DE119" s="95" t="inlineStr">
        <is>
          <t>*0,3)*1,1</t>
        </is>
      </c>
      <c r="DF119" s="95" t="inlineStr">
        <is>
          <t>*0,3)*1,1</t>
        </is>
      </c>
      <c r="DG119" s="95" t="inlineStr">
        <is>
          <t>*0,3)*1,1</t>
        </is>
      </c>
      <c r="DH119" s="95" t="n"/>
      <c r="DI119" s="95" t="inlineStr">
        <is>
          <t>*0,3)*1,1</t>
        </is>
      </c>
      <c r="DJ119" s="95" t="inlineStr">
        <is>
          <t>*0,3)*1,1</t>
        </is>
      </c>
      <c r="DK119" s="95" t="n"/>
      <c r="DL119" s="95" t="n"/>
      <c r="DM119" s="95" t="n"/>
      <c r="DN119" s="95" t="n">
        <v>0</v>
      </c>
      <c r="DO119" s="95" t="n">
        <v>0</v>
      </c>
      <c r="DP119" s="95" t="n">
        <v>1</v>
      </c>
      <c r="DQ119" s="95" t="n">
        <v>1</v>
      </c>
      <c r="DR119" s="95" t="n"/>
      <c r="DS119" s="95" t="n"/>
      <c r="DT119" s="95" t="n"/>
      <c r="DU119" s="95" t="n">
        <v>1000</v>
      </c>
      <c r="DV119" s="95" t="inlineStr">
        <is>
          <t>1  М.П..</t>
        </is>
      </c>
      <c r="DW119" s="95" t="inlineStr">
        <is>
          <t>1  М.П..</t>
        </is>
      </c>
      <c r="DX119" s="95" t="n">
        <v>1</v>
      </c>
      <c r="DY119" s="95" t="n"/>
      <c r="DZ119" s="95" t="n"/>
      <c r="EA119" s="95" t="n"/>
      <c r="EB119" s="95" t="n"/>
      <c r="EC119" s="95" t="n"/>
      <c r="ED119" s="95" t="n"/>
      <c r="EE119" s="95" t="n">
        <v>1647319791</v>
      </c>
      <c r="EF119" s="95" t="n">
        <v>40</v>
      </c>
      <c r="EG119" s="95" t="inlineStr">
        <is>
          <t>Монтаж оборудования</t>
        </is>
      </c>
      <c r="EH119" s="95" t="n">
        <v>0</v>
      </c>
      <c r="EI119" s="95" t="n"/>
      <c r="EJ119" s="95" t="n">
        <v>1858</v>
      </c>
      <c r="EK119" s="95" t="n">
        <v>410</v>
      </c>
      <c r="EL119" s="95" t="inlineStr">
        <is>
          <t>ТСН-2001.4. Электротехнические установки</t>
        </is>
      </c>
      <c r="EM119" s="95" t="inlineStr">
        <is>
          <t>ТСН-2001.4-10</t>
        </is>
      </c>
      <c r="EN119" s="95" t="n"/>
      <c r="EO119" s="95" t="n"/>
      <c r="EP119" s="95" t="n"/>
      <c r="EQ119" s="95" t="n">
        <v>131072</v>
      </c>
      <c r="ER119" s="95" t="n">
        <v>6657.01</v>
      </c>
      <c r="ES119" s="95" t="n">
        <v>0</v>
      </c>
      <c r="ET119" s="95" t="n">
        <v>8432.209999999999</v>
      </c>
      <c r="EU119" s="95" t="n">
        <v>739.67</v>
      </c>
      <c r="EV119" s="95" t="n">
        <v>4955.77</v>
      </c>
      <c r="EW119" s="95" t="n">
        <v>1858</v>
      </c>
      <c r="EX119" s="95" t="n">
        <v>0</v>
      </c>
      <c r="EY119" s="95" t="n">
        <v>0</v>
      </c>
      <c r="EZ119" s="95" t="n"/>
      <c r="FA119" s="95" t="n"/>
      <c r="FB119" s="95" t="n"/>
      <c r="FC119" s="95" t="n"/>
      <c r="FD119" s="95" t="n"/>
      <c r="FE119" s="95" t="n"/>
      <c r="FF119" s="95" t="n"/>
      <c r="FG119" s="95" t="n"/>
      <c r="FH119" s="95" t="n"/>
      <c r="FI119" s="95" t="n"/>
      <c r="FJ119" s="95" t="n"/>
      <c r="FK119" s="95" t="n"/>
      <c r="FL119" s="95" t="n"/>
      <c r="FM119" s="95" t="n"/>
      <c r="FN119" s="95" t="n"/>
      <c r="FO119" s="95" t="n"/>
      <c r="FP119" s="95" t="n"/>
      <c r="FQ119" s="95" t="n">
        <v>0</v>
      </c>
      <c r="FR119" s="95">
        <f>ROUND(IF(BI119=3,GM119,0),2)</f>
        <v/>
      </c>
      <c r="FS119" s="95" t="n">
        <v>0</v>
      </c>
      <c r="FT119" s="95" t="n"/>
      <c r="FU119" s="95" t="n"/>
      <c r="FV119" s="95" t="n"/>
      <c r="FW119" s="95" t="n"/>
      <c r="FX119" s="95" t="n">
        <v>97</v>
      </c>
      <c r="FY119" s="95" t="n">
        <v>51</v>
      </c>
      <c r="FZ119" s="95" t="n"/>
      <c r="GA119" s="95" t="n"/>
      <c r="GB119" s="95" t="n"/>
      <c r="GC119" s="95" t="n"/>
      <c r="GD119" s="95" t="n">
        <v>1</v>
      </c>
      <c r="GE119" s="95" t="n"/>
      <c r="GF119" s="95" t="n">
        <v>1647319791</v>
      </c>
      <c r="GG119" s="95" t="n">
        <v>2</v>
      </c>
      <c r="GH119" s="95" t="n">
        <v>1</v>
      </c>
      <c r="GI119" s="95" t="n">
        <v>2</v>
      </c>
      <c r="GJ119" s="95" t="n">
        <v>0</v>
      </c>
      <c r="GK119" s="95" t="n">
        <v>0</v>
      </c>
      <c r="GL119" s="95">
        <f>ROUND(IF(AND(BH119=3,BI119=3,FS119&lt;&gt;0),P119,0),2)</f>
        <v/>
      </c>
      <c r="GM119" s="95">
        <f>ROUND(O119+X119+Y119,2)+GX119</f>
        <v/>
      </c>
      <c r="GN119" s="95">
        <f>IF(OR(BI119=0,BI119=1),GM119-GX119,0)</f>
        <v/>
      </c>
      <c r="GO119" s="95">
        <f>IF(BI119=2,GM119-GX119,0)</f>
        <v/>
      </c>
      <c r="GP119" s="95">
        <f>IF(BI119=4,GM119-GX119,0)</f>
        <v/>
      </c>
      <c r="GQ119" s="95" t="n"/>
      <c r="GR119" s="95" t="n">
        <v>0</v>
      </c>
      <c r="GS119" s="95" t="n">
        <v>0</v>
      </c>
      <c r="GT119" s="95" t="n">
        <v>0</v>
      </c>
      <c r="GU119" s="95" t="n"/>
      <c r="GV119" s="95">
        <f>ROUND((GT119),6)</f>
        <v/>
      </c>
      <c r="GW119" s="95" t="n">
        <v>1</v>
      </c>
      <c r="GX119" s="95">
        <f>ROUND(HC119*I119,2)</f>
        <v/>
      </c>
      <c r="GY119" s="95" t="n">
        <v>0</v>
      </c>
      <c r="GZ119" s="95" t="n">
        <v>0</v>
      </c>
      <c r="HA119" s="95" t="n">
        <v>0</v>
      </c>
      <c r="HB119" s="95" t="n">
        <v>0</v>
      </c>
      <c r="HC119" s="95">
        <f>GV119*GW119</f>
        <v/>
      </c>
      <c r="HD119" s="95" t="n">
        <v>0</v>
      </c>
      <c r="HE119" s="95" t="n"/>
      <c r="HF119" s="95" t="n"/>
      <c r="HG119" s="95" t="n"/>
      <c r="HH119" s="95" t="n"/>
      <c r="HI119" s="95" t="n"/>
      <c r="HJ119" s="95" t="n"/>
      <c r="HK119" s="95" t="n"/>
      <c r="HL119" s="95" t="n"/>
      <c r="HM119" s="95" t="n"/>
      <c r="HN119" s="95" t="n"/>
      <c r="HO119" s="95" t="n"/>
      <c r="HP119" s="95" t="n"/>
      <c r="HQ119" s="95" t="n"/>
      <c r="HR119" s="95" t="n"/>
      <c r="HS119" s="95" t="n"/>
      <c r="HT119" s="95" t="n"/>
      <c r="HU119" s="95" t="n"/>
      <c r="HV119" s="95" t="n"/>
      <c r="HW119" s="95" t="n"/>
      <c r="HX119" s="95" t="n"/>
      <c r="HY119" s="95" t="n"/>
      <c r="HZ119" s="95" t="n"/>
      <c r="IA119" s="95" t="n"/>
      <c r="IB119" s="95" t="n"/>
      <c r="IC119" s="95" t="n"/>
      <c r="ID119" s="95" t="n"/>
      <c r="IE119" s="95" t="n"/>
      <c r="IF119" s="95" t="n"/>
      <c r="IG119" s="95" t="n"/>
      <c r="IH119" s="95" t="n"/>
      <c r="II119" s="95" t="n"/>
      <c r="IJ119" s="95" t="n"/>
      <c r="IK119" s="95" t="n"/>
      <c r="IL119" s="95" t="n"/>
      <c r="IM119" s="95" t="n"/>
      <c r="IN119" s="95" t="n"/>
      <c r="IO119" s="95" t="n"/>
      <c r="IP119" s="95" t="n"/>
      <c r="IQ119" s="95" t="n"/>
      <c r="IR119" s="95" t="n"/>
      <c r="IS119" s="95" t="n"/>
      <c r="IT119" s="95" t="n"/>
      <c r="IU119" s="95" t="n"/>
    </row>
    <row r="120" ht="12.75" customHeight="1" s="54">
      <c r="A120" s="95" t="n">
        <v>17</v>
      </c>
      <c r="B120" s="95" t="n">
        <v>1</v>
      </c>
      <c r="C120" s="95">
        <f>ROW(SmtRes!A97)</f>
        <v/>
      </c>
      <c r="D120" s="95">
        <f>ROW(EtalonRes!A97)</f>
        <v/>
      </c>
      <c r="E120" s="95" t="n">
        <v>1</v>
      </c>
      <c r="F120" s="95" t="inlineStr">
        <is>
          <t>4.10-81-1</t>
        </is>
      </c>
      <c r="G120" s="95" t="inlineStr">
        <is>
          <t>Монтаж извещателей ОПС</t>
        </is>
      </c>
      <c r="H120" s="95" t="inlineStr">
        <is>
          <t>1 ТОЧКА</t>
        </is>
      </c>
      <c r="I120" s="95" t="n">
        <v>99.18000000000001</v>
      </c>
      <c r="J120" s="95" t="n">
        <v>51.74</v>
      </c>
      <c r="K120" s="95" t="n">
        <v>81880.03</v>
      </c>
      <c r="L120" s="95" t="n"/>
      <c r="M120" s="95" t="n"/>
      <c r="N120" s="95" t="n"/>
      <c r="O120" s="95">
        <f>ROUND((Z120+AC120+AD120),2)</f>
        <v/>
      </c>
      <c r="P120" s="95">
        <f>ROUND((U120+X120+Y120),2)</f>
        <v/>
      </c>
      <c r="Q120" s="95">
        <f>ROUND(10.18,2)</f>
        <v/>
      </c>
      <c r="R120" s="95">
        <f>ROUND(AH120,2)</f>
        <v/>
      </c>
      <c r="S120" s="95" t="inlineStr">
        <is>
          <t>ТСН-2001 4.10-81-1</t>
        </is>
      </c>
      <c r="T120" s="95" t="inlineStr">
        <is>
          <t>work</t>
        </is>
      </c>
      <c r="U120" s="95" t="n">
        <v>52239.46</v>
      </c>
      <c r="V120" s="95" t="n">
        <v>14738.41</v>
      </c>
      <c r="W120" s="95" t="n">
        <v>1637.6</v>
      </c>
      <c r="X120" s="95" t="n">
        <v>18668.65</v>
      </c>
      <c r="Y120" s="95" t="n">
        <v>10971.92</v>
      </c>
      <c r="Z120" s="95" t="n">
        <v>5131.58</v>
      </c>
      <c r="AA120" s="95" t="n">
        <v>1447.78</v>
      </c>
      <c r="AB120" s="95" t="n">
        <v>160.87</v>
      </c>
      <c r="AC120" s="95" t="n">
        <v>1833.85</v>
      </c>
      <c r="AD120" s="95" t="n">
        <v>1077.79</v>
      </c>
      <c r="AE120" s="95" t="inlineStr">
        <is>
          <t>work</t>
        </is>
      </c>
      <c r="AF120" s="95" t="n">
        <v>181.3</v>
      </c>
      <c r="AG120" s="95" t="n">
        <v>17.81</v>
      </c>
      <c r="AH120" s="95" t="n">
        <v>99.18000000000001</v>
      </c>
      <c r="AI120" s="95">
        <f>(((EX120*0.3)*1.1))</f>
        <v/>
      </c>
      <c r="AJ120" s="95">
        <f>(AS120)</f>
        <v/>
      </c>
      <c r="AK120" s="95" t="n">
        <v>1447.78</v>
      </c>
      <c r="AL120" s="95" t="n">
        <v>0</v>
      </c>
      <c r="AM120" s="95" t="n">
        <v>1833.85</v>
      </c>
      <c r="AN120" s="95" t="n">
        <v>160.87</v>
      </c>
      <c r="AO120" s="95">
        <f>ROUND(O120,2)</f>
        <v/>
      </c>
      <c r="AP120" s="95" t="n">
        <v>0</v>
      </c>
      <c r="AQ120" s="95">
        <f>ROUND(R120,2)</f>
        <v/>
      </c>
      <c r="AR120" s="95" t="n">
        <v>0</v>
      </c>
      <c r="AS120" s="95" t="n">
        <v>0</v>
      </c>
      <c r="AT120" s="95" t="n">
        <v>97</v>
      </c>
      <c r="AU120" s="95" t="n">
        <v>51</v>
      </c>
      <c r="AV120" s="95" t="n">
        <v>1</v>
      </c>
      <c r="AW120" s="95" t="n">
        <v>1</v>
      </c>
      <c r="AX120" s="95" t="n"/>
      <c r="AY120" s="95" t="n"/>
      <c r="AZ120" s="95" t="n">
        <v>1</v>
      </c>
      <c r="BA120" s="95" t="n">
        <v>1</v>
      </c>
      <c r="BB120" s="95" t="n">
        <v>1</v>
      </c>
      <c r="BC120" s="95" t="n">
        <v>1</v>
      </c>
      <c r="BD120" s="95" t="n"/>
      <c r="BE120" s="95" t="n"/>
      <c r="BF120" s="95" t="n"/>
      <c r="BG120" s="95" t="n"/>
      <c r="BH120" s="95" t="n">
        <v>0</v>
      </c>
      <c r="BI120" s="95" t="n">
        <v>99.18000000000001</v>
      </c>
      <c r="BJ120" s="95" t="inlineStr">
        <is>
          <t>ТСН-2001.4. Электротехнические установки, 4.10-81-1</t>
        </is>
      </c>
      <c r="BK120" s="95" t="n"/>
      <c r="BL120" s="95" t="n"/>
      <c r="BM120" s="95" t="n">
        <v>410</v>
      </c>
      <c r="BN120" s="95" t="n">
        <v>0</v>
      </c>
      <c r="BO120" s="95" t="inlineStr">
        <is>
          <t>4.10-81-1</t>
        </is>
      </c>
      <c r="BP120" s="95" t="n">
        <v>1</v>
      </c>
      <c r="BQ120" s="95" t="n">
        <v>40</v>
      </c>
      <c r="BR120" s="95" t="n">
        <v>0</v>
      </c>
      <c r="BS120" s="95" t="n">
        <v>1</v>
      </c>
      <c r="BT120" s="95" t="n">
        <v>1</v>
      </c>
      <c r="BU120" s="95" t="n">
        <v>1</v>
      </c>
      <c r="BV120" s="95" t="n">
        <v>1</v>
      </c>
      <c r="BW120" s="95" t="n">
        <v>1</v>
      </c>
      <c r="BX120" s="95" t="n">
        <v>1</v>
      </c>
      <c r="BY120" s="95" t="n"/>
      <c r="BZ120" s="95" t="n">
        <v>97</v>
      </c>
      <c r="CA120" s="95" t="n">
        <v>51</v>
      </c>
      <c r="CB120" s="95" t="n"/>
      <c r="CC120" s="95" t="n"/>
      <c r="CD120" s="95" t="n"/>
      <c r="CE120" s="95" t="n">
        <v>30</v>
      </c>
      <c r="CF120" s="95" t="n">
        <v>0</v>
      </c>
      <c r="CG120" s="95" t="n">
        <v>0</v>
      </c>
      <c r="CH120" s="95" t="n"/>
      <c r="CI120" s="95" t="n"/>
      <c r="CJ120" s="95" t="n"/>
      <c r="CK120" s="95" t="n"/>
      <c r="CL120" s="95" t="n"/>
      <c r="CM120" s="95" t="n">
        <v>0</v>
      </c>
      <c r="CN120" s="95" t="n"/>
      <c r="CO120" s="95" t="n">
        <v>0</v>
      </c>
      <c r="CP120" s="95">
        <f>ROUND(P120,2)</f>
        <v/>
      </c>
      <c r="CQ120" s="95">
        <f>ROUND(V120,2)</f>
        <v/>
      </c>
      <c r="CR120" s="95">
        <f>ROUND(W120,2)</f>
        <v/>
      </c>
      <c r="CS120" s="95">
        <f>ROUND(X120,2)</f>
        <v/>
      </c>
      <c r="CT120" s="95">
        <f>ROUND(Y120,2)</f>
        <v/>
      </c>
      <c r="CU120" s="95">
        <f>ROUND(AF120,2)</f>
        <v/>
      </c>
      <c r="CV120" s="95">
        <f>ROUND((AH120*AV120),2)</f>
        <v/>
      </c>
      <c r="CW120" s="95">
        <f>ROUND(AI120,2)</f>
        <v/>
      </c>
      <c r="CX120" s="95">
        <f>ROUND(AJ120,2)</f>
        <v/>
      </c>
      <c r="CY120" s="95">
        <f>ROUND(((P120*AT120)/100),2)</f>
        <v/>
      </c>
      <c r="CZ120" s="95">
        <f>ROUND(((P120*AU120)/100),2)</f>
        <v/>
      </c>
      <c r="DA120" s="95" t="n"/>
      <c r="DB120" s="95" t="n">
        <v>191</v>
      </c>
      <c r="DC120" s="95" t="n"/>
      <c r="DD120" s="95" t="inlineStr">
        <is>
          <t>*0)*1</t>
        </is>
      </c>
      <c r="DE120" s="95" t="inlineStr">
        <is>
          <t>*0,3)*1,1</t>
        </is>
      </c>
      <c r="DF120" s="95" t="inlineStr">
        <is>
          <t>*0,3)*1,1</t>
        </is>
      </c>
      <c r="DG120" s="95" t="inlineStr">
        <is>
          <t>*0,3)*1,1</t>
        </is>
      </c>
      <c r="DH120" s="95" t="n"/>
      <c r="DI120" s="95" t="inlineStr">
        <is>
          <t>*0,3)*1,1</t>
        </is>
      </c>
      <c r="DJ120" s="95" t="inlineStr">
        <is>
          <t>*0,3)*1,1</t>
        </is>
      </c>
      <c r="DK120" s="95" t="n"/>
      <c r="DL120" s="95" t="n"/>
      <c r="DM120" s="95" t="n"/>
      <c r="DN120" s="95" t="n">
        <v>0</v>
      </c>
      <c r="DO120" s="95" t="n">
        <v>0</v>
      </c>
      <c r="DP120" s="95" t="n">
        <v>1</v>
      </c>
      <c r="DQ120" s="95" t="n">
        <v>1</v>
      </c>
      <c r="DR120" s="95" t="n"/>
      <c r="DS120" s="95" t="n"/>
      <c r="DT120" s="95" t="n"/>
      <c r="DU120" s="95" t="n">
        <v>1000</v>
      </c>
      <c r="DV120" s="95" t="inlineStr">
        <is>
          <t>1  ТОЧКА.</t>
        </is>
      </c>
      <c r="DW120" s="95" t="inlineStr">
        <is>
          <t>1  ТОЧКА.</t>
        </is>
      </c>
      <c r="DX120" s="95" t="n">
        <v>1</v>
      </c>
      <c r="DY120" s="95" t="n"/>
      <c r="DZ120" s="95" t="n"/>
      <c r="EA120" s="95" t="n"/>
      <c r="EB120" s="95" t="n"/>
      <c r="EC120" s="95" t="n"/>
      <c r="ED120" s="95" t="n"/>
      <c r="EE120" s="95" t="n">
        <v>1882814721</v>
      </c>
      <c r="EF120" s="95" t="n">
        <v>40</v>
      </c>
      <c r="EG120" s="95" t="inlineStr">
        <is>
          <t>Монтаж оборудования</t>
        </is>
      </c>
      <c r="EH120" s="95" t="n">
        <v>0</v>
      </c>
      <c r="EI120" s="95" t="n"/>
      <c r="EJ120" s="95" t="n">
        <v>99.18000000000001</v>
      </c>
      <c r="EK120" s="95" t="n">
        <v>410</v>
      </c>
      <c r="EL120" s="95" t="inlineStr">
        <is>
          <t>ТСН-2001.4. Электротехнические установки</t>
        </is>
      </c>
      <c r="EM120" s="95" t="inlineStr">
        <is>
          <t>ТСН-2001.4-10</t>
        </is>
      </c>
      <c r="EN120" s="95" t="n"/>
      <c r="EO120" s="95" t="n"/>
      <c r="EP120" s="95" t="n"/>
      <c r="EQ120" s="95" t="n">
        <v>131072</v>
      </c>
      <c r="ER120" s="95" t="n">
        <v>1447.78</v>
      </c>
      <c r="ES120" s="95" t="n">
        <v>0</v>
      </c>
      <c r="ET120" s="95" t="n">
        <v>1833.85</v>
      </c>
      <c r="EU120" s="95" t="n">
        <v>160.87</v>
      </c>
      <c r="EV120" s="95" t="n">
        <v>1077.79</v>
      </c>
      <c r="EW120" s="95" t="n">
        <v>99.18000000000001</v>
      </c>
      <c r="EX120" s="95" t="n">
        <v>0</v>
      </c>
      <c r="EY120" s="95" t="n">
        <v>0</v>
      </c>
      <c r="EZ120" s="95" t="n"/>
      <c r="FA120" s="95" t="n"/>
      <c r="FB120" s="95" t="n"/>
      <c r="FC120" s="95" t="n"/>
      <c r="FD120" s="95" t="n"/>
      <c r="FE120" s="95" t="n"/>
      <c r="FF120" s="95" t="n"/>
      <c r="FG120" s="95" t="n"/>
      <c r="FH120" s="95" t="n"/>
      <c r="FI120" s="95" t="n"/>
      <c r="FJ120" s="95" t="n"/>
      <c r="FK120" s="95" t="n"/>
      <c r="FL120" s="95" t="n"/>
      <c r="FM120" s="95" t="n"/>
      <c r="FN120" s="95" t="n"/>
      <c r="FO120" s="95" t="n"/>
      <c r="FP120" s="95" t="n"/>
      <c r="FQ120" s="95" t="n">
        <v>0</v>
      </c>
      <c r="FR120" s="95">
        <f>ROUND(IF(BI120=3,GM120,0),2)</f>
        <v/>
      </c>
      <c r="FS120" s="95" t="n">
        <v>0</v>
      </c>
      <c r="FT120" s="95" t="n"/>
      <c r="FU120" s="95" t="n"/>
      <c r="FV120" s="95" t="n"/>
      <c r="FW120" s="95" t="n"/>
      <c r="FX120" s="95" t="n">
        <v>97</v>
      </c>
      <c r="FY120" s="95" t="n">
        <v>51</v>
      </c>
      <c r="FZ120" s="95" t="n"/>
      <c r="GA120" s="95" t="n"/>
      <c r="GB120" s="95" t="n"/>
      <c r="GC120" s="95" t="n"/>
      <c r="GD120" s="95" t="n">
        <v>1</v>
      </c>
      <c r="GE120" s="95" t="n"/>
      <c r="GF120" s="95" t="n">
        <v>1882814721</v>
      </c>
      <c r="GG120" s="95" t="n">
        <v>2</v>
      </c>
      <c r="GH120" s="95" t="n">
        <v>1</v>
      </c>
      <c r="GI120" s="95" t="n">
        <v>2</v>
      </c>
      <c r="GJ120" s="95" t="n">
        <v>0</v>
      </c>
      <c r="GK120" s="95" t="n">
        <v>0</v>
      </c>
      <c r="GL120" s="95">
        <f>ROUND(IF(AND(BH120=3,BI120=3,FS120&lt;&gt;0),P120,0),2)</f>
        <v/>
      </c>
      <c r="GM120" s="95">
        <f>ROUND(O120+X120+Y120,2)+GX120</f>
        <v/>
      </c>
      <c r="GN120" s="95">
        <f>IF(OR(BI120=0,BI120=1),GM120-GX120,0)</f>
        <v/>
      </c>
      <c r="GO120" s="95">
        <f>IF(BI120=2,GM120-GX120,0)</f>
        <v/>
      </c>
      <c r="GP120" s="95">
        <f>IF(BI120=4,GM120-GX120,0)</f>
        <v/>
      </c>
      <c r="GQ120" s="95" t="n"/>
      <c r="GR120" s="95" t="n">
        <v>0</v>
      </c>
      <c r="GS120" s="95" t="n">
        <v>0</v>
      </c>
      <c r="GT120" s="95" t="n">
        <v>0</v>
      </c>
      <c r="GU120" s="95" t="n"/>
      <c r="GV120" s="95">
        <f>ROUND((GT120),6)</f>
        <v/>
      </c>
      <c r="GW120" s="95" t="n">
        <v>1</v>
      </c>
      <c r="GX120" s="95">
        <f>ROUND(HC120*I120,2)</f>
        <v/>
      </c>
      <c r="GY120" s="95" t="n">
        <v>0</v>
      </c>
      <c r="GZ120" s="95" t="n">
        <v>0</v>
      </c>
      <c r="HA120" s="95" t="n">
        <v>0</v>
      </c>
      <c r="HB120" s="95" t="n">
        <v>0</v>
      </c>
      <c r="HC120" s="95">
        <f>GV120*GW120</f>
        <v/>
      </c>
      <c r="HD120" s="95" t="n">
        <v>0</v>
      </c>
      <c r="HE120" s="95" t="n"/>
      <c r="HF120" s="95" t="n"/>
      <c r="HG120" s="95" t="n"/>
      <c r="HH120" s="95" t="n"/>
      <c r="HI120" s="95" t="n"/>
      <c r="HJ120" s="95" t="n"/>
      <c r="HK120" s="95" t="n"/>
      <c r="HL120" s="95" t="n"/>
      <c r="HM120" s="95" t="n"/>
      <c r="HN120" s="95" t="n"/>
      <c r="HO120" s="95" t="n"/>
      <c r="HP120" s="95" t="n"/>
      <c r="HQ120" s="95" t="n"/>
      <c r="HR120" s="95" t="n"/>
      <c r="HS120" s="95" t="n"/>
      <c r="HT120" s="95" t="n"/>
      <c r="HU120" s="95" t="n"/>
      <c r="HV120" s="95" t="n"/>
      <c r="HW120" s="95" t="n"/>
      <c r="HX120" s="95" t="n"/>
      <c r="HY120" s="95" t="n"/>
      <c r="HZ120" s="95" t="n"/>
      <c r="IA120" s="95" t="n"/>
      <c r="IB120" s="95" t="n"/>
      <c r="IC120" s="95" t="n"/>
      <c r="ID120" s="95" t="n"/>
      <c r="IE120" s="95" t="n"/>
      <c r="IF120" s="95" t="n"/>
      <c r="IG120" s="95" t="n"/>
      <c r="IH120" s="95" t="n"/>
      <c r="II120" s="95" t="n"/>
      <c r="IJ120" s="95" t="n"/>
      <c r="IK120" s="95" t="n"/>
      <c r="IL120" s="95" t="n"/>
      <c r="IM120" s="95" t="n"/>
      <c r="IN120" s="95" t="n"/>
      <c r="IO120" s="95" t="n"/>
      <c r="IP120" s="95" t="n"/>
      <c r="IQ120" s="95" t="n"/>
      <c r="IR120" s="95" t="n"/>
      <c r="IS120" s="95" t="n"/>
      <c r="IT120" s="95" t="n"/>
      <c r="IU120" s="95" t="n"/>
    </row>
    <row r="121" ht="12.75" customHeight="1" s="54">
      <c r="A121" s="95" t="n">
        <v>17</v>
      </c>
      <c r="B121" s="95" t="n">
        <v>1</v>
      </c>
      <c r="C121" s="95">
        <f>ROW(SmtRes!A98)</f>
        <v/>
      </c>
      <c r="D121" s="95">
        <f>ROW(EtalonRes!A98)</f>
        <v/>
      </c>
      <c r="E121" s="95" t="n">
        <v>1</v>
      </c>
      <c r="F121" s="95" t="inlineStr">
        <is>
          <t>4.10-78-1</t>
        </is>
      </c>
      <c r="G121" s="95" t="inlineStr">
        <is>
          <t>Монтаж точек СКС/связи и коммутационных элементов</t>
        </is>
      </c>
      <c r="H121" s="95" t="inlineStr">
        <is>
          <t>1 ТОЧКА</t>
        </is>
      </c>
      <c r="I121" s="95" t="n">
        <v>71.81999999999999</v>
      </c>
      <c r="J121" s="95" t="n">
        <v>51.04</v>
      </c>
      <c r="K121" s="95" t="n">
        <v>58485.74</v>
      </c>
      <c r="L121" s="95" t="n"/>
      <c r="M121" s="95" t="n"/>
      <c r="N121" s="95" t="n"/>
      <c r="O121" s="95">
        <f>ROUND((Z121+AC121+AD121),2)</f>
        <v/>
      </c>
      <c r="P121" s="95">
        <f>ROUND((U121+X121+Y121),2)</f>
        <v/>
      </c>
      <c r="Q121" s="95">
        <f>ROUND(10.18,2)</f>
        <v/>
      </c>
      <c r="R121" s="95">
        <f>ROUND(AH121,2)</f>
        <v/>
      </c>
      <c r="S121" s="95" t="inlineStr">
        <is>
          <t>ТСН-2001 4.10-78-1</t>
        </is>
      </c>
      <c r="T121" s="95" t="inlineStr">
        <is>
          <t>work</t>
        </is>
      </c>
      <c r="U121" s="95" t="n">
        <v>37313.89</v>
      </c>
      <c r="V121" s="95" t="n">
        <v>10527.43</v>
      </c>
      <c r="W121" s="95" t="n">
        <v>1169.71</v>
      </c>
      <c r="X121" s="95" t="n">
        <v>13334.75</v>
      </c>
      <c r="Y121" s="95" t="n">
        <v>7837.09</v>
      </c>
      <c r="Z121" s="95" t="n">
        <v>3665.41</v>
      </c>
      <c r="AA121" s="95" t="n">
        <v>1034.13</v>
      </c>
      <c r="AB121" s="95" t="n">
        <v>114.9</v>
      </c>
      <c r="AC121" s="95" t="n">
        <v>1309.9</v>
      </c>
      <c r="AD121" s="95" t="n">
        <v>769.85</v>
      </c>
      <c r="AE121" s="95" t="inlineStr">
        <is>
          <t>work</t>
        </is>
      </c>
      <c r="AF121" s="95" t="n">
        <v>129.49</v>
      </c>
      <c r="AG121" s="95" t="n">
        <v>12.72</v>
      </c>
      <c r="AH121" s="95" t="n">
        <v>71.81999999999999</v>
      </c>
      <c r="AI121" s="95">
        <f>(((EX121*0.3)*1.1))</f>
        <v/>
      </c>
      <c r="AJ121" s="95">
        <f>(AS121)</f>
        <v/>
      </c>
      <c r="AK121" s="95" t="n">
        <v>1034.13</v>
      </c>
      <c r="AL121" s="95" t="n">
        <v>0</v>
      </c>
      <c r="AM121" s="95" t="n">
        <v>1309.9</v>
      </c>
      <c r="AN121" s="95" t="n">
        <v>114.9</v>
      </c>
      <c r="AO121" s="95">
        <f>ROUND(O121,2)</f>
        <v/>
      </c>
      <c r="AP121" s="95" t="n">
        <v>0</v>
      </c>
      <c r="AQ121" s="95">
        <f>ROUND(R121,2)</f>
        <v/>
      </c>
      <c r="AR121" s="95" t="n">
        <v>0</v>
      </c>
      <c r="AS121" s="95" t="n">
        <v>0</v>
      </c>
      <c r="AT121" s="95" t="n">
        <v>97</v>
      </c>
      <c r="AU121" s="95" t="n">
        <v>51</v>
      </c>
      <c r="AV121" s="95" t="n">
        <v>1</v>
      </c>
      <c r="AW121" s="95" t="n">
        <v>1</v>
      </c>
      <c r="AX121" s="95" t="n"/>
      <c r="AY121" s="95" t="n"/>
      <c r="AZ121" s="95" t="n">
        <v>1</v>
      </c>
      <c r="BA121" s="95" t="n">
        <v>1</v>
      </c>
      <c r="BB121" s="95" t="n">
        <v>1</v>
      </c>
      <c r="BC121" s="95" t="n">
        <v>1</v>
      </c>
      <c r="BD121" s="95" t="n"/>
      <c r="BE121" s="95" t="n"/>
      <c r="BF121" s="95" t="n"/>
      <c r="BG121" s="95" t="n"/>
      <c r="BH121" s="95" t="n">
        <v>0</v>
      </c>
      <c r="BI121" s="95" t="n">
        <v>71.81999999999999</v>
      </c>
      <c r="BJ121" s="95" t="inlineStr">
        <is>
          <t>ТСН-2001.4. Электротехнические установки, 4.10-78-1</t>
        </is>
      </c>
      <c r="BK121" s="95" t="n"/>
      <c r="BL121" s="95" t="n"/>
      <c r="BM121" s="95" t="n">
        <v>410</v>
      </c>
      <c r="BN121" s="95" t="n">
        <v>0</v>
      </c>
      <c r="BO121" s="95" t="inlineStr">
        <is>
          <t>4.10-78-1</t>
        </is>
      </c>
      <c r="BP121" s="95" t="n">
        <v>1</v>
      </c>
      <c r="BQ121" s="95" t="n">
        <v>40</v>
      </c>
      <c r="BR121" s="95" t="n">
        <v>0</v>
      </c>
      <c r="BS121" s="95" t="n">
        <v>1</v>
      </c>
      <c r="BT121" s="95" t="n">
        <v>1</v>
      </c>
      <c r="BU121" s="95" t="n">
        <v>1</v>
      </c>
      <c r="BV121" s="95" t="n">
        <v>1</v>
      </c>
      <c r="BW121" s="95" t="n">
        <v>1</v>
      </c>
      <c r="BX121" s="95" t="n">
        <v>1</v>
      </c>
      <c r="BY121" s="95" t="n"/>
      <c r="BZ121" s="95" t="n">
        <v>97</v>
      </c>
      <c r="CA121" s="95" t="n">
        <v>51</v>
      </c>
      <c r="CB121" s="95" t="n"/>
      <c r="CC121" s="95" t="n"/>
      <c r="CD121" s="95" t="n"/>
      <c r="CE121" s="95" t="n">
        <v>30</v>
      </c>
      <c r="CF121" s="95" t="n">
        <v>0</v>
      </c>
      <c r="CG121" s="95" t="n">
        <v>0</v>
      </c>
      <c r="CH121" s="95" t="n"/>
      <c r="CI121" s="95" t="n"/>
      <c r="CJ121" s="95" t="n"/>
      <c r="CK121" s="95" t="n"/>
      <c r="CL121" s="95" t="n"/>
      <c r="CM121" s="95" t="n">
        <v>0</v>
      </c>
      <c r="CN121" s="95" t="n"/>
      <c r="CO121" s="95" t="n">
        <v>0</v>
      </c>
      <c r="CP121" s="95">
        <f>ROUND(P121,2)</f>
        <v/>
      </c>
      <c r="CQ121" s="95">
        <f>ROUND(V121,2)</f>
        <v/>
      </c>
      <c r="CR121" s="95">
        <f>ROUND(W121,2)</f>
        <v/>
      </c>
      <c r="CS121" s="95">
        <f>ROUND(X121,2)</f>
        <v/>
      </c>
      <c r="CT121" s="95">
        <f>ROUND(Y121,2)</f>
        <v/>
      </c>
      <c r="CU121" s="95">
        <f>ROUND(AF121,2)</f>
        <v/>
      </c>
      <c r="CV121" s="95">
        <f>ROUND((AH121*AV121),2)</f>
        <v/>
      </c>
      <c r="CW121" s="95">
        <f>ROUND(AI121,2)</f>
        <v/>
      </c>
      <c r="CX121" s="95">
        <f>ROUND(AJ121,2)</f>
        <v/>
      </c>
      <c r="CY121" s="95">
        <f>ROUND(((P121*AT121)/100),2)</f>
        <v/>
      </c>
      <c r="CZ121" s="95">
        <f>ROUND(((P121*AU121)/100),2)</f>
        <v/>
      </c>
      <c r="DA121" s="95" t="n"/>
      <c r="DB121" s="95" t="n">
        <v>193</v>
      </c>
      <c r="DC121" s="95" t="n"/>
      <c r="DD121" s="95" t="inlineStr">
        <is>
          <t>*0)*1</t>
        </is>
      </c>
      <c r="DE121" s="95" t="inlineStr">
        <is>
          <t>*0,3)*1,1</t>
        </is>
      </c>
      <c r="DF121" s="95" t="inlineStr">
        <is>
          <t>*0,3)*1,1</t>
        </is>
      </c>
      <c r="DG121" s="95" t="inlineStr">
        <is>
          <t>*0,3)*1,1</t>
        </is>
      </c>
      <c r="DH121" s="95" t="n"/>
      <c r="DI121" s="95" t="inlineStr">
        <is>
          <t>*0,3)*1,1</t>
        </is>
      </c>
      <c r="DJ121" s="95" t="inlineStr">
        <is>
          <t>*0,3)*1,1</t>
        </is>
      </c>
      <c r="DK121" s="95" t="n"/>
      <c r="DL121" s="95" t="n"/>
      <c r="DM121" s="95" t="n"/>
      <c r="DN121" s="95" t="n">
        <v>0</v>
      </c>
      <c r="DO121" s="95" t="n">
        <v>0</v>
      </c>
      <c r="DP121" s="95" t="n">
        <v>1</v>
      </c>
      <c r="DQ121" s="95" t="n">
        <v>1</v>
      </c>
      <c r="DR121" s="95" t="n"/>
      <c r="DS121" s="95" t="n"/>
      <c r="DT121" s="95" t="n"/>
      <c r="DU121" s="95" t="n">
        <v>1000</v>
      </c>
      <c r="DV121" s="95" t="inlineStr">
        <is>
          <t>1  ТОЧКА.</t>
        </is>
      </c>
      <c r="DW121" s="95" t="inlineStr">
        <is>
          <t>1  ТОЧКА.</t>
        </is>
      </c>
      <c r="DX121" s="95" t="n">
        <v>1</v>
      </c>
      <c r="DY121" s="95" t="n"/>
      <c r="DZ121" s="95" t="n"/>
      <c r="EA121" s="95" t="n"/>
      <c r="EB121" s="95" t="n"/>
      <c r="EC121" s="95" t="n"/>
      <c r="ED121" s="95" t="n"/>
      <c r="EE121" s="95" t="n">
        <v>1450476850</v>
      </c>
      <c r="EF121" s="95" t="n">
        <v>40</v>
      </c>
      <c r="EG121" s="95" t="inlineStr">
        <is>
          <t>Монтаж оборудования</t>
        </is>
      </c>
      <c r="EH121" s="95" t="n">
        <v>0</v>
      </c>
      <c r="EI121" s="95" t="n"/>
      <c r="EJ121" s="95" t="n">
        <v>71.81999999999999</v>
      </c>
      <c r="EK121" s="95" t="n">
        <v>410</v>
      </c>
      <c r="EL121" s="95" t="inlineStr">
        <is>
          <t>ТСН-2001.4. Электротехнические установки</t>
        </is>
      </c>
      <c r="EM121" s="95" t="inlineStr">
        <is>
          <t>ТСН-2001.4-10</t>
        </is>
      </c>
      <c r="EN121" s="95" t="n"/>
      <c r="EO121" s="95" t="n"/>
      <c r="EP121" s="95" t="n"/>
      <c r="EQ121" s="95" t="n">
        <v>131072</v>
      </c>
      <c r="ER121" s="95" t="n">
        <v>1034.13</v>
      </c>
      <c r="ES121" s="95" t="n">
        <v>0</v>
      </c>
      <c r="ET121" s="95" t="n">
        <v>1309.9</v>
      </c>
      <c r="EU121" s="95" t="n">
        <v>114.9</v>
      </c>
      <c r="EV121" s="95" t="n">
        <v>769.85</v>
      </c>
      <c r="EW121" s="95" t="n">
        <v>71.81999999999999</v>
      </c>
      <c r="EX121" s="95" t="n">
        <v>0</v>
      </c>
      <c r="EY121" s="95" t="n">
        <v>0</v>
      </c>
      <c r="EZ121" s="95" t="n"/>
      <c r="FA121" s="95" t="n"/>
      <c r="FB121" s="95" t="n"/>
      <c r="FC121" s="95" t="n"/>
      <c r="FD121" s="95" t="n"/>
      <c r="FE121" s="95" t="n"/>
      <c r="FF121" s="95" t="n"/>
      <c r="FG121" s="95" t="n"/>
      <c r="FH121" s="95" t="n"/>
      <c r="FI121" s="95" t="n"/>
      <c r="FJ121" s="95" t="n"/>
      <c r="FK121" s="95" t="n"/>
      <c r="FL121" s="95" t="n"/>
      <c r="FM121" s="95" t="n"/>
      <c r="FN121" s="95" t="n"/>
      <c r="FO121" s="95" t="n"/>
      <c r="FP121" s="95" t="n"/>
      <c r="FQ121" s="95" t="n">
        <v>0</v>
      </c>
      <c r="FR121" s="95">
        <f>ROUND(IF(BI121=3,GM121,0),2)</f>
        <v/>
      </c>
      <c r="FS121" s="95" t="n">
        <v>0</v>
      </c>
      <c r="FT121" s="95" t="n"/>
      <c r="FU121" s="95" t="n"/>
      <c r="FV121" s="95" t="n"/>
      <c r="FW121" s="95" t="n"/>
      <c r="FX121" s="95" t="n">
        <v>97</v>
      </c>
      <c r="FY121" s="95" t="n">
        <v>51</v>
      </c>
      <c r="FZ121" s="95" t="n"/>
      <c r="GA121" s="95" t="n"/>
      <c r="GB121" s="95" t="n"/>
      <c r="GC121" s="95" t="n"/>
      <c r="GD121" s="95" t="n">
        <v>1</v>
      </c>
      <c r="GE121" s="95" t="n"/>
      <c r="GF121" s="95" t="n">
        <v>1450476850</v>
      </c>
      <c r="GG121" s="95" t="n">
        <v>2</v>
      </c>
      <c r="GH121" s="95" t="n">
        <v>1</v>
      </c>
      <c r="GI121" s="95" t="n">
        <v>2</v>
      </c>
      <c r="GJ121" s="95" t="n">
        <v>0</v>
      </c>
      <c r="GK121" s="95" t="n">
        <v>0</v>
      </c>
      <c r="GL121" s="95">
        <f>ROUND(IF(AND(BH121=3,BI121=3,FS121&lt;&gt;0),P121,0),2)</f>
        <v/>
      </c>
      <c r="GM121" s="95">
        <f>ROUND(O121+X121+Y121,2)+GX121</f>
        <v/>
      </c>
      <c r="GN121" s="95">
        <f>IF(OR(BI121=0,BI121=1),GM121-GX121,0)</f>
        <v/>
      </c>
      <c r="GO121" s="95">
        <f>IF(BI121=2,GM121-GX121,0)</f>
        <v/>
      </c>
      <c r="GP121" s="95">
        <f>IF(BI121=4,GM121-GX121,0)</f>
        <v/>
      </c>
      <c r="GQ121" s="95" t="n"/>
      <c r="GR121" s="95" t="n">
        <v>0</v>
      </c>
      <c r="GS121" s="95" t="n">
        <v>0</v>
      </c>
      <c r="GT121" s="95" t="n">
        <v>0</v>
      </c>
      <c r="GU121" s="95" t="n"/>
      <c r="GV121" s="95">
        <f>ROUND((GT121),6)</f>
        <v/>
      </c>
      <c r="GW121" s="95" t="n">
        <v>1</v>
      </c>
      <c r="GX121" s="95">
        <f>ROUND(HC121*I121,2)</f>
        <v/>
      </c>
      <c r="GY121" s="95" t="n">
        <v>0</v>
      </c>
      <c r="GZ121" s="95" t="n">
        <v>0</v>
      </c>
      <c r="HA121" s="95" t="n">
        <v>0</v>
      </c>
      <c r="HB121" s="95" t="n">
        <v>0</v>
      </c>
      <c r="HC121" s="95">
        <f>GV121*GW121</f>
        <v/>
      </c>
      <c r="HD121" s="95" t="n">
        <v>0</v>
      </c>
      <c r="HE121" s="95" t="n"/>
      <c r="HF121" s="95" t="n"/>
      <c r="HG121" s="95" t="n"/>
      <c r="HH121" s="95" t="n"/>
      <c r="HI121" s="95" t="n"/>
      <c r="HJ121" s="95" t="n"/>
      <c r="HK121" s="95" t="n"/>
      <c r="HL121" s="95" t="n"/>
      <c r="HM121" s="95" t="n"/>
      <c r="HN121" s="95" t="n"/>
      <c r="HO121" s="95" t="n"/>
      <c r="HP121" s="95" t="n"/>
      <c r="HQ121" s="95" t="n"/>
      <c r="HR121" s="95" t="n"/>
      <c r="HS121" s="95" t="n"/>
      <c r="HT121" s="95" t="n"/>
      <c r="HU121" s="95" t="n"/>
      <c r="HV121" s="95" t="n"/>
      <c r="HW121" s="95" t="n"/>
      <c r="HX121" s="95" t="n"/>
      <c r="HY121" s="95" t="n"/>
      <c r="HZ121" s="95" t="n"/>
      <c r="IA121" s="95" t="n"/>
      <c r="IB121" s="95" t="n"/>
      <c r="IC121" s="95" t="n"/>
      <c r="ID121" s="95" t="n"/>
      <c r="IE121" s="95" t="n"/>
      <c r="IF121" s="95" t="n"/>
      <c r="IG121" s="95" t="n"/>
      <c r="IH121" s="95" t="n"/>
      <c r="II121" s="95" t="n"/>
      <c r="IJ121" s="95" t="n"/>
      <c r="IK121" s="95" t="n"/>
      <c r="IL121" s="95" t="n"/>
      <c r="IM121" s="95" t="n"/>
      <c r="IN121" s="95" t="n"/>
      <c r="IO121" s="95" t="n"/>
      <c r="IP121" s="95" t="n"/>
      <c r="IQ121" s="95" t="n"/>
      <c r="IR121" s="95" t="n"/>
      <c r="IS121" s="95" t="n"/>
      <c r="IT121" s="95" t="n"/>
      <c r="IU121" s="95" t="n"/>
    </row>
    <row r="122" ht="12.75" customHeight="1" s="54">
      <c r="A122" s="95" t="n">
        <v>17</v>
      </c>
      <c r="B122" s="95" t="n">
        <v>1</v>
      </c>
      <c r="C122" s="95">
        <f>ROW(SmtRes!A99)</f>
        <v/>
      </c>
      <c r="D122" s="95">
        <f>ROW(EtalonRes!A99)</f>
        <v/>
      </c>
      <c r="E122" s="95" t="n">
        <v>1</v>
      </c>
      <c r="F122" s="95" t="inlineStr">
        <is>
          <t>4.10-11-1</t>
        </is>
      </c>
      <c r="G122" s="95" t="inlineStr">
        <is>
          <t>Разделка и включение кабелей ОПС/СКС</t>
        </is>
      </c>
      <c r="H122" s="95" t="inlineStr">
        <is>
          <t>1 КОНЕЦ</t>
        </is>
      </c>
      <c r="I122" s="95" t="n">
        <v>171</v>
      </c>
      <c r="J122" s="95" t="n">
        <v>17.15</v>
      </c>
      <c r="K122" s="95" t="n">
        <v>46788.59</v>
      </c>
      <c r="L122" s="95" t="n"/>
      <c r="M122" s="95" t="n"/>
      <c r="N122" s="95" t="n"/>
      <c r="O122" s="95">
        <f>ROUND((Z122+AC122+AD122),2)</f>
        <v/>
      </c>
      <c r="P122" s="95">
        <f>ROUND((U122+X122+Y122),2)</f>
        <v/>
      </c>
      <c r="Q122" s="95">
        <f>ROUND(10.18,2)</f>
        <v/>
      </c>
      <c r="R122" s="95">
        <f>ROUND(AH122,2)</f>
        <v/>
      </c>
      <c r="S122" s="95" t="inlineStr">
        <is>
          <t>ТСН-2001 4.10-11-1</t>
        </is>
      </c>
      <c r="T122" s="95" t="inlineStr">
        <is>
          <t>work</t>
        </is>
      </c>
      <c r="U122" s="95" t="n">
        <v>29851.12</v>
      </c>
      <c r="V122" s="95" t="n">
        <v>8421.950000000001</v>
      </c>
      <c r="W122" s="95" t="n">
        <v>935.77</v>
      </c>
      <c r="X122" s="95" t="n">
        <v>10667.79</v>
      </c>
      <c r="Y122" s="95" t="n">
        <v>6269.67</v>
      </c>
      <c r="Z122" s="95" t="n">
        <v>2932.33</v>
      </c>
      <c r="AA122" s="95" t="n">
        <v>827.3</v>
      </c>
      <c r="AB122" s="95" t="n">
        <v>91.92</v>
      </c>
      <c r="AC122" s="95" t="n">
        <v>1047.91</v>
      </c>
      <c r="AD122" s="95" t="n">
        <v>615.88</v>
      </c>
      <c r="AE122" s="95" t="inlineStr">
        <is>
          <t>work</t>
        </is>
      </c>
      <c r="AF122" s="95" t="n">
        <v>103.64</v>
      </c>
      <c r="AG122" s="95" t="n">
        <v>10.18</v>
      </c>
      <c r="AH122" s="95" t="n">
        <v>171</v>
      </c>
      <c r="AI122" s="95">
        <f>(((EX122*0.3)*1.1))</f>
        <v/>
      </c>
      <c r="AJ122" s="95">
        <f>(AS122)</f>
        <v/>
      </c>
      <c r="AK122" s="95" t="n">
        <v>827.3</v>
      </c>
      <c r="AL122" s="95" t="n">
        <v>0</v>
      </c>
      <c r="AM122" s="95" t="n">
        <v>1047.91</v>
      </c>
      <c r="AN122" s="95" t="n">
        <v>91.92</v>
      </c>
      <c r="AO122" s="95">
        <f>ROUND(O122,2)</f>
        <v/>
      </c>
      <c r="AP122" s="95" t="n">
        <v>0</v>
      </c>
      <c r="AQ122" s="95">
        <f>ROUND(R122,2)</f>
        <v/>
      </c>
      <c r="AR122" s="95" t="n">
        <v>0</v>
      </c>
      <c r="AS122" s="95" t="n">
        <v>0</v>
      </c>
      <c r="AT122" s="95" t="n">
        <v>97</v>
      </c>
      <c r="AU122" s="95" t="n">
        <v>51</v>
      </c>
      <c r="AV122" s="95" t="n">
        <v>1</v>
      </c>
      <c r="AW122" s="95" t="n">
        <v>1</v>
      </c>
      <c r="AX122" s="95" t="n"/>
      <c r="AY122" s="95" t="n"/>
      <c r="AZ122" s="95" t="n">
        <v>1</v>
      </c>
      <c r="BA122" s="95" t="n">
        <v>1</v>
      </c>
      <c r="BB122" s="95" t="n">
        <v>1</v>
      </c>
      <c r="BC122" s="95" t="n">
        <v>1</v>
      </c>
      <c r="BD122" s="95" t="n"/>
      <c r="BE122" s="95" t="n"/>
      <c r="BF122" s="95" t="n"/>
      <c r="BG122" s="95" t="n"/>
      <c r="BH122" s="95" t="n">
        <v>0</v>
      </c>
      <c r="BI122" s="95" t="n">
        <v>171</v>
      </c>
      <c r="BJ122" s="95" t="inlineStr">
        <is>
          <t>ТСН-2001.4. Электротехнические установки, 4.10-11-1</t>
        </is>
      </c>
      <c r="BK122" s="95" t="n"/>
      <c r="BL122" s="95" t="n"/>
      <c r="BM122" s="95" t="n">
        <v>410</v>
      </c>
      <c r="BN122" s="95" t="n">
        <v>0</v>
      </c>
      <c r="BO122" s="95" t="inlineStr">
        <is>
          <t>4.10-11-1</t>
        </is>
      </c>
      <c r="BP122" s="95" t="n">
        <v>1</v>
      </c>
      <c r="BQ122" s="95" t="n">
        <v>40</v>
      </c>
      <c r="BR122" s="95" t="n">
        <v>0</v>
      </c>
      <c r="BS122" s="95" t="n">
        <v>1</v>
      </c>
      <c r="BT122" s="95" t="n">
        <v>1</v>
      </c>
      <c r="BU122" s="95" t="n">
        <v>1</v>
      </c>
      <c r="BV122" s="95" t="n">
        <v>1</v>
      </c>
      <c r="BW122" s="95" t="n">
        <v>1</v>
      </c>
      <c r="BX122" s="95" t="n">
        <v>1</v>
      </c>
      <c r="BY122" s="95" t="n"/>
      <c r="BZ122" s="95" t="n">
        <v>97</v>
      </c>
      <c r="CA122" s="95" t="n">
        <v>51</v>
      </c>
      <c r="CB122" s="95" t="n"/>
      <c r="CC122" s="95" t="n"/>
      <c r="CD122" s="95" t="n"/>
      <c r="CE122" s="95" t="n">
        <v>30</v>
      </c>
      <c r="CF122" s="95" t="n">
        <v>0</v>
      </c>
      <c r="CG122" s="95" t="n">
        <v>0</v>
      </c>
      <c r="CH122" s="95" t="n"/>
      <c r="CI122" s="95" t="n"/>
      <c r="CJ122" s="95" t="n"/>
      <c r="CK122" s="95" t="n"/>
      <c r="CL122" s="95" t="n"/>
      <c r="CM122" s="95" t="n">
        <v>0</v>
      </c>
      <c r="CN122" s="95" t="n"/>
      <c r="CO122" s="95" t="n">
        <v>0</v>
      </c>
      <c r="CP122" s="95">
        <f>ROUND(P122,2)</f>
        <v/>
      </c>
      <c r="CQ122" s="95">
        <f>ROUND(V122,2)</f>
        <v/>
      </c>
      <c r="CR122" s="95">
        <f>ROUND(W122,2)</f>
        <v/>
      </c>
      <c r="CS122" s="95">
        <f>ROUND(X122,2)</f>
        <v/>
      </c>
      <c r="CT122" s="95">
        <f>ROUND(Y122,2)</f>
        <v/>
      </c>
      <c r="CU122" s="95">
        <f>ROUND(AF122,2)</f>
        <v/>
      </c>
      <c r="CV122" s="95">
        <f>ROUND((AH122*AV122),2)</f>
        <v/>
      </c>
      <c r="CW122" s="95">
        <f>ROUND(AI122,2)</f>
        <v/>
      </c>
      <c r="CX122" s="95">
        <f>ROUND(AJ122,2)</f>
        <v/>
      </c>
      <c r="CY122" s="95">
        <f>ROUND(((P122*AT122)/100),2)</f>
        <v/>
      </c>
      <c r="CZ122" s="95">
        <f>ROUND(((P122*AU122)/100),2)</f>
        <v/>
      </c>
      <c r="DA122" s="95" t="n"/>
      <c r="DB122" s="95" t="n">
        <v>195</v>
      </c>
      <c r="DC122" s="95" t="n"/>
      <c r="DD122" s="95" t="inlineStr">
        <is>
          <t>*0)*1</t>
        </is>
      </c>
      <c r="DE122" s="95" t="inlineStr">
        <is>
          <t>*0,3)*1,1</t>
        </is>
      </c>
      <c r="DF122" s="95" t="inlineStr">
        <is>
          <t>*0,3)*1,1</t>
        </is>
      </c>
      <c r="DG122" s="95" t="inlineStr">
        <is>
          <t>*0,3)*1,1</t>
        </is>
      </c>
      <c r="DH122" s="95" t="n"/>
      <c r="DI122" s="95" t="inlineStr">
        <is>
          <t>*0,3)*1,1</t>
        </is>
      </c>
      <c r="DJ122" s="95" t="inlineStr">
        <is>
          <t>*0,3)*1,1</t>
        </is>
      </c>
      <c r="DK122" s="95" t="n"/>
      <c r="DL122" s="95" t="n"/>
      <c r="DM122" s="95" t="n"/>
      <c r="DN122" s="95" t="n">
        <v>0</v>
      </c>
      <c r="DO122" s="95" t="n">
        <v>0</v>
      </c>
      <c r="DP122" s="95" t="n">
        <v>1</v>
      </c>
      <c r="DQ122" s="95" t="n">
        <v>1</v>
      </c>
      <c r="DR122" s="95" t="n"/>
      <c r="DS122" s="95" t="n"/>
      <c r="DT122" s="95" t="n"/>
      <c r="DU122" s="95" t="n">
        <v>1000</v>
      </c>
      <c r="DV122" s="95" t="inlineStr">
        <is>
          <t>1  КОНЕЦ.</t>
        </is>
      </c>
      <c r="DW122" s="95" t="inlineStr">
        <is>
          <t>1  КОНЕЦ.</t>
        </is>
      </c>
      <c r="DX122" s="95" t="n">
        <v>1</v>
      </c>
      <c r="DY122" s="95" t="n"/>
      <c r="DZ122" s="95" t="n"/>
      <c r="EA122" s="95" t="n"/>
      <c r="EB122" s="95" t="n"/>
      <c r="EC122" s="95" t="n"/>
      <c r="ED122" s="95" t="n"/>
      <c r="EE122" s="95" t="n">
        <v>1035030905</v>
      </c>
      <c r="EF122" s="95" t="n">
        <v>40</v>
      </c>
      <c r="EG122" s="95" t="inlineStr">
        <is>
          <t>Монтаж оборудования</t>
        </is>
      </c>
      <c r="EH122" s="95" t="n">
        <v>0</v>
      </c>
      <c r="EI122" s="95" t="n"/>
      <c r="EJ122" s="95" t="n">
        <v>171</v>
      </c>
      <c r="EK122" s="95" t="n">
        <v>410</v>
      </c>
      <c r="EL122" s="95" t="inlineStr">
        <is>
          <t>ТСН-2001.4. Электротехнические установки</t>
        </is>
      </c>
      <c r="EM122" s="95" t="inlineStr">
        <is>
          <t>ТСН-2001.4-10</t>
        </is>
      </c>
      <c r="EN122" s="95" t="n"/>
      <c r="EO122" s="95" t="n"/>
      <c r="EP122" s="95" t="n"/>
      <c r="EQ122" s="95" t="n">
        <v>131072</v>
      </c>
      <c r="ER122" s="95" t="n">
        <v>827.3</v>
      </c>
      <c r="ES122" s="95" t="n">
        <v>0</v>
      </c>
      <c r="ET122" s="95" t="n">
        <v>1047.91</v>
      </c>
      <c r="EU122" s="95" t="n">
        <v>91.92</v>
      </c>
      <c r="EV122" s="95" t="n">
        <v>615.88</v>
      </c>
      <c r="EW122" s="95" t="n">
        <v>171</v>
      </c>
      <c r="EX122" s="95" t="n">
        <v>0</v>
      </c>
      <c r="EY122" s="95" t="n">
        <v>0</v>
      </c>
      <c r="EZ122" s="95" t="n"/>
      <c r="FA122" s="95" t="n"/>
      <c r="FB122" s="95" t="n"/>
      <c r="FC122" s="95" t="n"/>
      <c r="FD122" s="95" t="n"/>
      <c r="FE122" s="95" t="n"/>
      <c r="FF122" s="95" t="n"/>
      <c r="FG122" s="95" t="n"/>
      <c r="FH122" s="95" t="n"/>
      <c r="FI122" s="95" t="n"/>
      <c r="FJ122" s="95" t="n"/>
      <c r="FK122" s="95" t="n"/>
      <c r="FL122" s="95" t="n"/>
      <c r="FM122" s="95" t="n"/>
      <c r="FN122" s="95" t="n"/>
      <c r="FO122" s="95" t="n"/>
      <c r="FP122" s="95" t="n"/>
      <c r="FQ122" s="95" t="n">
        <v>0</v>
      </c>
      <c r="FR122" s="95">
        <f>ROUND(IF(BI122=3,GM122,0),2)</f>
        <v/>
      </c>
      <c r="FS122" s="95" t="n">
        <v>0</v>
      </c>
      <c r="FT122" s="95" t="n"/>
      <c r="FU122" s="95" t="n"/>
      <c r="FV122" s="95" t="n"/>
      <c r="FW122" s="95" t="n"/>
      <c r="FX122" s="95" t="n">
        <v>97</v>
      </c>
      <c r="FY122" s="95" t="n">
        <v>51</v>
      </c>
      <c r="FZ122" s="95" t="n"/>
      <c r="GA122" s="95" t="n"/>
      <c r="GB122" s="95" t="n"/>
      <c r="GC122" s="95" t="n"/>
      <c r="GD122" s="95" t="n">
        <v>1</v>
      </c>
      <c r="GE122" s="95" t="n"/>
      <c r="GF122" s="95" t="n">
        <v>1035030905</v>
      </c>
      <c r="GG122" s="95" t="n">
        <v>2</v>
      </c>
      <c r="GH122" s="95" t="n">
        <v>1</v>
      </c>
      <c r="GI122" s="95" t="n">
        <v>2</v>
      </c>
      <c r="GJ122" s="95" t="n">
        <v>0</v>
      </c>
      <c r="GK122" s="95" t="n">
        <v>0</v>
      </c>
      <c r="GL122" s="95">
        <f>ROUND(IF(AND(BH122=3,BI122=3,FS122&lt;&gt;0),P122,0),2)</f>
        <v/>
      </c>
      <c r="GM122" s="95">
        <f>ROUND(O122+X122+Y122,2)+GX122</f>
        <v/>
      </c>
      <c r="GN122" s="95">
        <f>IF(OR(BI122=0,BI122=1),GM122-GX122,0)</f>
        <v/>
      </c>
      <c r="GO122" s="95">
        <f>IF(BI122=2,GM122-GX122,0)</f>
        <v/>
      </c>
      <c r="GP122" s="95">
        <f>IF(BI122=4,GM122-GX122,0)</f>
        <v/>
      </c>
      <c r="GQ122" s="95" t="n"/>
      <c r="GR122" s="95" t="n">
        <v>0</v>
      </c>
      <c r="GS122" s="95" t="n">
        <v>0</v>
      </c>
      <c r="GT122" s="95" t="n">
        <v>0</v>
      </c>
      <c r="GU122" s="95" t="n"/>
      <c r="GV122" s="95">
        <f>ROUND((GT122),6)</f>
        <v/>
      </c>
      <c r="GW122" s="95" t="n">
        <v>1</v>
      </c>
      <c r="GX122" s="95">
        <f>ROUND(HC122*I122,2)</f>
        <v/>
      </c>
      <c r="GY122" s="95" t="n">
        <v>0</v>
      </c>
      <c r="GZ122" s="95" t="n">
        <v>0</v>
      </c>
      <c r="HA122" s="95" t="n">
        <v>0</v>
      </c>
      <c r="HB122" s="95" t="n">
        <v>0</v>
      </c>
      <c r="HC122" s="95">
        <f>GV122*GW122</f>
        <v/>
      </c>
      <c r="HD122" s="95" t="n">
        <v>0</v>
      </c>
      <c r="HE122" s="95" t="n"/>
      <c r="HF122" s="95" t="n"/>
      <c r="HG122" s="95" t="n"/>
      <c r="HH122" s="95" t="n"/>
      <c r="HI122" s="95" t="n"/>
      <c r="HJ122" s="95" t="n"/>
      <c r="HK122" s="95" t="n"/>
      <c r="HL122" s="95" t="n"/>
      <c r="HM122" s="95" t="n"/>
      <c r="HN122" s="95" t="n"/>
      <c r="HO122" s="95" t="n"/>
      <c r="HP122" s="95" t="n"/>
      <c r="HQ122" s="95" t="n"/>
      <c r="HR122" s="95" t="n"/>
      <c r="HS122" s="95" t="n"/>
      <c r="HT122" s="95" t="n"/>
      <c r="HU122" s="95" t="n"/>
      <c r="HV122" s="95" t="n"/>
      <c r="HW122" s="95" t="n"/>
      <c r="HX122" s="95" t="n"/>
      <c r="HY122" s="95" t="n"/>
      <c r="HZ122" s="95" t="n"/>
      <c r="IA122" s="95" t="n"/>
      <c r="IB122" s="95" t="n"/>
      <c r="IC122" s="95" t="n"/>
      <c r="ID122" s="95" t="n"/>
      <c r="IE122" s="95" t="n"/>
      <c r="IF122" s="95" t="n"/>
      <c r="IG122" s="95" t="n"/>
      <c r="IH122" s="95" t="n"/>
      <c r="II122" s="95" t="n"/>
      <c r="IJ122" s="95" t="n"/>
      <c r="IK122" s="95" t="n"/>
      <c r="IL122" s="95" t="n"/>
      <c r="IM122" s="95" t="n"/>
      <c r="IN122" s="95" t="n"/>
      <c r="IO122" s="95" t="n"/>
      <c r="IP122" s="95" t="n"/>
      <c r="IQ122" s="95" t="n"/>
      <c r="IR122" s="95" t="n"/>
      <c r="IS122" s="95" t="n"/>
      <c r="IT122" s="95" t="n"/>
      <c r="IU122" s="95" t="n"/>
    </row>
    <row r="123" ht="12.75" customHeight="1" s="54">
      <c r="A123" s="95" t="n">
        <v>17</v>
      </c>
      <c r="B123" s="95" t="n">
        <v>1</v>
      </c>
      <c r="C123" s="95">
        <f>ROW(SmtRes!A100)</f>
        <v/>
      </c>
      <c r="D123" s="95">
        <f>ROW(EtalonRes!A100)</f>
        <v/>
      </c>
      <c r="E123" s="95" t="n">
        <v>1</v>
      </c>
      <c r="F123" s="95" t="inlineStr">
        <is>
          <t>4.10-15-1</t>
        </is>
      </c>
      <c r="G123" s="95" t="inlineStr">
        <is>
          <t>Прокладка кабелей ОПС/СКС к точкам</t>
        </is>
      </c>
      <c r="H123" s="95" t="inlineStr">
        <is>
          <t>1 М.П.</t>
        </is>
      </c>
      <c r="I123" s="95" t="n">
        <v>1026</v>
      </c>
      <c r="J123" s="95" t="n">
        <v>2.86</v>
      </c>
      <c r="K123" s="95" t="n">
        <v>46788.59</v>
      </c>
      <c r="L123" s="95" t="n"/>
      <c r="M123" s="95" t="n"/>
      <c r="N123" s="95" t="n"/>
      <c r="O123" s="95">
        <f>ROUND((Z123+AC123+AD123),2)</f>
        <v/>
      </c>
      <c r="P123" s="95">
        <f>ROUND((U123+X123+Y123),2)</f>
        <v/>
      </c>
      <c r="Q123" s="95">
        <f>ROUND(10.18,2)</f>
        <v/>
      </c>
      <c r="R123" s="95">
        <f>ROUND(AH123,2)</f>
        <v/>
      </c>
      <c r="S123" s="95" t="inlineStr">
        <is>
          <t>ТСН-2001 4.10-15-1</t>
        </is>
      </c>
      <c r="T123" s="95" t="inlineStr">
        <is>
          <t>work</t>
        </is>
      </c>
      <c r="U123" s="95" t="n">
        <v>29851.13</v>
      </c>
      <c r="V123" s="95" t="n">
        <v>8421.950000000001</v>
      </c>
      <c r="W123" s="95" t="n">
        <v>935.77</v>
      </c>
      <c r="X123" s="95" t="n">
        <v>10667.81</v>
      </c>
      <c r="Y123" s="95" t="n">
        <v>6269.67</v>
      </c>
      <c r="Z123" s="95" t="n">
        <v>2932.33</v>
      </c>
      <c r="AA123" s="95" t="n">
        <v>827.3</v>
      </c>
      <c r="AB123" s="95" t="n">
        <v>91.92</v>
      </c>
      <c r="AC123" s="95" t="n">
        <v>1047.91</v>
      </c>
      <c r="AD123" s="95" t="n">
        <v>615.88</v>
      </c>
      <c r="AE123" s="95" t="inlineStr">
        <is>
          <t>work</t>
        </is>
      </c>
      <c r="AF123" s="95" t="n">
        <v>103.64</v>
      </c>
      <c r="AG123" s="95" t="n">
        <v>10.18</v>
      </c>
      <c r="AH123" s="95" t="n">
        <v>1026</v>
      </c>
      <c r="AI123" s="95">
        <f>(((EX123*0.3)*1.1))</f>
        <v/>
      </c>
      <c r="AJ123" s="95">
        <f>(AS123)</f>
        <v/>
      </c>
      <c r="AK123" s="95" t="n">
        <v>827.3</v>
      </c>
      <c r="AL123" s="95" t="n">
        <v>0</v>
      </c>
      <c r="AM123" s="95" t="n">
        <v>1047.91</v>
      </c>
      <c r="AN123" s="95" t="n">
        <v>91.92</v>
      </c>
      <c r="AO123" s="95">
        <f>ROUND(O123,2)</f>
        <v/>
      </c>
      <c r="AP123" s="95" t="n">
        <v>0</v>
      </c>
      <c r="AQ123" s="95">
        <f>ROUND(R123,2)</f>
        <v/>
      </c>
      <c r="AR123" s="95" t="n">
        <v>0</v>
      </c>
      <c r="AS123" s="95" t="n">
        <v>0</v>
      </c>
      <c r="AT123" s="95" t="n">
        <v>97</v>
      </c>
      <c r="AU123" s="95" t="n">
        <v>51</v>
      </c>
      <c r="AV123" s="95" t="n">
        <v>1</v>
      </c>
      <c r="AW123" s="95" t="n">
        <v>1</v>
      </c>
      <c r="AX123" s="95" t="n"/>
      <c r="AY123" s="95" t="n"/>
      <c r="AZ123" s="95" t="n">
        <v>1</v>
      </c>
      <c r="BA123" s="95" t="n">
        <v>1</v>
      </c>
      <c r="BB123" s="95" t="n">
        <v>1</v>
      </c>
      <c r="BC123" s="95" t="n">
        <v>1</v>
      </c>
      <c r="BD123" s="95" t="n"/>
      <c r="BE123" s="95" t="n"/>
      <c r="BF123" s="95" t="n"/>
      <c r="BG123" s="95" t="n"/>
      <c r="BH123" s="95" t="n">
        <v>0</v>
      </c>
      <c r="BI123" s="95" t="n">
        <v>1026</v>
      </c>
      <c r="BJ123" s="95" t="inlineStr">
        <is>
          <t>ТСН-2001.4. Электротехнические установки, 4.10-15-1</t>
        </is>
      </c>
      <c r="BK123" s="95" t="n"/>
      <c r="BL123" s="95" t="n"/>
      <c r="BM123" s="95" t="n">
        <v>410</v>
      </c>
      <c r="BN123" s="95" t="n">
        <v>0</v>
      </c>
      <c r="BO123" s="95" t="inlineStr">
        <is>
          <t>4.10-15-1</t>
        </is>
      </c>
      <c r="BP123" s="95" t="n">
        <v>1</v>
      </c>
      <c r="BQ123" s="95" t="n">
        <v>40</v>
      </c>
      <c r="BR123" s="95" t="n">
        <v>0</v>
      </c>
      <c r="BS123" s="95" t="n">
        <v>1</v>
      </c>
      <c r="BT123" s="95" t="n">
        <v>1</v>
      </c>
      <c r="BU123" s="95" t="n">
        <v>1</v>
      </c>
      <c r="BV123" s="95" t="n">
        <v>1</v>
      </c>
      <c r="BW123" s="95" t="n">
        <v>1</v>
      </c>
      <c r="BX123" s="95" t="n">
        <v>1</v>
      </c>
      <c r="BY123" s="95" t="n"/>
      <c r="BZ123" s="95" t="n">
        <v>97</v>
      </c>
      <c r="CA123" s="95" t="n">
        <v>51</v>
      </c>
      <c r="CB123" s="95" t="n"/>
      <c r="CC123" s="95" t="n"/>
      <c r="CD123" s="95" t="n"/>
      <c r="CE123" s="95" t="n">
        <v>30</v>
      </c>
      <c r="CF123" s="95" t="n">
        <v>0</v>
      </c>
      <c r="CG123" s="95" t="n">
        <v>0</v>
      </c>
      <c r="CH123" s="95" t="n"/>
      <c r="CI123" s="95" t="n"/>
      <c r="CJ123" s="95" t="n"/>
      <c r="CK123" s="95" t="n"/>
      <c r="CL123" s="95" t="n"/>
      <c r="CM123" s="95" t="n">
        <v>0</v>
      </c>
      <c r="CN123" s="95" t="n"/>
      <c r="CO123" s="95" t="n">
        <v>0</v>
      </c>
      <c r="CP123" s="95">
        <f>ROUND(P123,2)</f>
        <v/>
      </c>
      <c r="CQ123" s="95">
        <f>ROUND(V123,2)</f>
        <v/>
      </c>
      <c r="CR123" s="95">
        <f>ROUND(W123,2)</f>
        <v/>
      </c>
      <c r="CS123" s="95">
        <f>ROUND(X123,2)</f>
        <v/>
      </c>
      <c r="CT123" s="95">
        <f>ROUND(Y123,2)</f>
        <v/>
      </c>
      <c r="CU123" s="95">
        <f>ROUND(AF123,2)</f>
        <v/>
      </c>
      <c r="CV123" s="95">
        <f>ROUND((AH123*AV123),2)</f>
        <v/>
      </c>
      <c r="CW123" s="95">
        <f>ROUND(AI123,2)</f>
        <v/>
      </c>
      <c r="CX123" s="95">
        <f>ROUND(AJ123,2)</f>
        <v/>
      </c>
      <c r="CY123" s="95">
        <f>ROUND(((P123*AT123)/100),2)</f>
        <v/>
      </c>
      <c r="CZ123" s="95">
        <f>ROUND(((P123*AU123)/100),2)</f>
        <v/>
      </c>
      <c r="DA123" s="95" t="n"/>
      <c r="DB123" s="95" t="n">
        <v>197</v>
      </c>
      <c r="DC123" s="95" t="n"/>
      <c r="DD123" s="95" t="inlineStr">
        <is>
          <t>*0)*1</t>
        </is>
      </c>
      <c r="DE123" s="95" t="inlineStr">
        <is>
          <t>*0,3)*1,1</t>
        </is>
      </c>
      <c r="DF123" s="95" t="inlineStr">
        <is>
          <t>*0,3)*1,1</t>
        </is>
      </c>
      <c r="DG123" s="95" t="inlineStr">
        <is>
          <t>*0,3)*1,1</t>
        </is>
      </c>
      <c r="DH123" s="95" t="n"/>
      <c r="DI123" s="95" t="inlineStr">
        <is>
          <t>*0,3)*1,1</t>
        </is>
      </c>
      <c r="DJ123" s="95" t="inlineStr">
        <is>
          <t>*0,3)*1,1</t>
        </is>
      </c>
      <c r="DK123" s="95" t="n"/>
      <c r="DL123" s="95" t="n"/>
      <c r="DM123" s="95" t="n"/>
      <c r="DN123" s="95" t="n">
        <v>0</v>
      </c>
      <c r="DO123" s="95" t="n">
        <v>0</v>
      </c>
      <c r="DP123" s="95" t="n">
        <v>1</v>
      </c>
      <c r="DQ123" s="95" t="n">
        <v>1</v>
      </c>
      <c r="DR123" s="95" t="n"/>
      <c r="DS123" s="95" t="n"/>
      <c r="DT123" s="95" t="n"/>
      <c r="DU123" s="95" t="n">
        <v>1000</v>
      </c>
      <c r="DV123" s="95" t="inlineStr">
        <is>
          <t>1  М.П..</t>
        </is>
      </c>
      <c r="DW123" s="95" t="inlineStr">
        <is>
          <t>1  М.П..</t>
        </is>
      </c>
      <c r="DX123" s="95" t="n">
        <v>1</v>
      </c>
      <c r="DY123" s="95" t="n"/>
      <c r="DZ123" s="95" t="n"/>
      <c r="EA123" s="95" t="n"/>
      <c r="EB123" s="95" t="n"/>
      <c r="EC123" s="95" t="n"/>
      <c r="ED123" s="95" t="n"/>
      <c r="EE123" s="95" t="n">
        <v>1469969654</v>
      </c>
      <c r="EF123" s="95" t="n">
        <v>40</v>
      </c>
      <c r="EG123" s="95" t="inlineStr">
        <is>
          <t>Монтаж оборудования</t>
        </is>
      </c>
      <c r="EH123" s="95" t="n">
        <v>0</v>
      </c>
      <c r="EI123" s="95" t="n"/>
      <c r="EJ123" s="95" t="n">
        <v>1026</v>
      </c>
      <c r="EK123" s="95" t="n">
        <v>410</v>
      </c>
      <c r="EL123" s="95" t="inlineStr">
        <is>
          <t>ТСН-2001.4. Электротехнические установки</t>
        </is>
      </c>
      <c r="EM123" s="95" t="inlineStr">
        <is>
          <t>ТСН-2001.4-10</t>
        </is>
      </c>
      <c r="EN123" s="95" t="n"/>
      <c r="EO123" s="95" t="n"/>
      <c r="EP123" s="95" t="n"/>
      <c r="EQ123" s="95" t="n">
        <v>131072</v>
      </c>
      <c r="ER123" s="95" t="n">
        <v>827.3</v>
      </c>
      <c r="ES123" s="95" t="n">
        <v>0</v>
      </c>
      <c r="ET123" s="95" t="n">
        <v>1047.91</v>
      </c>
      <c r="EU123" s="95" t="n">
        <v>91.92</v>
      </c>
      <c r="EV123" s="95" t="n">
        <v>615.88</v>
      </c>
      <c r="EW123" s="95" t="n">
        <v>1026</v>
      </c>
      <c r="EX123" s="95" t="n">
        <v>0</v>
      </c>
      <c r="EY123" s="95" t="n">
        <v>0</v>
      </c>
      <c r="EZ123" s="95" t="n"/>
      <c r="FA123" s="95" t="n"/>
      <c r="FB123" s="95" t="n"/>
      <c r="FC123" s="95" t="n"/>
      <c r="FD123" s="95" t="n"/>
      <c r="FE123" s="95" t="n"/>
      <c r="FF123" s="95" t="n"/>
      <c r="FG123" s="95" t="n"/>
      <c r="FH123" s="95" t="n"/>
      <c r="FI123" s="95" t="n"/>
      <c r="FJ123" s="95" t="n"/>
      <c r="FK123" s="95" t="n"/>
      <c r="FL123" s="95" t="n"/>
      <c r="FM123" s="95" t="n"/>
      <c r="FN123" s="95" t="n"/>
      <c r="FO123" s="95" t="n"/>
      <c r="FP123" s="95" t="n"/>
      <c r="FQ123" s="95" t="n">
        <v>0</v>
      </c>
      <c r="FR123" s="95">
        <f>ROUND(IF(BI123=3,GM123,0),2)</f>
        <v/>
      </c>
      <c r="FS123" s="95" t="n">
        <v>0</v>
      </c>
      <c r="FT123" s="95" t="n"/>
      <c r="FU123" s="95" t="n"/>
      <c r="FV123" s="95" t="n"/>
      <c r="FW123" s="95" t="n"/>
      <c r="FX123" s="95" t="n">
        <v>97</v>
      </c>
      <c r="FY123" s="95" t="n">
        <v>51</v>
      </c>
      <c r="FZ123" s="95" t="n"/>
      <c r="GA123" s="95" t="n"/>
      <c r="GB123" s="95" t="n"/>
      <c r="GC123" s="95" t="n"/>
      <c r="GD123" s="95" t="n">
        <v>1</v>
      </c>
      <c r="GE123" s="95" t="n"/>
      <c r="GF123" s="95" t="n">
        <v>1469969654</v>
      </c>
      <c r="GG123" s="95" t="n">
        <v>2</v>
      </c>
      <c r="GH123" s="95" t="n">
        <v>1</v>
      </c>
      <c r="GI123" s="95" t="n">
        <v>2</v>
      </c>
      <c r="GJ123" s="95" t="n">
        <v>0</v>
      </c>
      <c r="GK123" s="95" t="n">
        <v>0</v>
      </c>
      <c r="GL123" s="95">
        <f>ROUND(IF(AND(BH123=3,BI123=3,FS123&lt;&gt;0),P123,0),2)</f>
        <v/>
      </c>
      <c r="GM123" s="95">
        <f>ROUND(O123+X123+Y123,2)+GX123</f>
        <v/>
      </c>
      <c r="GN123" s="95">
        <f>IF(OR(BI123=0,BI123=1),GM123-GX123,0)</f>
        <v/>
      </c>
      <c r="GO123" s="95">
        <f>IF(BI123=2,GM123-GX123,0)</f>
        <v/>
      </c>
      <c r="GP123" s="95">
        <f>IF(BI123=4,GM123-GX123,0)</f>
        <v/>
      </c>
      <c r="GQ123" s="95" t="n"/>
      <c r="GR123" s="95" t="n">
        <v>0</v>
      </c>
      <c r="GS123" s="95" t="n">
        <v>0</v>
      </c>
      <c r="GT123" s="95" t="n">
        <v>0</v>
      </c>
      <c r="GU123" s="95" t="n"/>
      <c r="GV123" s="95">
        <f>ROUND((GT123),6)</f>
        <v/>
      </c>
      <c r="GW123" s="95" t="n">
        <v>1</v>
      </c>
      <c r="GX123" s="95">
        <f>ROUND(HC123*I123,2)</f>
        <v/>
      </c>
      <c r="GY123" s="95" t="n">
        <v>0</v>
      </c>
      <c r="GZ123" s="95" t="n">
        <v>0</v>
      </c>
      <c r="HA123" s="95" t="n">
        <v>0</v>
      </c>
      <c r="HB123" s="95" t="n">
        <v>0</v>
      </c>
      <c r="HC123" s="95">
        <f>GV123*GW123</f>
        <v/>
      </c>
      <c r="HD123" s="95" t="n">
        <v>0</v>
      </c>
      <c r="HE123" s="95" t="n"/>
      <c r="HF123" s="95" t="n"/>
      <c r="HG123" s="95" t="n"/>
      <c r="HH123" s="95" t="n"/>
      <c r="HI123" s="95" t="n"/>
      <c r="HJ123" s="95" t="n"/>
      <c r="HK123" s="95" t="n"/>
      <c r="HL123" s="95" t="n"/>
      <c r="HM123" s="95" t="n"/>
      <c r="HN123" s="95" t="n"/>
      <c r="HO123" s="95" t="n"/>
      <c r="HP123" s="95" t="n"/>
      <c r="HQ123" s="95" t="n"/>
      <c r="HR123" s="95" t="n"/>
      <c r="HS123" s="95" t="n"/>
      <c r="HT123" s="95" t="n"/>
      <c r="HU123" s="95" t="n"/>
      <c r="HV123" s="95" t="n"/>
      <c r="HW123" s="95" t="n"/>
      <c r="HX123" s="95" t="n"/>
      <c r="HY123" s="95" t="n"/>
      <c r="HZ123" s="95" t="n"/>
      <c r="IA123" s="95" t="n"/>
      <c r="IB123" s="95" t="n"/>
      <c r="IC123" s="95" t="n"/>
      <c r="ID123" s="95" t="n"/>
      <c r="IE123" s="95" t="n"/>
      <c r="IF123" s="95" t="n"/>
      <c r="IG123" s="95" t="n"/>
      <c r="IH123" s="95" t="n"/>
      <c r="II123" s="95" t="n"/>
      <c r="IJ123" s="95" t="n"/>
      <c r="IK123" s="95" t="n"/>
      <c r="IL123" s="95" t="n"/>
      <c r="IM123" s="95" t="n"/>
      <c r="IN123" s="95" t="n"/>
      <c r="IO123" s="95" t="n"/>
      <c r="IP123" s="95" t="n"/>
      <c r="IQ123" s="95" t="n"/>
      <c r="IR123" s="95" t="n"/>
      <c r="IS123" s="95" t="n"/>
      <c r="IT123" s="95" t="n"/>
      <c r="IU123" s="95" t="n"/>
    </row>
    <row r="124" ht="12.75" customHeight="1" s="54">
      <c r="A124" s="95" t="n">
        <v>17</v>
      </c>
      <c r="B124" s="95" t="n">
        <v>1</v>
      </c>
      <c r="C124" s="95">
        <f>ROW(SmtRes!A101)</f>
        <v/>
      </c>
      <c r="D124" s="95">
        <f>ROW(EtalonRes!A101)</f>
        <v/>
      </c>
      <c r="E124" s="95" t="n">
        <v>1</v>
      </c>
      <c r="F124" s="95" t="inlineStr">
        <is>
          <t>4.10-78-1</t>
        </is>
      </c>
      <c r="G124" s="95" t="inlineStr">
        <is>
          <t>Коммутационные панели/узлы связи и сигнализации</t>
        </is>
      </c>
      <c r="H124" s="95" t="inlineStr">
        <is>
          <t>1 ТОЧКА</t>
        </is>
      </c>
      <c r="I124" s="95" t="n">
        <v>70</v>
      </c>
      <c r="J124" s="95" t="n">
        <v>42.98</v>
      </c>
      <c r="K124" s="95" t="n">
        <v>48006.31</v>
      </c>
      <c r="L124" s="95" t="n"/>
      <c r="M124" s="95" t="n"/>
      <c r="N124" s="95" t="n"/>
      <c r="O124" s="95">
        <f>ROUND((Z124+AC124+AD124),2)</f>
        <v/>
      </c>
      <c r="P124" s="95">
        <f>ROUND((U124+X124+Y124),2)</f>
        <v/>
      </c>
      <c r="Q124" s="95">
        <f>ROUND(10.18,2)</f>
        <v/>
      </c>
      <c r="R124" s="95">
        <f>ROUND(AH124,2)</f>
        <v/>
      </c>
      <c r="S124" s="95" t="inlineStr">
        <is>
          <t>ТСН-2001 4.10-78-1</t>
        </is>
      </c>
      <c r="T124" s="95" t="inlineStr">
        <is>
          <t>work</t>
        </is>
      </c>
      <c r="U124" s="95" t="n">
        <v>30628.03</v>
      </c>
      <c r="V124" s="95" t="n">
        <v>8641.139999999999</v>
      </c>
      <c r="W124" s="95" t="n">
        <v>960.13</v>
      </c>
      <c r="X124" s="95" t="n">
        <v>10945.44</v>
      </c>
      <c r="Y124" s="95" t="n">
        <v>6432.85</v>
      </c>
      <c r="Z124" s="95" t="n">
        <v>3008.65</v>
      </c>
      <c r="AA124" s="95" t="n">
        <v>848.84</v>
      </c>
      <c r="AB124" s="95" t="n">
        <v>94.31999999999999</v>
      </c>
      <c r="AC124" s="95" t="n">
        <v>1075.2</v>
      </c>
      <c r="AD124" s="95" t="n">
        <v>631.91</v>
      </c>
      <c r="AE124" s="95" t="inlineStr">
        <is>
          <t>work</t>
        </is>
      </c>
      <c r="AF124" s="95" t="n">
        <v>106.27</v>
      </c>
      <c r="AG124" s="95" t="n">
        <v>10.44</v>
      </c>
      <c r="AH124" s="95" t="n">
        <v>70</v>
      </c>
      <c r="AI124" s="95">
        <f>(((EX124*0.3)*1.1))</f>
        <v/>
      </c>
      <c r="AJ124" s="95">
        <f>(AS124)</f>
        <v/>
      </c>
      <c r="AK124" s="95" t="n">
        <v>848.84</v>
      </c>
      <c r="AL124" s="95" t="n">
        <v>0</v>
      </c>
      <c r="AM124" s="95" t="n">
        <v>1075.2</v>
      </c>
      <c r="AN124" s="95" t="n">
        <v>94.31999999999999</v>
      </c>
      <c r="AO124" s="95">
        <f>ROUND(O124,2)</f>
        <v/>
      </c>
      <c r="AP124" s="95" t="n">
        <v>0</v>
      </c>
      <c r="AQ124" s="95">
        <f>ROUND(R124,2)</f>
        <v/>
      </c>
      <c r="AR124" s="95" t="n">
        <v>0</v>
      </c>
      <c r="AS124" s="95" t="n">
        <v>0</v>
      </c>
      <c r="AT124" s="95" t="n">
        <v>97</v>
      </c>
      <c r="AU124" s="95" t="n">
        <v>51</v>
      </c>
      <c r="AV124" s="95" t="n">
        <v>1</v>
      </c>
      <c r="AW124" s="95" t="n">
        <v>1</v>
      </c>
      <c r="AX124" s="95" t="n"/>
      <c r="AY124" s="95" t="n"/>
      <c r="AZ124" s="95" t="n">
        <v>1</v>
      </c>
      <c r="BA124" s="95" t="n">
        <v>1</v>
      </c>
      <c r="BB124" s="95" t="n">
        <v>1</v>
      </c>
      <c r="BC124" s="95" t="n">
        <v>1</v>
      </c>
      <c r="BD124" s="95" t="n"/>
      <c r="BE124" s="95" t="n"/>
      <c r="BF124" s="95" t="n"/>
      <c r="BG124" s="95" t="n"/>
      <c r="BH124" s="95" t="n">
        <v>0</v>
      </c>
      <c r="BI124" s="95" t="n">
        <v>70</v>
      </c>
      <c r="BJ124" s="95" t="inlineStr">
        <is>
          <t>ТСН-2001.4. Электротехнические установки, 4.10-78-1</t>
        </is>
      </c>
      <c r="BK124" s="95" t="n"/>
      <c r="BL124" s="95" t="n"/>
      <c r="BM124" s="95" t="n">
        <v>410</v>
      </c>
      <c r="BN124" s="95" t="n">
        <v>0</v>
      </c>
      <c r="BO124" s="95" t="inlineStr">
        <is>
          <t>4.10-78-1</t>
        </is>
      </c>
      <c r="BP124" s="95" t="n">
        <v>1</v>
      </c>
      <c r="BQ124" s="95" t="n">
        <v>40</v>
      </c>
      <c r="BR124" s="95" t="n">
        <v>0</v>
      </c>
      <c r="BS124" s="95" t="n">
        <v>1</v>
      </c>
      <c r="BT124" s="95" t="n">
        <v>1</v>
      </c>
      <c r="BU124" s="95" t="n">
        <v>1</v>
      </c>
      <c r="BV124" s="95" t="n">
        <v>1</v>
      </c>
      <c r="BW124" s="95" t="n">
        <v>1</v>
      </c>
      <c r="BX124" s="95" t="n">
        <v>1</v>
      </c>
      <c r="BY124" s="95" t="n"/>
      <c r="BZ124" s="95" t="n">
        <v>97</v>
      </c>
      <c r="CA124" s="95" t="n">
        <v>51</v>
      </c>
      <c r="CB124" s="95" t="n"/>
      <c r="CC124" s="95" t="n"/>
      <c r="CD124" s="95" t="n"/>
      <c r="CE124" s="95" t="n">
        <v>30</v>
      </c>
      <c r="CF124" s="95" t="n">
        <v>0</v>
      </c>
      <c r="CG124" s="95" t="n">
        <v>0</v>
      </c>
      <c r="CH124" s="95" t="n"/>
      <c r="CI124" s="95" t="n"/>
      <c r="CJ124" s="95" t="n"/>
      <c r="CK124" s="95" t="n"/>
      <c r="CL124" s="95" t="n"/>
      <c r="CM124" s="95" t="n">
        <v>0</v>
      </c>
      <c r="CN124" s="95" t="n"/>
      <c r="CO124" s="95" t="n">
        <v>0</v>
      </c>
      <c r="CP124" s="95">
        <f>ROUND(P124,2)</f>
        <v/>
      </c>
      <c r="CQ124" s="95">
        <f>ROUND(V124,2)</f>
        <v/>
      </c>
      <c r="CR124" s="95">
        <f>ROUND(W124,2)</f>
        <v/>
      </c>
      <c r="CS124" s="95">
        <f>ROUND(X124,2)</f>
        <v/>
      </c>
      <c r="CT124" s="95">
        <f>ROUND(Y124,2)</f>
        <v/>
      </c>
      <c r="CU124" s="95">
        <f>ROUND(AF124,2)</f>
        <v/>
      </c>
      <c r="CV124" s="95">
        <f>ROUND((AH124*AV124),2)</f>
        <v/>
      </c>
      <c r="CW124" s="95">
        <f>ROUND(AI124,2)</f>
        <v/>
      </c>
      <c r="CX124" s="95">
        <f>ROUND(AJ124,2)</f>
        <v/>
      </c>
      <c r="CY124" s="95">
        <f>ROUND(((P124*AT124)/100),2)</f>
        <v/>
      </c>
      <c r="CZ124" s="95">
        <f>ROUND(((P124*AU124)/100),2)</f>
        <v/>
      </c>
      <c r="DA124" s="95" t="n"/>
      <c r="DB124" s="95" t="n">
        <v>199</v>
      </c>
      <c r="DC124" s="95" t="n"/>
      <c r="DD124" s="95" t="inlineStr">
        <is>
          <t>*0)*1</t>
        </is>
      </c>
      <c r="DE124" s="95" t="inlineStr">
        <is>
          <t>*0,3)*1,1</t>
        </is>
      </c>
      <c r="DF124" s="95" t="inlineStr">
        <is>
          <t>*0,3)*1,1</t>
        </is>
      </c>
      <c r="DG124" s="95" t="inlineStr">
        <is>
          <t>*0,3)*1,1</t>
        </is>
      </c>
      <c r="DH124" s="95" t="n"/>
      <c r="DI124" s="95" t="inlineStr">
        <is>
          <t>*0,3)*1,1</t>
        </is>
      </c>
      <c r="DJ124" s="95" t="inlineStr">
        <is>
          <t>*0,3)*1,1</t>
        </is>
      </c>
      <c r="DK124" s="95" t="n"/>
      <c r="DL124" s="95" t="n"/>
      <c r="DM124" s="95" t="n"/>
      <c r="DN124" s="95" t="n">
        <v>0</v>
      </c>
      <c r="DO124" s="95" t="n">
        <v>0</v>
      </c>
      <c r="DP124" s="95" t="n">
        <v>1</v>
      </c>
      <c r="DQ124" s="95" t="n">
        <v>1</v>
      </c>
      <c r="DR124" s="95" t="n"/>
      <c r="DS124" s="95" t="n"/>
      <c r="DT124" s="95" t="n"/>
      <c r="DU124" s="95" t="n">
        <v>1000</v>
      </c>
      <c r="DV124" s="95" t="inlineStr">
        <is>
          <t>1  ТОЧКА.</t>
        </is>
      </c>
      <c r="DW124" s="95" t="inlineStr">
        <is>
          <t>1  ТОЧКА.</t>
        </is>
      </c>
      <c r="DX124" s="95" t="n">
        <v>1</v>
      </c>
      <c r="DY124" s="95" t="n"/>
      <c r="DZ124" s="95" t="n"/>
      <c r="EA124" s="95" t="n"/>
      <c r="EB124" s="95" t="n"/>
      <c r="EC124" s="95" t="n"/>
      <c r="ED124" s="95" t="n"/>
      <c r="EE124" s="95" t="n">
        <v>1454328671</v>
      </c>
      <c r="EF124" s="95" t="n">
        <v>40</v>
      </c>
      <c r="EG124" s="95" t="inlineStr">
        <is>
          <t>Монтаж оборудования</t>
        </is>
      </c>
      <c r="EH124" s="95" t="n">
        <v>0</v>
      </c>
      <c r="EI124" s="95" t="n"/>
      <c r="EJ124" s="95" t="n">
        <v>70</v>
      </c>
      <c r="EK124" s="95" t="n">
        <v>410</v>
      </c>
      <c r="EL124" s="95" t="inlineStr">
        <is>
          <t>ТСН-2001.4. Электротехнические установки</t>
        </is>
      </c>
      <c r="EM124" s="95" t="inlineStr">
        <is>
          <t>ТСН-2001.4-10</t>
        </is>
      </c>
      <c r="EN124" s="95" t="n"/>
      <c r="EO124" s="95" t="n"/>
      <c r="EP124" s="95" t="n"/>
      <c r="EQ124" s="95" t="n">
        <v>131072</v>
      </c>
      <c r="ER124" s="95" t="n">
        <v>848.84</v>
      </c>
      <c r="ES124" s="95" t="n">
        <v>0</v>
      </c>
      <c r="ET124" s="95" t="n">
        <v>1075.2</v>
      </c>
      <c r="EU124" s="95" t="n">
        <v>94.31999999999999</v>
      </c>
      <c r="EV124" s="95" t="n">
        <v>631.91</v>
      </c>
      <c r="EW124" s="95" t="n">
        <v>70</v>
      </c>
      <c r="EX124" s="95" t="n">
        <v>0</v>
      </c>
      <c r="EY124" s="95" t="n">
        <v>0</v>
      </c>
      <c r="EZ124" s="95" t="n"/>
      <c r="FA124" s="95" t="n"/>
      <c r="FB124" s="95" t="n"/>
      <c r="FC124" s="95" t="n"/>
      <c r="FD124" s="95" t="n"/>
      <c r="FE124" s="95" t="n"/>
      <c r="FF124" s="95" t="n"/>
      <c r="FG124" s="95" t="n"/>
      <c r="FH124" s="95" t="n"/>
      <c r="FI124" s="95" t="n"/>
      <c r="FJ124" s="95" t="n"/>
      <c r="FK124" s="95" t="n"/>
      <c r="FL124" s="95" t="n"/>
      <c r="FM124" s="95" t="n"/>
      <c r="FN124" s="95" t="n"/>
      <c r="FO124" s="95" t="n"/>
      <c r="FP124" s="95" t="n"/>
      <c r="FQ124" s="95" t="n">
        <v>0</v>
      </c>
      <c r="FR124" s="95">
        <f>ROUND(IF(BI124=3,GM124,0),2)</f>
        <v/>
      </c>
      <c r="FS124" s="95" t="n">
        <v>0</v>
      </c>
      <c r="FT124" s="95" t="n"/>
      <c r="FU124" s="95" t="n"/>
      <c r="FV124" s="95" t="n"/>
      <c r="FW124" s="95" t="n"/>
      <c r="FX124" s="95" t="n">
        <v>97</v>
      </c>
      <c r="FY124" s="95" t="n">
        <v>51</v>
      </c>
      <c r="FZ124" s="95" t="n"/>
      <c r="GA124" s="95" t="n"/>
      <c r="GB124" s="95" t="n"/>
      <c r="GC124" s="95" t="n"/>
      <c r="GD124" s="95" t="n">
        <v>1</v>
      </c>
      <c r="GE124" s="95" t="n"/>
      <c r="GF124" s="95" t="n">
        <v>1454328671</v>
      </c>
      <c r="GG124" s="95" t="n">
        <v>2</v>
      </c>
      <c r="GH124" s="95" t="n">
        <v>1</v>
      </c>
      <c r="GI124" s="95" t="n">
        <v>2</v>
      </c>
      <c r="GJ124" s="95" t="n">
        <v>0</v>
      </c>
      <c r="GK124" s="95" t="n">
        <v>0</v>
      </c>
      <c r="GL124" s="95">
        <f>ROUND(IF(AND(BH124=3,BI124=3,FS124&lt;&gt;0),P124,0),2)</f>
        <v/>
      </c>
      <c r="GM124" s="95">
        <f>ROUND(O124+X124+Y124,2)+GX124</f>
        <v/>
      </c>
      <c r="GN124" s="95">
        <f>IF(OR(BI124=0,BI124=1),GM124-GX124,0)</f>
        <v/>
      </c>
      <c r="GO124" s="95">
        <f>IF(BI124=2,GM124-GX124,0)</f>
        <v/>
      </c>
      <c r="GP124" s="95">
        <f>IF(BI124=4,GM124-GX124,0)</f>
        <v/>
      </c>
      <c r="GQ124" s="95" t="n"/>
      <c r="GR124" s="95" t="n">
        <v>0</v>
      </c>
      <c r="GS124" s="95" t="n">
        <v>0</v>
      </c>
      <c r="GT124" s="95" t="n">
        <v>0</v>
      </c>
      <c r="GU124" s="95" t="n"/>
      <c r="GV124" s="95">
        <f>ROUND((GT124),6)</f>
        <v/>
      </c>
      <c r="GW124" s="95" t="n">
        <v>1</v>
      </c>
      <c r="GX124" s="95">
        <f>ROUND(HC124*I124,2)</f>
        <v/>
      </c>
      <c r="GY124" s="95" t="n">
        <v>0</v>
      </c>
      <c r="GZ124" s="95" t="n">
        <v>0</v>
      </c>
      <c r="HA124" s="95" t="n">
        <v>0</v>
      </c>
      <c r="HB124" s="95" t="n">
        <v>0</v>
      </c>
      <c r="HC124" s="95">
        <f>GV124*GW124</f>
        <v/>
      </c>
      <c r="HD124" s="95" t="n">
        <v>0</v>
      </c>
      <c r="HE124" s="95" t="n"/>
      <c r="HF124" s="95" t="n"/>
      <c r="HG124" s="95" t="n"/>
      <c r="HH124" s="95" t="n"/>
      <c r="HI124" s="95" t="n"/>
      <c r="HJ124" s="95" t="n"/>
      <c r="HK124" s="95" t="n"/>
      <c r="HL124" s="95" t="n"/>
      <c r="HM124" s="95" t="n"/>
      <c r="HN124" s="95" t="n"/>
      <c r="HO124" s="95" t="n"/>
      <c r="HP124" s="95" t="n"/>
      <c r="HQ124" s="95" t="n"/>
      <c r="HR124" s="95" t="n"/>
      <c r="HS124" s="95" t="n"/>
      <c r="HT124" s="95" t="n"/>
      <c r="HU124" s="95" t="n"/>
      <c r="HV124" s="95" t="n"/>
      <c r="HW124" s="95" t="n"/>
      <c r="HX124" s="95" t="n"/>
      <c r="HY124" s="95" t="n"/>
      <c r="HZ124" s="95" t="n"/>
      <c r="IA124" s="95" t="n"/>
      <c r="IB124" s="95" t="n"/>
      <c r="IC124" s="95" t="n"/>
      <c r="ID124" s="95" t="n"/>
      <c r="IE124" s="95" t="n"/>
      <c r="IF124" s="95" t="n"/>
      <c r="IG124" s="95" t="n"/>
      <c r="IH124" s="95" t="n"/>
      <c r="II124" s="95" t="n"/>
      <c r="IJ124" s="95" t="n"/>
      <c r="IK124" s="95" t="n"/>
      <c r="IL124" s="95" t="n"/>
      <c r="IM124" s="95" t="n"/>
      <c r="IN124" s="95" t="n"/>
      <c r="IO124" s="95" t="n"/>
      <c r="IP124" s="95" t="n"/>
      <c r="IQ124" s="95" t="n"/>
      <c r="IR124" s="95" t="n"/>
      <c r="IS124" s="95" t="n"/>
      <c r="IT124" s="95" t="n"/>
      <c r="IU124" s="95" t="n"/>
    </row>
    <row r="125" ht="12.75" customHeight="1" s="54">
      <c r="A125" s="95" t="n">
        <v>18</v>
      </c>
      <c r="B125" s="95" t="n">
        <v>1</v>
      </c>
      <c r="C125" s="95">
        <f>ROW(SmtRes!A102)</f>
        <v/>
      </c>
      <c r="D125" s="95">
        <f>ROW(EtalonRes!A102)</f>
        <v/>
      </c>
      <c r="E125" s="95" t="n">
        <v>2.1</v>
      </c>
      <c r="F125" s="95" t="inlineStr">
        <is>
          <t>PETR-1089827</t>
        </is>
      </c>
      <c r="G125" s="95" t="inlineStr">
        <is>
          <t>Акустические панели/перфорированные элементы для залов и переговорных</t>
        </is>
      </c>
      <c r="H125" s="95" t="inlineStr">
        <is>
          <t>м2</t>
        </is>
      </c>
      <c r="I125" s="95" t="n">
        <v>15.49</v>
      </c>
      <c r="J125" s="95" t="n">
        <v>4683.54</v>
      </c>
      <c r="K125" s="95" t="n">
        <v>72548.07000000001</v>
      </c>
      <c r="L125" s="95" t="n"/>
      <c r="M125" s="95" t="n"/>
      <c r="N125" s="95" t="n"/>
      <c r="O125" s="95">
        <f>ROUND(Z125,2)</f>
        <v/>
      </c>
      <c r="P125" s="95">
        <f>ROUND(U125,2)</f>
        <v/>
      </c>
      <c r="Q125" s="95">
        <f>ROUND(1,2)</f>
        <v/>
      </c>
      <c r="R125" s="95">
        <f>ROUND(AH125,2)</f>
        <v/>
      </c>
      <c r="S125" s="95" t="inlineStr">
        <is>
          <t>PETR-1089827</t>
        </is>
      </c>
      <c r="T125" s="95" t="inlineStr">
        <is>
          <t>material</t>
        </is>
      </c>
      <c r="U125" s="95" t="n">
        <v>72548.07000000001</v>
      </c>
      <c r="V125" s="95" t="n">
        <v>0</v>
      </c>
      <c r="W125" s="95" t="n">
        <v>0</v>
      </c>
      <c r="X125" s="95" t="n">
        <v>0</v>
      </c>
      <c r="Y125" s="95" t="n">
        <v>0</v>
      </c>
      <c r="Z125" s="95" t="n">
        <v>72548.03</v>
      </c>
      <c r="AA125" s="95" t="n">
        <v>0</v>
      </c>
      <c r="AB125" s="95" t="n">
        <v>0</v>
      </c>
      <c r="AC125" s="95" t="n">
        <v>0</v>
      </c>
      <c r="AD125" s="95" t="n">
        <v>0</v>
      </c>
      <c r="AE125" s="95" t="inlineStr">
        <is>
          <t>material</t>
        </is>
      </c>
      <c r="AF125" s="95" t="n">
        <v>0</v>
      </c>
      <c r="AG125" s="95" t="n">
        <v>0</v>
      </c>
      <c r="AH125" s="95" t="n">
        <v>0</v>
      </c>
      <c r="AI125" s="95">
        <f>(EX125)</f>
        <v/>
      </c>
      <c r="AJ125" s="95">
        <f>(AS125)</f>
        <v/>
      </c>
      <c r="AK125" s="95" t="n">
        <v>0</v>
      </c>
      <c r="AL125" s="95" t="n">
        <v>0</v>
      </c>
      <c r="AM125" s="95" t="n">
        <v>0</v>
      </c>
      <c r="AN125" s="95" t="n">
        <v>0</v>
      </c>
      <c r="AO125" s="95">
        <f>ROUND(O125,2)</f>
        <v/>
      </c>
      <c r="AP125" s="95" t="n">
        <v>0</v>
      </c>
      <c r="AQ125" s="95">
        <f>ROUND(R125,2)</f>
        <v/>
      </c>
      <c r="AR125" s="95" t="n">
        <v>0</v>
      </c>
      <c r="AS125" s="95" t="n">
        <v>0</v>
      </c>
      <c r="AT125" s="95" t="n">
        <v>0</v>
      </c>
      <c r="AU125" s="95" t="n">
        <v>0</v>
      </c>
      <c r="AV125" s="95" t="n">
        <v>1</v>
      </c>
      <c r="AW125" s="95" t="n">
        <v>1</v>
      </c>
      <c r="AX125" s="95" t="n"/>
      <c r="AY125" s="95" t="n"/>
      <c r="AZ125" s="95" t="n">
        <v>1</v>
      </c>
      <c r="BA125" s="95" t="n">
        <v>0</v>
      </c>
      <c r="BB125" s="95" t="n">
        <v>0</v>
      </c>
      <c r="BC125" s="95" t="n">
        <v>1</v>
      </c>
      <c r="BD125" s="95" t="n"/>
      <c r="BE125" s="95" t="n"/>
      <c r="BF125" s="95" t="n"/>
      <c r="BG125" s="95" t="n"/>
      <c r="BH125" s="95" t="n">
        <v>3</v>
      </c>
      <c r="BI125" s="95" t="n">
        <v>15.49</v>
      </c>
      <c r="BJ125" s="95" t="n"/>
      <c r="BK125" s="95" t="n"/>
      <c r="BL125" s="95" t="n"/>
      <c r="BM125" s="95" t="n">
        <v>400002</v>
      </c>
      <c r="BN125" s="95" t="n">
        <v>0</v>
      </c>
      <c r="BO125" s="95" t="n"/>
      <c r="BP125" s="95" t="n">
        <v>0</v>
      </c>
      <c r="BQ125" s="95" t="n">
        <v>202</v>
      </c>
      <c r="BR125" s="95" t="n">
        <v>0</v>
      </c>
      <c r="BS125" s="95" t="n">
        <v>1</v>
      </c>
      <c r="BT125" s="95" t="n">
        <v>1</v>
      </c>
      <c r="BU125" s="95" t="n">
        <v>1</v>
      </c>
      <c r="BV125" s="95" t="n">
        <v>1</v>
      </c>
      <c r="BW125" s="95" t="n">
        <v>1</v>
      </c>
      <c r="BX125" s="95" t="n">
        <v>1</v>
      </c>
      <c r="BY125" s="95" t="n"/>
      <c r="BZ125" s="95" t="n">
        <v>0</v>
      </c>
      <c r="CA125" s="95" t="n">
        <v>0</v>
      </c>
      <c r="CB125" s="95" t="n"/>
      <c r="CC125" s="95" t="n"/>
      <c r="CD125" s="95" t="n"/>
      <c r="CE125" s="95" t="n">
        <v>30</v>
      </c>
      <c r="CF125" s="95" t="n">
        <v>0</v>
      </c>
      <c r="CG125" s="95" t="n">
        <v>0</v>
      </c>
      <c r="CH125" s="95" t="n"/>
      <c r="CI125" s="95" t="n"/>
      <c r="CJ125" s="95" t="n"/>
      <c r="CK125" s="95" t="n"/>
      <c r="CL125" s="95" t="n"/>
      <c r="CM125" s="95" t="n">
        <v>0</v>
      </c>
      <c r="CN125" s="95" t="n"/>
      <c r="CO125" s="95" t="n">
        <v>0</v>
      </c>
      <c r="CP125" s="95">
        <f>ROUND(P125,2)</f>
        <v/>
      </c>
      <c r="CQ125" s="95">
        <f>ROUND(V125,2)</f>
        <v/>
      </c>
      <c r="CR125" s="95">
        <f>ROUND(W125,2)</f>
        <v/>
      </c>
      <c r="CS125" s="95">
        <f>ROUND(X125,2)</f>
        <v/>
      </c>
      <c r="CT125" s="95">
        <f>ROUND(Y125,2)</f>
        <v/>
      </c>
      <c r="CU125" s="95">
        <f>ROUND(AF125,2)</f>
        <v/>
      </c>
      <c r="CV125" s="95">
        <f>ROUND((AH125*AV125),2)</f>
        <v/>
      </c>
      <c r="CW125" s="95">
        <f>ROUND(AI125,2)</f>
        <v/>
      </c>
      <c r="CX125" s="95">
        <f>ROUND(AJ125,2)</f>
        <v/>
      </c>
      <c r="CY125" s="95">
        <f>ROUND(((P125*AT125)/100),2)</f>
        <v/>
      </c>
      <c r="CZ125" s="95">
        <f>ROUND(((P125*AU125)/100),2)</f>
        <v/>
      </c>
      <c r="DA125" s="95" t="n"/>
      <c r="DB125" s="95" t="n"/>
      <c r="DC125" s="95" t="n"/>
      <c r="DD125" s="95" t="n"/>
      <c r="DE125" s="95" t="n"/>
      <c r="DF125" s="95" t="n"/>
      <c r="DG125" s="95" t="n"/>
      <c r="DH125" s="95" t="n"/>
      <c r="DI125" s="95" t="n"/>
      <c r="DJ125" s="95" t="n"/>
      <c r="DK125" s="95" t="n"/>
      <c r="DL125" s="95" t="n"/>
      <c r="DM125" s="95" t="n"/>
      <c r="DN125" s="95" t="n">
        <v>0</v>
      </c>
      <c r="DO125" s="95" t="n">
        <v>0</v>
      </c>
      <c r="DP125" s="95" t="n">
        <v>1</v>
      </c>
      <c r="DQ125" s="95" t="n">
        <v>1</v>
      </c>
      <c r="DR125" s="95" t="n"/>
      <c r="DS125" s="95" t="n"/>
      <c r="DT125" s="95" t="n"/>
      <c r="DU125" s="95" t="n">
        <v>1000</v>
      </c>
      <c r="DV125" s="95" t="inlineStr">
        <is>
          <t>м2</t>
        </is>
      </c>
      <c r="DW125" s="95" t="inlineStr">
        <is>
          <t>м2</t>
        </is>
      </c>
      <c r="DX125" s="95" t="n">
        <v>1</v>
      </c>
      <c r="DY125" s="95" t="n"/>
      <c r="DZ125" s="95" t="n"/>
      <c r="EA125" s="95" t="n"/>
      <c r="EB125" s="95" t="n"/>
      <c r="EC125" s="95" t="n"/>
      <c r="ED125" s="95" t="n"/>
      <c r="EE125" s="95" t="n">
        <v>1862754540</v>
      </c>
      <c r="EF125" s="95" t="n">
        <v>202</v>
      </c>
      <c r="EG125" s="95" t="inlineStr">
        <is>
          <t>Материалы</t>
        </is>
      </c>
      <c r="EH125" s="95" t="n">
        <v>0</v>
      </c>
      <c r="EI125" s="95" t="n"/>
      <c r="EJ125" s="95" t="n">
        <v>15.49</v>
      </c>
      <c r="EK125" s="95" t="n">
        <v>0</v>
      </c>
      <c r="EL125" s="95" t="inlineStr">
        <is>
          <t>ТКП / коммерческое предложение</t>
        </is>
      </c>
      <c r="EM125" s="95" t="inlineStr">
        <is>
          <t>PETR-1089827</t>
        </is>
      </c>
      <c r="EN125" s="95" t="n"/>
      <c r="EO125" s="95" t="n"/>
      <c r="EP125" s="95" t="n"/>
      <c r="EQ125" s="95" t="n">
        <v>0</v>
      </c>
      <c r="ER125" s="95" t="n">
        <v>4683.54</v>
      </c>
      <c r="ES125" s="95" t="n">
        <v>0</v>
      </c>
      <c r="ET125" s="95" t="n">
        <v>0</v>
      </c>
      <c r="EU125" s="95" t="n">
        <v>0</v>
      </c>
      <c r="EV125" s="95" t="n">
        <v>0</v>
      </c>
      <c r="EW125" s="95" t="n">
        <v>0</v>
      </c>
      <c r="EX125" s="95" t="n">
        <v>0</v>
      </c>
      <c r="EY125" s="95" t="n">
        <v>0</v>
      </c>
      <c r="EZ125" s="95" t="n"/>
      <c r="FA125" s="95" t="n"/>
      <c r="FB125" s="95" t="n"/>
      <c r="FC125" s="95" t="n"/>
      <c r="FD125" s="95" t="n"/>
      <c r="FE125" s="95" t="n"/>
      <c r="FF125" s="95" t="n"/>
      <c r="FG125" s="95" t="n"/>
      <c r="FH125" s="95" t="n"/>
      <c r="FI125" s="95" t="n"/>
      <c r="FJ125" s="95" t="n"/>
      <c r="FK125" s="95" t="n"/>
      <c r="FL125" s="95" t="n"/>
      <c r="FM125" s="95" t="n"/>
      <c r="FN125" s="95" t="n"/>
      <c r="FO125" s="95" t="n"/>
      <c r="FP125" s="95" t="n"/>
      <c r="FQ125" s="95" t="n">
        <v>0</v>
      </c>
      <c r="FR125" s="95">
        <f>ROUND(IF(BI125=3,GM125,0),2)</f>
        <v/>
      </c>
      <c r="FS125" s="95" t="n">
        <v>0</v>
      </c>
      <c r="FT125" s="95" t="n"/>
      <c r="FU125" s="95" t="n"/>
      <c r="FV125" s="95" t="n"/>
      <c r="FW125" s="95" t="n"/>
      <c r="FX125" s="95" t="n">
        <v>0</v>
      </c>
      <c r="FY125" s="95" t="n">
        <v>0</v>
      </c>
      <c r="FZ125" s="95" t="n"/>
      <c r="GA125" s="95" t="inlineStr">
        <is>
          <t>[82 / 1,20 /  1] +  2% Заг.скл</t>
        </is>
      </c>
      <c r="GB125" s="95" t="n"/>
      <c r="GC125" s="95" t="n"/>
      <c r="GD125" s="95" t="n">
        <v>1</v>
      </c>
      <c r="GE125" s="95" t="n"/>
      <c r="GF125" s="95" t="n">
        <v>1862754540</v>
      </c>
      <c r="GG125" s="95" t="n">
        <v>2</v>
      </c>
      <c r="GH125" s="95" t="n">
        <v>4</v>
      </c>
      <c r="GI125" s="95" t="n">
        <v>-2</v>
      </c>
      <c r="GJ125" s="95" t="n">
        <v>0</v>
      </c>
      <c r="GK125" s="95" t="n">
        <v>0</v>
      </c>
      <c r="GL125" s="95">
        <f>ROUND(IF(AND(BH125=3,BI125=3,FS125&lt;&gt;0),P125,0),2)</f>
        <v/>
      </c>
      <c r="GM125" s="95">
        <f>ROUND(O125+X125+Y125,2)+GX125</f>
        <v/>
      </c>
      <c r="GN125" s="95">
        <f>IF(OR(BI125=0,BI125=1),GM125-GX125,0)</f>
        <v/>
      </c>
      <c r="GO125" s="95">
        <f>IF(BI125=2,GM125-GX125,0)</f>
        <v/>
      </c>
      <c r="GP125" s="95">
        <f>IF(BI125=4,GM125-GX125,0)</f>
        <v/>
      </c>
      <c r="GQ125" s="95" t="n"/>
      <c r="GR125" s="95" t="n">
        <v>0</v>
      </c>
      <c r="GS125" s="95" t="n">
        <v>2</v>
      </c>
      <c r="GT125" s="95" t="n">
        <v>0</v>
      </c>
      <c r="GU125" s="95" t="n"/>
      <c r="GV125" s="95">
        <f>ROUND((GT125),6)</f>
        <v/>
      </c>
      <c r="GW125" s="95" t="n">
        <v>1</v>
      </c>
      <c r="GX125" s="95">
        <f>ROUND(HC125*I125,2)</f>
        <v/>
      </c>
      <c r="GY125" s="95" t="n">
        <v>0</v>
      </c>
      <c r="GZ125" s="95" t="n">
        <v>0</v>
      </c>
      <c r="HA125" s="95" t="n">
        <v>0</v>
      </c>
      <c r="HB125" s="95" t="n">
        <v>0</v>
      </c>
      <c r="HC125" s="95">
        <f>GV125*GW125</f>
        <v/>
      </c>
      <c r="HD125" s="95" t="n">
        <v>0</v>
      </c>
      <c r="HE125" s="95" t="n"/>
      <c r="HF125" s="95" t="n"/>
      <c r="HG125" s="95" t="n"/>
      <c r="HH125" s="95" t="n"/>
      <c r="HI125" s="95" t="n"/>
      <c r="HJ125" s="95" t="n"/>
      <c r="HK125" s="95" t="n"/>
      <c r="HL125" s="95" t="n"/>
      <c r="HM125" s="95" t="n"/>
      <c r="HN125" s="95" t="n"/>
      <c r="HO125" s="95" t="n"/>
      <c r="HP125" s="95" t="n"/>
      <c r="HQ125" s="95" t="n"/>
      <c r="HR125" s="95" t="n"/>
      <c r="HS125" s="95" t="n"/>
      <c r="HT125" s="95" t="n"/>
      <c r="HU125" s="95" t="n"/>
      <c r="HV125" s="95" t="n"/>
      <c r="HW125" s="95" t="n"/>
      <c r="HX125" s="95" t="n"/>
      <c r="HY125" s="95" t="n"/>
      <c r="HZ125" s="95" t="n"/>
      <c r="IA125" s="95" t="n"/>
      <c r="IB125" s="95" t="n"/>
      <c r="IC125" s="95" t="n"/>
      <c r="ID125" s="95" t="n"/>
      <c r="IE125" s="95" t="n"/>
      <c r="IF125" s="95" t="n"/>
      <c r="IG125" s="95" t="n"/>
      <c r="IH125" s="95" t="n"/>
      <c r="II125" s="95" t="n"/>
      <c r="IJ125" s="95" t="n"/>
      <c r="IK125" s="95" t="n"/>
      <c r="IL125" s="95" t="n"/>
      <c r="IM125" s="95" t="n"/>
      <c r="IN125" s="95" t="n"/>
      <c r="IO125" s="95" t="n"/>
      <c r="IP125" s="95" t="n"/>
      <c r="IQ125" s="95" t="n"/>
      <c r="IR125" s="95" t="n"/>
      <c r="IS125" s="95" t="n"/>
      <c r="IT125" s="95" t="n"/>
      <c r="IU125" s="95" t="n"/>
    </row>
    <row r="126" ht="12.75" customHeight="1" s="54">
      <c r="A126" s="95" t="n">
        <v>17</v>
      </c>
      <c r="B126" s="95" t="n">
        <v>1</v>
      </c>
      <c r="C126" s="95">
        <f>ROW(SmtRes!A103)</f>
        <v/>
      </c>
      <c r="D126" s="95">
        <f>ROW(EtalonRes!A103)</f>
        <v/>
      </c>
      <c r="E126" s="95" t="n">
        <v>1</v>
      </c>
      <c r="F126" s="95" t="inlineStr">
        <is>
          <t>4.10-15-1</t>
        </is>
      </c>
      <c r="G126" s="95" t="inlineStr">
        <is>
          <t>Прокладка слаботочных кабелей к точкам Wi-Fi/видеонаблюдения</t>
        </is>
      </c>
      <c r="H126" s="95" t="inlineStr">
        <is>
          <t>1 М.П.</t>
        </is>
      </c>
      <c r="I126" s="95" t="n">
        <v>560</v>
      </c>
      <c r="J126" s="95" t="n">
        <v>5.37</v>
      </c>
      <c r="K126" s="95" t="n">
        <v>48006.31</v>
      </c>
      <c r="L126" s="95" t="n"/>
      <c r="M126" s="95" t="n"/>
      <c r="N126" s="95" t="n"/>
      <c r="O126" s="95">
        <f>ROUND((Z126+AC126+AD126),2)</f>
        <v/>
      </c>
      <c r="P126" s="95">
        <f>ROUND((U126+X126+Y126),2)</f>
        <v/>
      </c>
      <c r="Q126" s="95">
        <f>ROUND(10.18,2)</f>
        <v/>
      </c>
      <c r="R126" s="95">
        <f>ROUND(AH126,2)</f>
        <v/>
      </c>
      <c r="S126" s="95" t="inlineStr">
        <is>
          <t>ТСН-2001 4.10-15-1</t>
        </is>
      </c>
      <c r="T126" s="95" t="inlineStr">
        <is>
          <t>work</t>
        </is>
      </c>
      <c r="U126" s="95" t="n">
        <v>30628.03</v>
      </c>
      <c r="V126" s="95" t="n">
        <v>8641.139999999999</v>
      </c>
      <c r="W126" s="95" t="n">
        <v>960.13</v>
      </c>
      <c r="X126" s="95" t="n">
        <v>10945.44</v>
      </c>
      <c r="Y126" s="95" t="n">
        <v>6432.85</v>
      </c>
      <c r="Z126" s="95" t="n">
        <v>3008.65</v>
      </c>
      <c r="AA126" s="95" t="n">
        <v>848.84</v>
      </c>
      <c r="AB126" s="95" t="n">
        <v>94.31999999999999</v>
      </c>
      <c r="AC126" s="95" t="n">
        <v>1075.2</v>
      </c>
      <c r="AD126" s="95" t="n">
        <v>631.91</v>
      </c>
      <c r="AE126" s="95" t="inlineStr">
        <is>
          <t>work</t>
        </is>
      </c>
      <c r="AF126" s="95" t="n">
        <v>106.27</v>
      </c>
      <c r="AG126" s="95" t="n">
        <v>10.44</v>
      </c>
      <c r="AH126" s="95" t="n">
        <v>560</v>
      </c>
      <c r="AI126" s="95">
        <f>(((EX126*0.3)*1.1))</f>
        <v/>
      </c>
      <c r="AJ126" s="95">
        <f>(AS126)</f>
        <v/>
      </c>
      <c r="AK126" s="95" t="n">
        <v>848.84</v>
      </c>
      <c r="AL126" s="95" t="n">
        <v>0</v>
      </c>
      <c r="AM126" s="95" t="n">
        <v>1075.2</v>
      </c>
      <c r="AN126" s="95" t="n">
        <v>94.31999999999999</v>
      </c>
      <c r="AO126" s="95">
        <f>ROUND(O126,2)</f>
        <v/>
      </c>
      <c r="AP126" s="95" t="n">
        <v>0</v>
      </c>
      <c r="AQ126" s="95">
        <f>ROUND(R126,2)</f>
        <v/>
      </c>
      <c r="AR126" s="95" t="n">
        <v>0</v>
      </c>
      <c r="AS126" s="95" t="n">
        <v>0</v>
      </c>
      <c r="AT126" s="95" t="n">
        <v>97</v>
      </c>
      <c r="AU126" s="95" t="n">
        <v>51</v>
      </c>
      <c r="AV126" s="95" t="n">
        <v>1</v>
      </c>
      <c r="AW126" s="95" t="n">
        <v>1</v>
      </c>
      <c r="AX126" s="95" t="n"/>
      <c r="AY126" s="95" t="n"/>
      <c r="AZ126" s="95" t="n">
        <v>1</v>
      </c>
      <c r="BA126" s="95" t="n">
        <v>1</v>
      </c>
      <c r="BB126" s="95" t="n">
        <v>1</v>
      </c>
      <c r="BC126" s="95" t="n">
        <v>1</v>
      </c>
      <c r="BD126" s="95" t="n"/>
      <c r="BE126" s="95" t="n"/>
      <c r="BF126" s="95" t="n"/>
      <c r="BG126" s="95" t="n"/>
      <c r="BH126" s="95" t="n">
        <v>0</v>
      </c>
      <c r="BI126" s="95" t="n">
        <v>560</v>
      </c>
      <c r="BJ126" s="95" t="inlineStr">
        <is>
          <t>ТСН-2001.4. Электротехнические установки, 4.10-15-1</t>
        </is>
      </c>
      <c r="BK126" s="95" t="n"/>
      <c r="BL126" s="95" t="n"/>
      <c r="BM126" s="95" t="n">
        <v>410</v>
      </c>
      <c r="BN126" s="95" t="n">
        <v>0</v>
      </c>
      <c r="BO126" s="95" t="inlineStr">
        <is>
          <t>4.10-15-1</t>
        </is>
      </c>
      <c r="BP126" s="95" t="n">
        <v>1</v>
      </c>
      <c r="BQ126" s="95" t="n">
        <v>40</v>
      </c>
      <c r="BR126" s="95" t="n">
        <v>0</v>
      </c>
      <c r="BS126" s="95" t="n">
        <v>1</v>
      </c>
      <c r="BT126" s="95" t="n">
        <v>1</v>
      </c>
      <c r="BU126" s="95" t="n">
        <v>1</v>
      </c>
      <c r="BV126" s="95" t="n">
        <v>1</v>
      </c>
      <c r="BW126" s="95" t="n">
        <v>1</v>
      </c>
      <c r="BX126" s="95" t="n">
        <v>1</v>
      </c>
      <c r="BY126" s="95" t="n"/>
      <c r="BZ126" s="95" t="n">
        <v>97</v>
      </c>
      <c r="CA126" s="95" t="n">
        <v>51</v>
      </c>
      <c r="CB126" s="95" t="n"/>
      <c r="CC126" s="95" t="n"/>
      <c r="CD126" s="95" t="n"/>
      <c r="CE126" s="95" t="n">
        <v>30</v>
      </c>
      <c r="CF126" s="95" t="n">
        <v>0</v>
      </c>
      <c r="CG126" s="95" t="n">
        <v>0</v>
      </c>
      <c r="CH126" s="95" t="n"/>
      <c r="CI126" s="95" t="n"/>
      <c r="CJ126" s="95" t="n"/>
      <c r="CK126" s="95" t="n"/>
      <c r="CL126" s="95" t="n"/>
      <c r="CM126" s="95" t="n">
        <v>0</v>
      </c>
      <c r="CN126" s="95" t="n"/>
      <c r="CO126" s="95" t="n">
        <v>0</v>
      </c>
      <c r="CP126" s="95">
        <f>ROUND(P126,2)</f>
        <v/>
      </c>
      <c r="CQ126" s="95">
        <f>ROUND(V126,2)</f>
        <v/>
      </c>
      <c r="CR126" s="95">
        <f>ROUND(W126,2)</f>
        <v/>
      </c>
      <c r="CS126" s="95">
        <f>ROUND(X126,2)</f>
        <v/>
      </c>
      <c r="CT126" s="95">
        <f>ROUND(Y126,2)</f>
        <v/>
      </c>
      <c r="CU126" s="95">
        <f>ROUND(AF126,2)</f>
        <v/>
      </c>
      <c r="CV126" s="95">
        <f>ROUND((AH126*AV126),2)</f>
        <v/>
      </c>
      <c r="CW126" s="95">
        <f>ROUND(AI126,2)</f>
        <v/>
      </c>
      <c r="CX126" s="95">
        <f>ROUND(AJ126,2)</f>
        <v/>
      </c>
      <c r="CY126" s="95">
        <f>ROUND(((P126*AT126)/100),2)</f>
        <v/>
      </c>
      <c r="CZ126" s="95">
        <f>ROUND(((P126*AU126)/100),2)</f>
        <v/>
      </c>
      <c r="DA126" s="95" t="n"/>
      <c r="DB126" s="95" t="n">
        <v>201</v>
      </c>
      <c r="DC126" s="95" t="n"/>
      <c r="DD126" s="95" t="inlineStr">
        <is>
          <t>*0)*1</t>
        </is>
      </c>
      <c r="DE126" s="95" t="inlineStr">
        <is>
          <t>*0,3)*1,1</t>
        </is>
      </c>
      <c r="DF126" s="95" t="inlineStr">
        <is>
          <t>*0,3)*1,1</t>
        </is>
      </c>
      <c r="DG126" s="95" t="inlineStr">
        <is>
          <t>*0,3)*1,1</t>
        </is>
      </c>
      <c r="DH126" s="95" t="n"/>
      <c r="DI126" s="95" t="inlineStr">
        <is>
          <t>*0,3)*1,1</t>
        </is>
      </c>
      <c r="DJ126" s="95" t="inlineStr">
        <is>
          <t>*0,3)*1,1</t>
        </is>
      </c>
      <c r="DK126" s="95" t="n"/>
      <c r="DL126" s="95" t="n"/>
      <c r="DM126" s="95" t="n"/>
      <c r="DN126" s="95" t="n">
        <v>0</v>
      </c>
      <c r="DO126" s="95" t="n">
        <v>0</v>
      </c>
      <c r="DP126" s="95" t="n">
        <v>1</v>
      </c>
      <c r="DQ126" s="95" t="n">
        <v>1</v>
      </c>
      <c r="DR126" s="95" t="n"/>
      <c r="DS126" s="95" t="n"/>
      <c r="DT126" s="95" t="n"/>
      <c r="DU126" s="95" t="n">
        <v>1000</v>
      </c>
      <c r="DV126" s="95" t="inlineStr">
        <is>
          <t>1  М.П..</t>
        </is>
      </c>
      <c r="DW126" s="95" t="inlineStr">
        <is>
          <t>1  М.П..</t>
        </is>
      </c>
      <c r="DX126" s="95" t="n">
        <v>1</v>
      </c>
      <c r="DY126" s="95" t="n"/>
      <c r="DZ126" s="95" t="n"/>
      <c r="EA126" s="95" t="n"/>
      <c r="EB126" s="95" t="n"/>
      <c r="EC126" s="95" t="n"/>
      <c r="ED126" s="95" t="n"/>
      <c r="EE126" s="95" t="n">
        <v>1778300402</v>
      </c>
      <c r="EF126" s="95" t="n">
        <v>40</v>
      </c>
      <c r="EG126" s="95" t="inlineStr">
        <is>
          <t>Монтаж оборудования</t>
        </is>
      </c>
      <c r="EH126" s="95" t="n">
        <v>0</v>
      </c>
      <c r="EI126" s="95" t="n"/>
      <c r="EJ126" s="95" t="n">
        <v>560</v>
      </c>
      <c r="EK126" s="95" t="n">
        <v>410</v>
      </c>
      <c r="EL126" s="95" t="inlineStr">
        <is>
          <t>ТСН-2001.4. Электротехнические установки</t>
        </is>
      </c>
      <c r="EM126" s="95" t="inlineStr">
        <is>
          <t>ТСН-2001.4-10</t>
        </is>
      </c>
      <c r="EN126" s="95" t="n"/>
      <c r="EO126" s="95" t="n"/>
      <c r="EP126" s="95" t="n"/>
      <c r="EQ126" s="95" t="n">
        <v>131072</v>
      </c>
      <c r="ER126" s="95" t="n">
        <v>848.84</v>
      </c>
      <c r="ES126" s="95" t="n">
        <v>0</v>
      </c>
      <c r="ET126" s="95" t="n">
        <v>1075.2</v>
      </c>
      <c r="EU126" s="95" t="n">
        <v>94.31999999999999</v>
      </c>
      <c r="EV126" s="95" t="n">
        <v>631.91</v>
      </c>
      <c r="EW126" s="95" t="n">
        <v>560</v>
      </c>
      <c r="EX126" s="95" t="n">
        <v>0</v>
      </c>
      <c r="EY126" s="95" t="n">
        <v>0</v>
      </c>
      <c r="EZ126" s="95" t="n"/>
      <c r="FA126" s="95" t="n"/>
      <c r="FB126" s="95" t="n"/>
      <c r="FC126" s="95" t="n"/>
      <c r="FD126" s="95" t="n"/>
      <c r="FE126" s="95" t="n"/>
      <c r="FF126" s="95" t="n"/>
      <c r="FG126" s="95" t="n"/>
      <c r="FH126" s="95" t="n"/>
      <c r="FI126" s="95" t="n"/>
      <c r="FJ126" s="95" t="n"/>
      <c r="FK126" s="95" t="n"/>
      <c r="FL126" s="95" t="n"/>
      <c r="FM126" s="95" t="n"/>
      <c r="FN126" s="95" t="n"/>
      <c r="FO126" s="95" t="n"/>
      <c r="FP126" s="95" t="n"/>
      <c r="FQ126" s="95" t="n">
        <v>0</v>
      </c>
      <c r="FR126" s="95">
        <f>ROUND(IF(BI126=3,GM126,0),2)</f>
        <v/>
      </c>
      <c r="FS126" s="95" t="n">
        <v>0</v>
      </c>
      <c r="FT126" s="95" t="n"/>
      <c r="FU126" s="95" t="n"/>
      <c r="FV126" s="95" t="n"/>
      <c r="FW126" s="95" t="n"/>
      <c r="FX126" s="95" t="n">
        <v>97</v>
      </c>
      <c r="FY126" s="95" t="n">
        <v>51</v>
      </c>
      <c r="FZ126" s="95" t="n"/>
      <c r="GA126" s="95" t="n"/>
      <c r="GB126" s="95" t="n"/>
      <c r="GC126" s="95" t="n"/>
      <c r="GD126" s="95" t="n">
        <v>1</v>
      </c>
      <c r="GE126" s="95" t="n"/>
      <c r="GF126" s="95" t="n">
        <v>1778300402</v>
      </c>
      <c r="GG126" s="95" t="n">
        <v>2</v>
      </c>
      <c r="GH126" s="95" t="n">
        <v>1</v>
      </c>
      <c r="GI126" s="95" t="n">
        <v>2</v>
      </c>
      <c r="GJ126" s="95" t="n">
        <v>0</v>
      </c>
      <c r="GK126" s="95" t="n">
        <v>0</v>
      </c>
      <c r="GL126" s="95">
        <f>ROUND(IF(AND(BH126=3,BI126=3,FS126&lt;&gt;0),P126,0),2)</f>
        <v/>
      </c>
      <c r="GM126" s="95">
        <f>ROUND(O126+X126+Y126,2)+GX126</f>
        <v/>
      </c>
      <c r="GN126" s="95">
        <f>IF(OR(BI126=0,BI126=1),GM126-GX126,0)</f>
        <v/>
      </c>
      <c r="GO126" s="95">
        <f>IF(BI126=2,GM126-GX126,0)</f>
        <v/>
      </c>
      <c r="GP126" s="95">
        <f>IF(BI126=4,GM126-GX126,0)</f>
        <v/>
      </c>
      <c r="GQ126" s="95" t="n"/>
      <c r="GR126" s="95" t="n">
        <v>0</v>
      </c>
      <c r="GS126" s="95" t="n">
        <v>0</v>
      </c>
      <c r="GT126" s="95" t="n">
        <v>0</v>
      </c>
      <c r="GU126" s="95" t="n"/>
      <c r="GV126" s="95">
        <f>ROUND((GT126),6)</f>
        <v/>
      </c>
      <c r="GW126" s="95" t="n">
        <v>1</v>
      </c>
      <c r="GX126" s="95">
        <f>ROUND(HC126*I126,2)</f>
        <v/>
      </c>
      <c r="GY126" s="95" t="n">
        <v>0</v>
      </c>
      <c r="GZ126" s="95" t="n">
        <v>0</v>
      </c>
      <c r="HA126" s="95" t="n">
        <v>0</v>
      </c>
      <c r="HB126" s="95" t="n">
        <v>0</v>
      </c>
      <c r="HC126" s="95">
        <f>GV126*GW126</f>
        <v/>
      </c>
      <c r="HD126" s="95" t="n">
        <v>0</v>
      </c>
      <c r="HE126" s="95" t="n"/>
      <c r="HF126" s="95" t="n"/>
      <c r="HG126" s="95" t="n"/>
      <c r="HH126" s="95" t="n"/>
      <c r="HI126" s="95" t="n"/>
      <c r="HJ126" s="95" t="n"/>
      <c r="HK126" s="95" t="n"/>
      <c r="HL126" s="95" t="n"/>
      <c r="HM126" s="95" t="n"/>
      <c r="HN126" s="95" t="n"/>
      <c r="HO126" s="95" t="n"/>
      <c r="HP126" s="95" t="n"/>
      <c r="HQ126" s="95" t="n"/>
      <c r="HR126" s="95" t="n"/>
      <c r="HS126" s="95" t="n"/>
      <c r="HT126" s="95" t="n"/>
      <c r="HU126" s="95" t="n"/>
      <c r="HV126" s="95" t="n"/>
      <c r="HW126" s="95" t="n"/>
      <c r="HX126" s="95" t="n"/>
      <c r="HY126" s="95" t="n"/>
      <c r="HZ126" s="95" t="n"/>
      <c r="IA126" s="95" t="n"/>
      <c r="IB126" s="95" t="n"/>
      <c r="IC126" s="95" t="n"/>
      <c r="ID126" s="95" t="n"/>
      <c r="IE126" s="95" t="n"/>
      <c r="IF126" s="95" t="n"/>
      <c r="IG126" s="95" t="n"/>
      <c r="IH126" s="95" t="n"/>
      <c r="II126" s="95" t="n"/>
      <c r="IJ126" s="95" t="n"/>
      <c r="IK126" s="95" t="n"/>
      <c r="IL126" s="95" t="n"/>
      <c r="IM126" s="95" t="n"/>
      <c r="IN126" s="95" t="n"/>
      <c r="IO126" s="95" t="n"/>
      <c r="IP126" s="95" t="n"/>
      <c r="IQ126" s="95" t="n"/>
      <c r="IR126" s="95" t="n"/>
      <c r="IS126" s="95" t="n"/>
      <c r="IT126" s="95" t="n"/>
      <c r="IU126" s="95" t="n"/>
    </row>
    <row r="127" ht="12.75" customHeight="1" s="54">
      <c r="A127" s="95" t="n">
        <v>17</v>
      </c>
      <c r="B127" s="95" t="n">
        <v>1</v>
      </c>
      <c r="C127" s="95">
        <f>ROW(SmtRes!A104)</f>
        <v/>
      </c>
      <c r="D127" s="95">
        <f>ROW(EtalonRes!A104)</f>
        <v/>
      </c>
      <c r="E127" s="95" t="n">
        <v>1</v>
      </c>
      <c r="F127" s="95" t="inlineStr">
        <is>
          <t>4.10-11-1</t>
        </is>
      </c>
      <c r="G127" s="95" t="inlineStr">
        <is>
          <t>Разделка и включение слаботочных кабелей</t>
        </is>
      </c>
      <c r="H127" s="95" t="inlineStr">
        <is>
          <t>1 КОНЕЦ</t>
        </is>
      </c>
      <c r="I127" s="95" t="n">
        <v>140</v>
      </c>
      <c r="J127" s="95" t="n">
        <v>12.89</v>
      </c>
      <c r="K127" s="95" t="n">
        <v>28803.79</v>
      </c>
      <c r="L127" s="95" t="n"/>
      <c r="M127" s="95" t="n"/>
      <c r="N127" s="95" t="n"/>
      <c r="O127" s="95">
        <f>ROUND((Z127+AC127+AD127),2)</f>
        <v/>
      </c>
      <c r="P127" s="95">
        <f>ROUND((U127+X127+Y127),2)</f>
        <v/>
      </c>
      <c r="Q127" s="95">
        <f>ROUND(10.18,2)</f>
        <v/>
      </c>
      <c r="R127" s="95">
        <f>ROUND(AH127,2)</f>
        <v/>
      </c>
      <c r="S127" s="95" t="inlineStr">
        <is>
          <t>ТСН-2001 4.10-11-1</t>
        </is>
      </c>
      <c r="T127" s="95" t="inlineStr">
        <is>
          <t>work</t>
        </is>
      </c>
      <c r="U127" s="95" t="n">
        <v>18376.82</v>
      </c>
      <c r="V127" s="95" t="n">
        <v>5184.68</v>
      </c>
      <c r="W127" s="95" t="n">
        <v>576.08</v>
      </c>
      <c r="X127" s="95" t="n">
        <v>6567.26</v>
      </c>
      <c r="Y127" s="95" t="n">
        <v>3859.71</v>
      </c>
      <c r="Z127" s="95" t="n">
        <v>1805.19</v>
      </c>
      <c r="AA127" s="95" t="n">
        <v>509.3</v>
      </c>
      <c r="AB127" s="95" t="n">
        <v>56.59</v>
      </c>
      <c r="AC127" s="95" t="n">
        <v>645.11</v>
      </c>
      <c r="AD127" s="95" t="n">
        <v>379.15</v>
      </c>
      <c r="AE127" s="95" t="inlineStr">
        <is>
          <t>work</t>
        </is>
      </c>
      <c r="AF127" s="95" t="n">
        <v>63.73</v>
      </c>
      <c r="AG127" s="95" t="n">
        <v>6.26</v>
      </c>
      <c r="AH127" s="95" t="n">
        <v>140</v>
      </c>
      <c r="AI127" s="95">
        <f>(((EX127*0.3)*1.1))</f>
        <v/>
      </c>
      <c r="AJ127" s="95">
        <f>(AS127)</f>
        <v/>
      </c>
      <c r="AK127" s="95" t="n">
        <v>509.3</v>
      </c>
      <c r="AL127" s="95" t="n">
        <v>0</v>
      </c>
      <c r="AM127" s="95" t="n">
        <v>645.11</v>
      </c>
      <c r="AN127" s="95" t="n">
        <v>56.59</v>
      </c>
      <c r="AO127" s="95">
        <f>ROUND(O127,2)</f>
        <v/>
      </c>
      <c r="AP127" s="95" t="n">
        <v>0</v>
      </c>
      <c r="AQ127" s="95">
        <f>ROUND(R127,2)</f>
        <v/>
      </c>
      <c r="AR127" s="95" t="n">
        <v>0</v>
      </c>
      <c r="AS127" s="95" t="n">
        <v>0</v>
      </c>
      <c r="AT127" s="95" t="n">
        <v>97</v>
      </c>
      <c r="AU127" s="95" t="n">
        <v>51</v>
      </c>
      <c r="AV127" s="95" t="n">
        <v>1</v>
      </c>
      <c r="AW127" s="95" t="n">
        <v>1</v>
      </c>
      <c r="AX127" s="95" t="n"/>
      <c r="AY127" s="95" t="n"/>
      <c r="AZ127" s="95" t="n">
        <v>1</v>
      </c>
      <c r="BA127" s="95" t="n">
        <v>1</v>
      </c>
      <c r="BB127" s="95" t="n">
        <v>1</v>
      </c>
      <c r="BC127" s="95" t="n">
        <v>1</v>
      </c>
      <c r="BD127" s="95" t="n"/>
      <c r="BE127" s="95" t="n"/>
      <c r="BF127" s="95" t="n"/>
      <c r="BG127" s="95" t="n"/>
      <c r="BH127" s="95" t="n">
        <v>0</v>
      </c>
      <c r="BI127" s="95" t="n">
        <v>140</v>
      </c>
      <c r="BJ127" s="95" t="inlineStr">
        <is>
          <t>ТСН-2001.4. Электротехнические установки, 4.10-11-1</t>
        </is>
      </c>
      <c r="BK127" s="95" t="n"/>
      <c r="BL127" s="95" t="n"/>
      <c r="BM127" s="95" t="n">
        <v>410</v>
      </c>
      <c r="BN127" s="95" t="n">
        <v>0</v>
      </c>
      <c r="BO127" s="95" t="inlineStr">
        <is>
          <t>4.10-11-1</t>
        </is>
      </c>
      <c r="BP127" s="95" t="n">
        <v>1</v>
      </c>
      <c r="BQ127" s="95" t="n">
        <v>40</v>
      </c>
      <c r="BR127" s="95" t="n">
        <v>0</v>
      </c>
      <c r="BS127" s="95" t="n">
        <v>1</v>
      </c>
      <c r="BT127" s="95" t="n">
        <v>1</v>
      </c>
      <c r="BU127" s="95" t="n">
        <v>1</v>
      </c>
      <c r="BV127" s="95" t="n">
        <v>1</v>
      </c>
      <c r="BW127" s="95" t="n">
        <v>1</v>
      </c>
      <c r="BX127" s="95" t="n">
        <v>1</v>
      </c>
      <c r="BY127" s="95" t="n"/>
      <c r="BZ127" s="95" t="n">
        <v>97</v>
      </c>
      <c r="CA127" s="95" t="n">
        <v>51</v>
      </c>
      <c r="CB127" s="95" t="n"/>
      <c r="CC127" s="95" t="n"/>
      <c r="CD127" s="95" t="n"/>
      <c r="CE127" s="95" t="n">
        <v>30</v>
      </c>
      <c r="CF127" s="95" t="n">
        <v>0</v>
      </c>
      <c r="CG127" s="95" t="n">
        <v>0</v>
      </c>
      <c r="CH127" s="95" t="n"/>
      <c r="CI127" s="95" t="n"/>
      <c r="CJ127" s="95" t="n"/>
      <c r="CK127" s="95" t="n"/>
      <c r="CL127" s="95" t="n"/>
      <c r="CM127" s="95" t="n">
        <v>0</v>
      </c>
      <c r="CN127" s="95" t="n"/>
      <c r="CO127" s="95" t="n">
        <v>0</v>
      </c>
      <c r="CP127" s="95">
        <f>ROUND(P127,2)</f>
        <v/>
      </c>
      <c r="CQ127" s="95">
        <f>ROUND(V127,2)</f>
        <v/>
      </c>
      <c r="CR127" s="95">
        <f>ROUND(W127,2)</f>
        <v/>
      </c>
      <c r="CS127" s="95">
        <f>ROUND(X127,2)</f>
        <v/>
      </c>
      <c r="CT127" s="95">
        <f>ROUND(Y127,2)</f>
        <v/>
      </c>
      <c r="CU127" s="95">
        <f>ROUND(AF127,2)</f>
        <v/>
      </c>
      <c r="CV127" s="95">
        <f>ROUND((AH127*AV127),2)</f>
        <v/>
      </c>
      <c r="CW127" s="95">
        <f>ROUND(AI127,2)</f>
        <v/>
      </c>
      <c r="CX127" s="95">
        <f>ROUND(AJ127,2)</f>
        <v/>
      </c>
      <c r="CY127" s="95">
        <f>ROUND(((P127*AT127)/100),2)</f>
        <v/>
      </c>
      <c r="CZ127" s="95">
        <f>ROUND(((P127*AU127)/100),2)</f>
        <v/>
      </c>
      <c r="DA127" s="95" t="n"/>
      <c r="DB127" s="95" t="n">
        <v>203</v>
      </c>
      <c r="DC127" s="95" t="n"/>
      <c r="DD127" s="95" t="inlineStr">
        <is>
          <t>*0)*1</t>
        </is>
      </c>
      <c r="DE127" s="95" t="inlineStr">
        <is>
          <t>*0,3)*1,1</t>
        </is>
      </c>
      <c r="DF127" s="95" t="inlineStr">
        <is>
          <t>*0,3)*1,1</t>
        </is>
      </c>
      <c r="DG127" s="95" t="inlineStr">
        <is>
          <t>*0,3)*1,1</t>
        </is>
      </c>
      <c r="DH127" s="95" t="n"/>
      <c r="DI127" s="95" t="inlineStr">
        <is>
          <t>*0,3)*1,1</t>
        </is>
      </c>
      <c r="DJ127" s="95" t="inlineStr">
        <is>
          <t>*0,3)*1,1</t>
        </is>
      </c>
      <c r="DK127" s="95" t="n"/>
      <c r="DL127" s="95" t="n"/>
      <c r="DM127" s="95" t="n"/>
      <c r="DN127" s="95" t="n">
        <v>0</v>
      </c>
      <c r="DO127" s="95" t="n">
        <v>0</v>
      </c>
      <c r="DP127" s="95" t="n">
        <v>1</v>
      </c>
      <c r="DQ127" s="95" t="n">
        <v>1</v>
      </c>
      <c r="DR127" s="95" t="n"/>
      <c r="DS127" s="95" t="n"/>
      <c r="DT127" s="95" t="n"/>
      <c r="DU127" s="95" t="n">
        <v>1000</v>
      </c>
      <c r="DV127" s="95" t="inlineStr">
        <is>
          <t>1  КОНЕЦ.</t>
        </is>
      </c>
      <c r="DW127" s="95" t="inlineStr">
        <is>
          <t>1  КОНЕЦ.</t>
        </is>
      </c>
      <c r="DX127" s="95" t="n">
        <v>1</v>
      </c>
      <c r="DY127" s="95" t="n"/>
      <c r="DZ127" s="95" t="n"/>
      <c r="EA127" s="95" t="n"/>
      <c r="EB127" s="95" t="n"/>
      <c r="EC127" s="95" t="n"/>
      <c r="ED127" s="95" t="n"/>
      <c r="EE127" s="95" t="n">
        <v>1709030811</v>
      </c>
      <c r="EF127" s="95" t="n">
        <v>40</v>
      </c>
      <c r="EG127" s="95" t="inlineStr">
        <is>
          <t>Монтаж оборудования</t>
        </is>
      </c>
      <c r="EH127" s="95" t="n">
        <v>0</v>
      </c>
      <c r="EI127" s="95" t="n"/>
      <c r="EJ127" s="95" t="n">
        <v>140</v>
      </c>
      <c r="EK127" s="95" t="n">
        <v>410</v>
      </c>
      <c r="EL127" s="95" t="inlineStr">
        <is>
          <t>ТСН-2001.4. Электротехнические установки</t>
        </is>
      </c>
      <c r="EM127" s="95" t="inlineStr">
        <is>
          <t>ТСН-2001.4-10</t>
        </is>
      </c>
      <c r="EN127" s="95" t="n"/>
      <c r="EO127" s="95" t="n"/>
      <c r="EP127" s="95" t="n"/>
      <c r="EQ127" s="95" t="n">
        <v>131072</v>
      </c>
      <c r="ER127" s="95" t="n">
        <v>509.3</v>
      </c>
      <c r="ES127" s="95" t="n">
        <v>0</v>
      </c>
      <c r="ET127" s="95" t="n">
        <v>645.11</v>
      </c>
      <c r="EU127" s="95" t="n">
        <v>56.59</v>
      </c>
      <c r="EV127" s="95" t="n">
        <v>379.15</v>
      </c>
      <c r="EW127" s="95" t="n">
        <v>140</v>
      </c>
      <c r="EX127" s="95" t="n">
        <v>0</v>
      </c>
      <c r="EY127" s="95" t="n">
        <v>0</v>
      </c>
      <c r="EZ127" s="95" t="n"/>
      <c r="FA127" s="95" t="n"/>
      <c r="FB127" s="95" t="n"/>
      <c r="FC127" s="95" t="n"/>
      <c r="FD127" s="95" t="n"/>
      <c r="FE127" s="95" t="n"/>
      <c r="FF127" s="95" t="n"/>
      <c r="FG127" s="95" t="n"/>
      <c r="FH127" s="95" t="n"/>
      <c r="FI127" s="95" t="n"/>
      <c r="FJ127" s="95" t="n"/>
      <c r="FK127" s="95" t="n"/>
      <c r="FL127" s="95" t="n"/>
      <c r="FM127" s="95" t="n"/>
      <c r="FN127" s="95" t="n"/>
      <c r="FO127" s="95" t="n"/>
      <c r="FP127" s="95" t="n"/>
      <c r="FQ127" s="95" t="n">
        <v>0</v>
      </c>
      <c r="FR127" s="95">
        <f>ROUND(IF(BI127=3,GM127,0),2)</f>
        <v/>
      </c>
      <c r="FS127" s="95" t="n">
        <v>0</v>
      </c>
      <c r="FT127" s="95" t="n"/>
      <c r="FU127" s="95" t="n"/>
      <c r="FV127" s="95" t="n"/>
      <c r="FW127" s="95" t="n"/>
      <c r="FX127" s="95" t="n">
        <v>97</v>
      </c>
      <c r="FY127" s="95" t="n">
        <v>51</v>
      </c>
      <c r="FZ127" s="95" t="n"/>
      <c r="GA127" s="95" t="n"/>
      <c r="GB127" s="95" t="n"/>
      <c r="GC127" s="95" t="n"/>
      <c r="GD127" s="95" t="n">
        <v>1</v>
      </c>
      <c r="GE127" s="95" t="n"/>
      <c r="GF127" s="95" t="n">
        <v>1709030811</v>
      </c>
      <c r="GG127" s="95" t="n">
        <v>2</v>
      </c>
      <c r="GH127" s="95" t="n">
        <v>1</v>
      </c>
      <c r="GI127" s="95" t="n">
        <v>2</v>
      </c>
      <c r="GJ127" s="95" t="n">
        <v>0</v>
      </c>
      <c r="GK127" s="95" t="n">
        <v>0</v>
      </c>
      <c r="GL127" s="95">
        <f>ROUND(IF(AND(BH127=3,BI127=3,FS127&lt;&gt;0),P127,0),2)</f>
        <v/>
      </c>
      <c r="GM127" s="95">
        <f>ROUND(O127+X127+Y127,2)+GX127</f>
        <v/>
      </c>
      <c r="GN127" s="95">
        <f>IF(OR(BI127=0,BI127=1),GM127-GX127,0)</f>
        <v/>
      </c>
      <c r="GO127" s="95">
        <f>IF(BI127=2,GM127-GX127,0)</f>
        <v/>
      </c>
      <c r="GP127" s="95">
        <f>IF(BI127=4,GM127-GX127,0)</f>
        <v/>
      </c>
      <c r="GQ127" s="95" t="n"/>
      <c r="GR127" s="95" t="n">
        <v>0</v>
      </c>
      <c r="GS127" s="95" t="n">
        <v>0</v>
      </c>
      <c r="GT127" s="95" t="n">
        <v>0</v>
      </c>
      <c r="GU127" s="95" t="n"/>
      <c r="GV127" s="95">
        <f>ROUND((GT127),6)</f>
        <v/>
      </c>
      <c r="GW127" s="95" t="n">
        <v>1</v>
      </c>
      <c r="GX127" s="95">
        <f>ROUND(HC127*I127,2)</f>
        <v/>
      </c>
      <c r="GY127" s="95" t="n">
        <v>0</v>
      </c>
      <c r="GZ127" s="95" t="n">
        <v>0</v>
      </c>
      <c r="HA127" s="95" t="n">
        <v>0</v>
      </c>
      <c r="HB127" s="95" t="n">
        <v>0</v>
      </c>
      <c r="HC127" s="95">
        <f>GV127*GW127</f>
        <v/>
      </c>
      <c r="HD127" s="95" t="n">
        <v>0</v>
      </c>
      <c r="HE127" s="95" t="n"/>
      <c r="HF127" s="95" t="n"/>
      <c r="HG127" s="95" t="n"/>
      <c r="HH127" s="95" t="n"/>
      <c r="HI127" s="95" t="n"/>
      <c r="HJ127" s="95" t="n"/>
      <c r="HK127" s="95" t="n"/>
      <c r="HL127" s="95" t="n"/>
      <c r="HM127" s="95" t="n"/>
      <c r="HN127" s="95" t="n"/>
      <c r="HO127" s="95" t="n"/>
      <c r="HP127" s="95" t="n"/>
      <c r="HQ127" s="95" t="n"/>
      <c r="HR127" s="95" t="n"/>
      <c r="HS127" s="95" t="n"/>
      <c r="HT127" s="95" t="n"/>
      <c r="HU127" s="95" t="n"/>
      <c r="HV127" s="95" t="n"/>
      <c r="HW127" s="95" t="n"/>
      <c r="HX127" s="95" t="n"/>
      <c r="HY127" s="95" t="n"/>
      <c r="HZ127" s="95" t="n"/>
      <c r="IA127" s="95" t="n"/>
      <c r="IB127" s="95" t="n"/>
      <c r="IC127" s="95" t="n"/>
      <c r="ID127" s="95" t="n"/>
      <c r="IE127" s="95" t="n"/>
      <c r="IF127" s="95" t="n"/>
      <c r="IG127" s="95" t="n"/>
      <c r="IH127" s="95" t="n"/>
      <c r="II127" s="95" t="n"/>
      <c r="IJ127" s="95" t="n"/>
      <c r="IK127" s="95" t="n"/>
      <c r="IL127" s="95" t="n"/>
      <c r="IM127" s="95" t="n"/>
      <c r="IN127" s="95" t="n"/>
      <c r="IO127" s="95" t="n"/>
      <c r="IP127" s="95" t="n"/>
      <c r="IQ127" s="95" t="n"/>
      <c r="IR127" s="95" t="n"/>
      <c r="IS127" s="95" t="n"/>
      <c r="IT127" s="95" t="n"/>
      <c r="IU127" s="95" t="n"/>
    </row>
    <row r="128" ht="12.75" customHeight="1" s="54">
      <c r="A128" s="95" t="n">
        <v>17</v>
      </c>
      <c r="B128" s="95" t="n">
        <v>1</v>
      </c>
      <c r="C128" s="95">
        <f>ROW(SmtRes!A105)</f>
        <v/>
      </c>
      <c r="D128" s="95">
        <f>ROW(EtalonRes!A105)</f>
        <v/>
      </c>
      <c r="E128" s="95" t="n">
        <v>1</v>
      </c>
      <c r="F128" s="95" t="inlineStr">
        <is>
          <t>Калькуляция - 103</t>
        </is>
      </c>
      <c r="G128" s="95" t="inlineStr">
        <is>
          <t>Монтаж и настройка точек Wi-Fi</t>
        </is>
      </c>
      <c r="H128" s="95" t="inlineStr">
        <is>
          <t>1 ТОЧКА</t>
        </is>
      </c>
      <c r="I128" s="95" t="n">
        <v>31.5</v>
      </c>
      <c r="J128" s="95" t="n">
        <v>76.41</v>
      </c>
      <c r="K128" s="95" t="n">
        <v>38405.05</v>
      </c>
      <c r="L128" s="95" t="n"/>
      <c r="M128" s="95" t="n"/>
      <c r="N128" s="95" t="n"/>
      <c r="O128" s="95">
        <f>ROUND((Z128+AC128+AD128),2)</f>
        <v/>
      </c>
      <c r="P128" s="95">
        <f>ROUND((U128+X128+Y128),2)</f>
        <v/>
      </c>
      <c r="Q128" s="95">
        <f>ROUND(10.18,2)</f>
        <v/>
      </c>
      <c r="R128" s="95">
        <f>ROUND(AH128,2)</f>
        <v/>
      </c>
      <c r="S128" s="95" t="inlineStr">
        <is>
          <t>ТСН-2001 Калькуляция - 103</t>
        </is>
      </c>
      <c r="T128" s="95" t="inlineStr">
        <is>
          <t>work</t>
        </is>
      </c>
      <c r="U128" s="95" t="n">
        <v>24502.42</v>
      </c>
      <c r="V128" s="95" t="n">
        <v>6912.91</v>
      </c>
      <c r="W128" s="95" t="n">
        <v>768.1</v>
      </c>
      <c r="X128" s="95" t="n">
        <v>8756.35</v>
      </c>
      <c r="Y128" s="95" t="n">
        <v>5146.28</v>
      </c>
      <c r="Z128" s="95" t="n">
        <v>2406.92</v>
      </c>
      <c r="AA128" s="95" t="n">
        <v>679.0700000000001</v>
      </c>
      <c r="AB128" s="95" t="n">
        <v>75.45</v>
      </c>
      <c r="AC128" s="95" t="n">
        <v>860.16</v>
      </c>
      <c r="AD128" s="95" t="n">
        <v>505.53</v>
      </c>
      <c r="AE128" s="95" t="inlineStr">
        <is>
          <t>work</t>
        </is>
      </c>
      <c r="AF128" s="95" t="n">
        <v>85.01000000000001</v>
      </c>
      <c r="AG128" s="95" t="n">
        <v>8.35</v>
      </c>
      <c r="AH128" s="95" t="n">
        <v>31.5</v>
      </c>
      <c r="AI128" s="95">
        <f>(((EX128*0.3)*1.1))</f>
        <v/>
      </c>
      <c r="AJ128" s="95">
        <f>(AS128)</f>
        <v/>
      </c>
      <c r="AK128" s="95" t="n">
        <v>679.0700000000001</v>
      </c>
      <c r="AL128" s="95" t="n">
        <v>0</v>
      </c>
      <c r="AM128" s="95" t="n">
        <v>860.16</v>
      </c>
      <c r="AN128" s="95" t="n">
        <v>75.45</v>
      </c>
      <c r="AO128" s="95">
        <f>ROUND(O128,2)</f>
        <v/>
      </c>
      <c r="AP128" s="95" t="n">
        <v>0</v>
      </c>
      <c r="AQ128" s="95">
        <f>ROUND(R128,2)</f>
        <v/>
      </c>
      <c r="AR128" s="95" t="n">
        <v>0</v>
      </c>
      <c r="AS128" s="95" t="n">
        <v>0</v>
      </c>
      <c r="AT128" s="95" t="n">
        <v>97</v>
      </c>
      <c r="AU128" s="95" t="n">
        <v>51</v>
      </c>
      <c r="AV128" s="95" t="n">
        <v>1</v>
      </c>
      <c r="AW128" s="95" t="n">
        <v>1</v>
      </c>
      <c r="AX128" s="95" t="n"/>
      <c r="AY128" s="95" t="n"/>
      <c r="AZ128" s="95" t="n">
        <v>1</v>
      </c>
      <c r="BA128" s="95" t="n">
        <v>1</v>
      </c>
      <c r="BB128" s="95" t="n">
        <v>1</v>
      </c>
      <c r="BC128" s="95" t="n">
        <v>1</v>
      </c>
      <c r="BD128" s="95" t="n"/>
      <c r="BE128" s="95" t="n"/>
      <c r="BF128" s="95" t="n"/>
      <c r="BG128" s="95" t="n"/>
      <c r="BH128" s="95" t="n">
        <v>0</v>
      </c>
      <c r="BI128" s="95" t="n">
        <v>31.5</v>
      </c>
      <c r="BJ128" s="95" t="inlineStr">
        <is>
          <t>ТСН-2001 Калькуляция - 103, Калькуляция - 103</t>
        </is>
      </c>
      <c r="BK128" s="95" t="n"/>
      <c r="BL128" s="95" t="n"/>
      <c r="BM128" s="95" t="n">
        <v>0</v>
      </c>
      <c r="BN128" s="95" t="n">
        <v>0</v>
      </c>
      <c r="BO128" s="95" t="inlineStr">
        <is>
          <t>Калькуляция - 103</t>
        </is>
      </c>
      <c r="BP128" s="95" t="n">
        <v>1</v>
      </c>
      <c r="BQ128" s="95" t="n">
        <v>40</v>
      </c>
      <c r="BR128" s="95" t="n">
        <v>0</v>
      </c>
      <c r="BS128" s="95" t="n">
        <v>1</v>
      </c>
      <c r="BT128" s="95" t="n">
        <v>1</v>
      </c>
      <c r="BU128" s="95" t="n">
        <v>1</v>
      </c>
      <c r="BV128" s="95" t="n">
        <v>1</v>
      </c>
      <c r="BW128" s="95" t="n">
        <v>1</v>
      </c>
      <c r="BX128" s="95" t="n">
        <v>1</v>
      </c>
      <c r="BY128" s="95" t="n"/>
      <c r="BZ128" s="95" t="n">
        <v>97</v>
      </c>
      <c r="CA128" s="95" t="n">
        <v>51</v>
      </c>
      <c r="CB128" s="95" t="n"/>
      <c r="CC128" s="95" t="n"/>
      <c r="CD128" s="95" t="n"/>
      <c r="CE128" s="95" t="n">
        <v>30</v>
      </c>
      <c r="CF128" s="95" t="n">
        <v>0</v>
      </c>
      <c r="CG128" s="95" t="n">
        <v>0</v>
      </c>
      <c r="CH128" s="95" t="n"/>
      <c r="CI128" s="95" t="n"/>
      <c r="CJ128" s="95" t="n"/>
      <c r="CK128" s="95" t="n"/>
      <c r="CL128" s="95" t="n"/>
      <c r="CM128" s="95" t="n">
        <v>0</v>
      </c>
      <c r="CN128" s="95" t="n"/>
      <c r="CO128" s="95" t="n">
        <v>0</v>
      </c>
      <c r="CP128" s="95">
        <f>ROUND(P128,2)</f>
        <v/>
      </c>
      <c r="CQ128" s="95">
        <f>ROUND(V128,2)</f>
        <v/>
      </c>
      <c r="CR128" s="95">
        <f>ROUND(W128,2)</f>
        <v/>
      </c>
      <c r="CS128" s="95">
        <f>ROUND(X128,2)</f>
        <v/>
      </c>
      <c r="CT128" s="95">
        <f>ROUND(Y128,2)</f>
        <v/>
      </c>
      <c r="CU128" s="95">
        <f>ROUND(AF128,2)</f>
        <v/>
      </c>
      <c r="CV128" s="95">
        <f>ROUND((AH128*AV128),2)</f>
        <v/>
      </c>
      <c r="CW128" s="95">
        <f>ROUND(AI128,2)</f>
        <v/>
      </c>
      <c r="CX128" s="95">
        <f>ROUND(AJ128,2)</f>
        <v/>
      </c>
      <c r="CY128" s="95">
        <f>ROUND(((P128*AT128)/100),2)</f>
        <v/>
      </c>
      <c r="CZ128" s="95">
        <f>ROUND(((P128*AU128)/100),2)</f>
        <v/>
      </c>
      <c r="DA128" s="95" t="n"/>
      <c r="DB128" s="95" t="n">
        <v>205</v>
      </c>
      <c r="DC128" s="95" t="n"/>
      <c r="DD128" s="95" t="inlineStr">
        <is>
          <t>*0)*1</t>
        </is>
      </c>
      <c r="DE128" s="95" t="inlineStr">
        <is>
          <t>*0,3)*1,1</t>
        </is>
      </c>
      <c r="DF128" s="95" t="inlineStr">
        <is>
          <t>*0,3)*1,1</t>
        </is>
      </c>
      <c r="DG128" s="95" t="inlineStr">
        <is>
          <t>*0,3)*1,1</t>
        </is>
      </c>
      <c r="DH128" s="95" t="n"/>
      <c r="DI128" s="95" t="inlineStr">
        <is>
          <t>*0,3)*1,1</t>
        </is>
      </c>
      <c r="DJ128" s="95" t="inlineStr">
        <is>
          <t>*0,3)*1,1</t>
        </is>
      </c>
      <c r="DK128" s="95" t="n"/>
      <c r="DL128" s="95" t="n"/>
      <c r="DM128" s="95" t="n"/>
      <c r="DN128" s="95" t="n">
        <v>0</v>
      </c>
      <c r="DO128" s="95" t="n">
        <v>0</v>
      </c>
      <c r="DP128" s="95" t="n">
        <v>1</v>
      </c>
      <c r="DQ128" s="95" t="n">
        <v>1</v>
      </c>
      <c r="DR128" s="95" t="n"/>
      <c r="DS128" s="95" t="n"/>
      <c r="DT128" s="95" t="n"/>
      <c r="DU128" s="95" t="n">
        <v>1000</v>
      </c>
      <c r="DV128" s="95" t="inlineStr">
        <is>
          <t>1  ТОЧКА.</t>
        </is>
      </c>
      <c r="DW128" s="95" t="inlineStr">
        <is>
          <t>1  ТОЧКА.</t>
        </is>
      </c>
      <c r="DX128" s="95" t="n">
        <v>1</v>
      </c>
      <c r="DY128" s="95" t="n"/>
      <c r="DZ128" s="95" t="n"/>
      <c r="EA128" s="95" t="n"/>
      <c r="EB128" s="95" t="n"/>
      <c r="EC128" s="95" t="n"/>
      <c r="ED128" s="95" t="n"/>
      <c r="EE128" s="95" t="n">
        <v>1053007921</v>
      </c>
      <c r="EF128" s="95" t="n">
        <v>40</v>
      </c>
      <c r="EG128" s="95" t="inlineStr">
        <is>
          <t>Монтаж оборудования</t>
        </is>
      </c>
      <c r="EH128" s="95" t="n">
        <v>0</v>
      </c>
      <c r="EI128" s="95" t="n"/>
      <c r="EJ128" s="95" t="n">
        <v>31.5</v>
      </c>
      <c r="EK128" s="95" t="n">
        <v>0</v>
      </c>
      <c r="EL128" s="95" t="inlineStr">
        <is>
          <t>ТСН-2001 Калькуляция - 103</t>
        </is>
      </c>
      <c r="EM128" s="95" t="inlineStr">
        <is>
          <t>Калькуляция - 103</t>
        </is>
      </c>
      <c r="EN128" s="95" t="n"/>
      <c r="EO128" s="95" t="n"/>
      <c r="EP128" s="95" t="n"/>
      <c r="EQ128" s="95" t="n">
        <v>131072</v>
      </c>
      <c r="ER128" s="95" t="n">
        <v>679.0700000000001</v>
      </c>
      <c r="ES128" s="95" t="n">
        <v>0</v>
      </c>
      <c r="ET128" s="95" t="n">
        <v>860.16</v>
      </c>
      <c r="EU128" s="95" t="n">
        <v>75.45</v>
      </c>
      <c r="EV128" s="95" t="n">
        <v>505.53</v>
      </c>
      <c r="EW128" s="95" t="n">
        <v>31.5</v>
      </c>
      <c r="EX128" s="95" t="n">
        <v>0</v>
      </c>
      <c r="EY128" s="95" t="n">
        <v>0</v>
      </c>
      <c r="EZ128" s="95" t="n"/>
      <c r="FA128" s="95" t="n"/>
      <c r="FB128" s="95" t="n"/>
      <c r="FC128" s="95" t="n"/>
      <c r="FD128" s="95" t="n"/>
      <c r="FE128" s="95" t="n"/>
      <c r="FF128" s="95" t="n"/>
      <c r="FG128" s="95" t="n"/>
      <c r="FH128" s="95" t="n"/>
      <c r="FI128" s="95" t="n"/>
      <c r="FJ128" s="95" t="n"/>
      <c r="FK128" s="95" t="n"/>
      <c r="FL128" s="95" t="n"/>
      <c r="FM128" s="95" t="n"/>
      <c r="FN128" s="95" t="n"/>
      <c r="FO128" s="95" t="n"/>
      <c r="FP128" s="95" t="n"/>
      <c r="FQ128" s="95" t="n">
        <v>0</v>
      </c>
      <c r="FR128" s="95">
        <f>ROUND(IF(BI128=3,GM128,0),2)</f>
        <v/>
      </c>
      <c r="FS128" s="95" t="n">
        <v>0</v>
      </c>
      <c r="FT128" s="95" t="n"/>
      <c r="FU128" s="95" t="n"/>
      <c r="FV128" s="95" t="n"/>
      <c r="FW128" s="95" t="n"/>
      <c r="FX128" s="95" t="n">
        <v>97</v>
      </c>
      <c r="FY128" s="95" t="n">
        <v>51</v>
      </c>
      <c r="FZ128" s="95" t="n"/>
      <c r="GA128" s="95" t="n"/>
      <c r="GB128" s="95" t="n"/>
      <c r="GC128" s="95" t="n"/>
      <c r="GD128" s="95" t="n">
        <v>1</v>
      </c>
      <c r="GE128" s="95" t="n"/>
      <c r="GF128" s="95" t="n">
        <v>1053007921</v>
      </c>
      <c r="GG128" s="95" t="n">
        <v>2</v>
      </c>
      <c r="GH128" s="95" t="n">
        <v>1</v>
      </c>
      <c r="GI128" s="95" t="n">
        <v>2</v>
      </c>
      <c r="GJ128" s="95" t="n">
        <v>0</v>
      </c>
      <c r="GK128" s="95" t="n">
        <v>0</v>
      </c>
      <c r="GL128" s="95">
        <f>ROUND(IF(AND(BH128=3,BI128=3,FS128&lt;&gt;0),P128,0),2)</f>
        <v/>
      </c>
      <c r="GM128" s="95">
        <f>ROUND(O128+X128+Y128,2)+GX128</f>
        <v/>
      </c>
      <c r="GN128" s="95">
        <f>IF(OR(BI128=0,BI128=1),GM128-GX128,0)</f>
        <v/>
      </c>
      <c r="GO128" s="95">
        <f>IF(BI128=2,GM128-GX128,0)</f>
        <v/>
      </c>
      <c r="GP128" s="95">
        <f>IF(BI128=4,GM128-GX128,0)</f>
        <v/>
      </c>
      <c r="GQ128" s="95" t="n"/>
      <c r="GR128" s="95" t="n">
        <v>0</v>
      </c>
      <c r="GS128" s="95" t="n">
        <v>0</v>
      </c>
      <c r="GT128" s="95" t="n">
        <v>0</v>
      </c>
      <c r="GU128" s="95" t="n"/>
      <c r="GV128" s="95">
        <f>ROUND((GT128),6)</f>
        <v/>
      </c>
      <c r="GW128" s="95" t="n">
        <v>1</v>
      </c>
      <c r="GX128" s="95">
        <f>ROUND(HC128*I128,2)</f>
        <v/>
      </c>
      <c r="GY128" s="95" t="n">
        <v>0</v>
      </c>
      <c r="GZ128" s="95" t="n">
        <v>0</v>
      </c>
      <c r="HA128" s="95" t="n">
        <v>0</v>
      </c>
      <c r="HB128" s="95" t="n">
        <v>0</v>
      </c>
      <c r="HC128" s="95">
        <f>GV128*GW128</f>
        <v/>
      </c>
      <c r="HD128" s="95" t="n">
        <v>0</v>
      </c>
      <c r="HE128" s="95" t="n"/>
      <c r="HF128" s="95" t="n"/>
      <c r="HG128" s="95" t="n"/>
      <c r="HH128" s="95" t="n"/>
      <c r="HI128" s="95" t="n"/>
      <c r="HJ128" s="95" t="n"/>
      <c r="HK128" s="95" t="n"/>
      <c r="HL128" s="95" t="n"/>
      <c r="HM128" s="95" t="n"/>
      <c r="HN128" s="95" t="n"/>
      <c r="HO128" s="95" t="n"/>
      <c r="HP128" s="95" t="n"/>
      <c r="HQ128" s="95" t="n"/>
      <c r="HR128" s="95" t="n"/>
      <c r="HS128" s="95" t="n"/>
      <c r="HT128" s="95" t="n"/>
      <c r="HU128" s="95" t="n"/>
      <c r="HV128" s="95" t="n"/>
      <c r="HW128" s="95" t="n"/>
      <c r="HX128" s="95" t="n"/>
      <c r="HY128" s="95" t="n"/>
      <c r="HZ128" s="95" t="n"/>
      <c r="IA128" s="95" t="n"/>
      <c r="IB128" s="95" t="n"/>
      <c r="IC128" s="95" t="n"/>
      <c r="ID128" s="95" t="n"/>
      <c r="IE128" s="95" t="n"/>
      <c r="IF128" s="95" t="n"/>
      <c r="IG128" s="95" t="n"/>
      <c r="IH128" s="95" t="n"/>
      <c r="II128" s="95" t="n"/>
      <c r="IJ128" s="95" t="n"/>
      <c r="IK128" s="95" t="n"/>
      <c r="IL128" s="95" t="n"/>
      <c r="IM128" s="95" t="n"/>
      <c r="IN128" s="95" t="n"/>
      <c r="IO128" s="95" t="n"/>
      <c r="IP128" s="95" t="n"/>
      <c r="IQ128" s="95" t="n"/>
      <c r="IR128" s="95" t="n"/>
      <c r="IS128" s="95" t="n"/>
      <c r="IT128" s="95" t="n"/>
      <c r="IU128" s="95" t="n"/>
    </row>
    <row r="129" ht="12.75" customHeight="1" s="54">
      <c r="A129" s="95" t="n">
        <v>17</v>
      </c>
      <c r="B129" s="95" t="n">
        <v>1</v>
      </c>
      <c r="C129" s="95">
        <f>ROW(SmtRes!A106)</f>
        <v/>
      </c>
      <c r="D129" s="95">
        <f>ROW(EtalonRes!A106)</f>
        <v/>
      </c>
      <c r="E129" s="95" t="n">
        <v>1</v>
      </c>
      <c r="F129" s="95" t="inlineStr">
        <is>
          <t>Калькуляция - 104</t>
        </is>
      </c>
      <c r="G129" s="95" t="inlineStr">
        <is>
          <t>Монтаж и юстировка камер видеонаблюдения</t>
        </is>
      </c>
      <c r="H129" s="95" t="inlineStr">
        <is>
          <t>1 ТОЧКА</t>
        </is>
      </c>
      <c r="I129" s="95" t="n">
        <v>38.5</v>
      </c>
      <c r="J129" s="95" t="n">
        <v>46.89</v>
      </c>
      <c r="K129" s="95" t="n">
        <v>28803.79</v>
      </c>
      <c r="L129" s="95" t="n"/>
      <c r="M129" s="95" t="n"/>
      <c r="N129" s="95" t="n"/>
      <c r="O129" s="95">
        <f>ROUND((Z129+AC129+AD129),2)</f>
        <v/>
      </c>
      <c r="P129" s="95">
        <f>ROUND((U129+X129+Y129),2)</f>
        <v/>
      </c>
      <c r="Q129" s="95">
        <f>ROUND(10.18,2)</f>
        <v/>
      </c>
      <c r="R129" s="95">
        <f>ROUND(AH129,2)</f>
        <v/>
      </c>
      <c r="S129" s="95" t="inlineStr">
        <is>
          <t>ТСН-2001 Калькуляция - 104</t>
        </is>
      </c>
      <c r="T129" s="95" t="inlineStr">
        <is>
          <t>work</t>
        </is>
      </c>
      <c r="U129" s="95" t="n">
        <v>18376.82</v>
      </c>
      <c r="V129" s="95" t="n">
        <v>5184.68</v>
      </c>
      <c r="W129" s="95" t="n">
        <v>576.08</v>
      </c>
      <c r="X129" s="95" t="n">
        <v>6567.26</v>
      </c>
      <c r="Y129" s="95" t="n">
        <v>3859.71</v>
      </c>
      <c r="Z129" s="95" t="n">
        <v>1805.17</v>
      </c>
      <c r="AA129" s="95" t="n">
        <v>509.29</v>
      </c>
      <c r="AB129" s="95" t="n">
        <v>56.58</v>
      </c>
      <c r="AC129" s="95" t="n">
        <v>645.1</v>
      </c>
      <c r="AD129" s="95" t="n">
        <v>379.14</v>
      </c>
      <c r="AE129" s="95" t="inlineStr">
        <is>
          <t>work</t>
        </is>
      </c>
      <c r="AF129" s="95" t="n">
        <v>63.74</v>
      </c>
      <c r="AG129" s="95" t="n">
        <v>6.26</v>
      </c>
      <c r="AH129" s="95" t="n">
        <v>38.5</v>
      </c>
      <c r="AI129" s="95">
        <f>(((EX129*0.3)*1.1))</f>
        <v/>
      </c>
      <c r="AJ129" s="95">
        <f>(AS129)</f>
        <v/>
      </c>
      <c r="AK129" s="95" t="n">
        <v>509.29</v>
      </c>
      <c r="AL129" s="95" t="n">
        <v>0</v>
      </c>
      <c r="AM129" s="95" t="n">
        <v>645.1</v>
      </c>
      <c r="AN129" s="95" t="n">
        <v>56.58</v>
      </c>
      <c r="AO129" s="95">
        <f>ROUND(O129,2)</f>
        <v/>
      </c>
      <c r="AP129" s="95" t="n">
        <v>0</v>
      </c>
      <c r="AQ129" s="95">
        <f>ROUND(R129,2)</f>
        <v/>
      </c>
      <c r="AR129" s="95" t="n">
        <v>0</v>
      </c>
      <c r="AS129" s="95" t="n">
        <v>0</v>
      </c>
      <c r="AT129" s="95" t="n">
        <v>97</v>
      </c>
      <c r="AU129" s="95" t="n">
        <v>51</v>
      </c>
      <c r="AV129" s="95" t="n">
        <v>1</v>
      </c>
      <c r="AW129" s="95" t="n">
        <v>1</v>
      </c>
      <c r="AX129" s="95" t="n"/>
      <c r="AY129" s="95" t="n"/>
      <c r="AZ129" s="95" t="n">
        <v>1</v>
      </c>
      <c r="BA129" s="95" t="n">
        <v>1</v>
      </c>
      <c r="BB129" s="95" t="n">
        <v>1</v>
      </c>
      <c r="BC129" s="95" t="n">
        <v>1</v>
      </c>
      <c r="BD129" s="95" t="n"/>
      <c r="BE129" s="95" t="n"/>
      <c r="BF129" s="95" t="n"/>
      <c r="BG129" s="95" t="n"/>
      <c r="BH129" s="95" t="n">
        <v>0</v>
      </c>
      <c r="BI129" s="95" t="n">
        <v>38.5</v>
      </c>
      <c r="BJ129" s="95" t="inlineStr">
        <is>
          <t>ТСН-2001 Калькуляция - 104, Калькуляция - 104</t>
        </is>
      </c>
      <c r="BK129" s="95" t="n"/>
      <c r="BL129" s="95" t="n"/>
      <c r="BM129" s="95" t="n">
        <v>0</v>
      </c>
      <c r="BN129" s="95" t="n">
        <v>0</v>
      </c>
      <c r="BO129" s="95" t="inlineStr">
        <is>
          <t>Калькуляция - 104</t>
        </is>
      </c>
      <c r="BP129" s="95" t="n">
        <v>1</v>
      </c>
      <c r="BQ129" s="95" t="n">
        <v>40</v>
      </c>
      <c r="BR129" s="95" t="n">
        <v>0</v>
      </c>
      <c r="BS129" s="95" t="n">
        <v>1</v>
      </c>
      <c r="BT129" s="95" t="n">
        <v>1</v>
      </c>
      <c r="BU129" s="95" t="n">
        <v>1</v>
      </c>
      <c r="BV129" s="95" t="n">
        <v>1</v>
      </c>
      <c r="BW129" s="95" t="n">
        <v>1</v>
      </c>
      <c r="BX129" s="95" t="n">
        <v>1</v>
      </c>
      <c r="BY129" s="95" t="n"/>
      <c r="BZ129" s="95" t="n">
        <v>97</v>
      </c>
      <c r="CA129" s="95" t="n">
        <v>51</v>
      </c>
      <c r="CB129" s="95" t="n"/>
      <c r="CC129" s="95" t="n"/>
      <c r="CD129" s="95" t="n"/>
      <c r="CE129" s="95" t="n">
        <v>30</v>
      </c>
      <c r="CF129" s="95" t="n">
        <v>0</v>
      </c>
      <c r="CG129" s="95" t="n">
        <v>0</v>
      </c>
      <c r="CH129" s="95" t="n"/>
      <c r="CI129" s="95" t="n"/>
      <c r="CJ129" s="95" t="n"/>
      <c r="CK129" s="95" t="n"/>
      <c r="CL129" s="95" t="n"/>
      <c r="CM129" s="95" t="n">
        <v>0</v>
      </c>
      <c r="CN129" s="95" t="n"/>
      <c r="CO129" s="95" t="n">
        <v>0</v>
      </c>
      <c r="CP129" s="95">
        <f>ROUND(P129,2)</f>
        <v/>
      </c>
      <c r="CQ129" s="95">
        <f>ROUND(V129,2)</f>
        <v/>
      </c>
      <c r="CR129" s="95">
        <f>ROUND(W129,2)</f>
        <v/>
      </c>
      <c r="CS129" s="95">
        <f>ROUND(X129,2)</f>
        <v/>
      </c>
      <c r="CT129" s="95">
        <f>ROUND(Y129,2)</f>
        <v/>
      </c>
      <c r="CU129" s="95">
        <f>ROUND(AF129,2)</f>
        <v/>
      </c>
      <c r="CV129" s="95">
        <f>ROUND((AH129*AV129),2)</f>
        <v/>
      </c>
      <c r="CW129" s="95">
        <f>ROUND(AI129,2)</f>
        <v/>
      </c>
      <c r="CX129" s="95">
        <f>ROUND(AJ129,2)</f>
        <v/>
      </c>
      <c r="CY129" s="95">
        <f>ROUND(((P129*AT129)/100),2)</f>
        <v/>
      </c>
      <c r="CZ129" s="95">
        <f>ROUND(((P129*AU129)/100),2)</f>
        <v/>
      </c>
      <c r="DA129" s="95" t="n"/>
      <c r="DB129" s="95" t="n">
        <v>207</v>
      </c>
      <c r="DC129" s="95" t="n"/>
      <c r="DD129" s="95" t="inlineStr">
        <is>
          <t>*0)*1</t>
        </is>
      </c>
      <c r="DE129" s="95" t="inlineStr">
        <is>
          <t>*0,3)*1,1</t>
        </is>
      </c>
      <c r="DF129" s="95" t="inlineStr">
        <is>
          <t>*0,3)*1,1</t>
        </is>
      </c>
      <c r="DG129" s="95" t="inlineStr">
        <is>
          <t>*0,3)*1,1</t>
        </is>
      </c>
      <c r="DH129" s="95" t="n"/>
      <c r="DI129" s="95" t="inlineStr">
        <is>
          <t>*0,3)*1,1</t>
        </is>
      </c>
      <c r="DJ129" s="95" t="inlineStr">
        <is>
          <t>*0,3)*1,1</t>
        </is>
      </c>
      <c r="DK129" s="95" t="n"/>
      <c r="DL129" s="95" t="n"/>
      <c r="DM129" s="95" t="n"/>
      <c r="DN129" s="95" t="n">
        <v>0</v>
      </c>
      <c r="DO129" s="95" t="n">
        <v>0</v>
      </c>
      <c r="DP129" s="95" t="n">
        <v>1</v>
      </c>
      <c r="DQ129" s="95" t="n">
        <v>1</v>
      </c>
      <c r="DR129" s="95" t="n"/>
      <c r="DS129" s="95" t="n"/>
      <c r="DT129" s="95" t="n"/>
      <c r="DU129" s="95" t="n">
        <v>1000</v>
      </c>
      <c r="DV129" s="95" t="inlineStr">
        <is>
          <t>1  ТОЧКА.</t>
        </is>
      </c>
      <c r="DW129" s="95" t="inlineStr">
        <is>
          <t>1  ТОЧКА.</t>
        </is>
      </c>
      <c r="DX129" s="95" t="n">
        <v>1</v>
      </c>
      <c r="DY129" s="95" t="n"/>
      <c r="DZ129" s="95" t="n"/>
      <c r="EA129" s="95" t="n"/>
      <c r="EB129" s="95" t="n"/>
      <c r="EC129" s="95" t="n"/>
      <c r="ED129" s="95" t="n"/>
      <c r="EE129" s="95" t="n">
        <v>1392127704</v>
      </c>
      <c r="EF129" s="95" t="n">
        <v>40</v>
      </c>
      <c r="EG129" s="95" t="inlineStr">
        <is>
          <t>Монтаж оборудования</t>
        </is>
      </c>
      <c r="EH129" s="95" t="n">
        <v>0</v>
      </c>
      <c r="EI129" s="95" t="n"/>
      <c r="EJ129" s="95" t="n">
        <v>38.5</v>
      </c>
      <c r="EK129" s="95" t="n">
        <v>0</v>
      </c>
      <c r="EL129" s="95" t="inlineStr">
        <is>
          <t>ТСН-2001 Калькуляция - 104</t>
        </is>
      </c>
      <c r="EM129" s="95" t="inlineStr">
        <is>
          <t>Калькуляция - 104</t>
        </is>
      </c>
      <c r="EN129" s="95" t="n"/>
      <c r="EO129" s="95" t="n"/>
      <c r="EP129" s="95" t="n"/>
      <c r="EQ129" s="95" t="n">
        <v>131072</v>
      </c>
      <c r="ER129" s="95" t="n">
        <v>509.29</v>
      </c>
      <c r="ES129" s="95" t="n">
        <v>0</v>
      </c>
      <c r="ET129" s="95" t="n">
        <v>645.1</v>
      </c>
      <c r="EU129" s="95" t="n">
        <v>56.58</v>
      </c>
      <c r="EV129" s="95" t="n">
        <v>379.14</v>
      </c>
      <c r="EW129" s="95" t="n">
        <v>38.5</v>
      </c>
      <c r="EX129" s="95" t="n">
        <v>0</v>
      </c>
      <c r="EY129" s="95" t="n">
        <v>0</v>
      </c>
      <c r="EZ129" s="95" t="n"/>
      <c r="FA129" s="95" t="n"/>
      <c r="FB129" s="95" t="n"/>
      <c r="FC129" s="95" t="n"/>
      <c r="FD129" s="95" t="n"/>
      <c r="FE129" s="95" t="n"/>
      <c r="FF129" s="95" t="n"/>
      <c r="FG129" s="95" t="n"/>
      <c r="FH129" s="95" t="n"/>
      <c r="FI129" s="95" t="n"/>
      <c r="FJ129" s="95" t="n"/>
      <c r="FK129" s="95" t="n"/>
      <c r="FL129" s="95" t="n"/>
      <c r="FM129" s="95" t="n"/>
      <c r="FN129" s="95" t="n"/>
      <c r="FO129" s="95" t="n"/>
      <c r="FP129" s="95" t="n"/>
      <c r="FQ129" s="95" t="n">
        <v>0</v>
      </c>
      <c r="FR129" s="95">
        <f>ROUND(IF(BI129=3,GM129,0),2)</f>
        <v/>
      </c>
      <c r="FS129" s="95" t="n">
        <v>0</v>
      </c>
      <c r="FT129" s="95" t="n"/>
      <c r="FU129" s="95" t="n"/>
      <c r="FV129" s="95" t="n"/>
      <c r="FW129" s="95" t="n"/>
      <c r="FX129" s="95" t="n">
        <v>97</v>
      </c>
      <c r="FY129" s="95" t="n">
        <v>51</v>
      </c>
      <c r="FZ129" s="95" t="n"/>
      <c r="GA129" s="95" t="n"/>
      <c r="GB129" s="95" t="n"/>
      <c r="GC129" s="95" t="n"/>
      <c r="GD129" s="95" t="n">
        <v>1</v>
      </c>
      <c r="GE129" s="95" t="n"/>
      <c r="GF129" s="95" t="n">
        <v>1392127704</v>
      </c>
      <c r="GG129" s="95" t="n">
        <v>2</v>
      </c>
      <c r="GH129" s="95" t="n">
        <v>1</v>
      </c>
      <c r="GI129" s="95" t="n">
        <v>2</v>
      </c>
      <c r="GJ129" s="95" t="n">
        <v>0</v>
      </c>
      <c r="GK129" s="95" t="n">
        <v>0</v>
      </c>
      <c r="GL129" s="95">
        <f>ROUND(IF(AND(BH129=3,BI129=3,FS129&lt;&gt;0),P129,0),2)</f>
        <v/>
      </c>
      <c r="GM129" s="95">
        <f>ROUND(O129+X129+Y129,2)+GX129</f>
        <v/>
      </c>
      <c r="GN129" s="95">
        <f>IF(OR(BI129=0,BI129=1),GM129-GX129,0)</f>
        <v/>
      </c>
      <c r="GO129" s="95">
        <f>IF(BI129=2,GM129-GX129,0)</f>
        <v/>
      </c>
      <c r="GP129" s="95">
        <f>IF(BI129=4,GM129-GX129,0)</f>
        <v/>
      </c>
      <c r="GQ129" s="95" t="n"/>
      <c r="GR129" s="95" t="n">
        <v>0</v>
      </c>
      <c r="GS129" s="95" t="n">
        <v>0</v>
      </c>
      <c r="GT129" s="95" t="n">
        <v>0</v>
      </c>
      <c r="GU129" s="95" t="n"/>
      <c r="GV129" s="95">
        <f>ROUND((GT129),6)</f>
        <v/>
      </c>
      <c r="GW129" s="95" t="n">
        <v>1</v>
      </c>
      <c r="GX129" s="95">
        <f>ROUND(HC129*I129,2)</f>
        <v/>
      </c>
      <c r="GY129" s="95" t="n">
        <v>0</v>
      </c>
      <c r="GZ129" s="95" t="n">
        <v>0</v>
      </c>
      <c r="HA129" s="95" t="n">
        <v>0</v>
      </c>
      <c r="HB129" s="95" t="n">
        <v>0</v>
      </c>
      <c r="HC129" s="95">
        <f>GV129*GW129</f>
        <v/>
      </c>
      <c r="HD129" s="95" t="n">
        <v>0</v>
      </c>
      <c r="HE129" s="95" t="n"/>
      <c r="HF129" s="95" t="n"/>
      <c r="HG129" s="95" t="n"/>
      <c r="HH129" s="95" t="n"/>
      <c r="HI129" s="95" t="n"/>
      <c r="HJ129" s="95" t="n"/>
      <c r="HK129" s="95" t="n"/>
      <c r="HL129" s="95" t="n"/>
      <c r="HM129" s="95" t="n"/>
      <c r="HN129" s="95" t="n"/>
      <c r="HO129" s="95" t="n"/>
      <c r="HP129" s="95" t="n"/>
      <c r="HQ129" s="95" t="n"/>
      <c r="HR129" s="95" t="n"/>
      <c r="HS129" s="95" t="n"/>
      <c r="HT129" s="95" t="n"/>
      <c r="HU129" s="95" t="n"/>
      <c r="HV129" s="95" t="n"/>
      <c r="HW129" s="95" t="n"/>
      <c r="HX129" s="95" t="n"/>
      <c r="HY129" s="95" t="n"/>
      <c r="HZ129" s="95" t="n"/>
      <c r="IA129" s="95" t="n"/>
      <c r="IB129" s="95" t="n"/>
      <c r="IC129" s="95" t="n"/>
      <c r="ID129" s="95" t="n"/>
      <c r="IE129" s="95" t="n"/>
      <c r="IF129" s="95" t="n"/>
      <c r="IG129" s="95" t="n"/>
      <c r="IH129" s="95" t="n"/>
      <c r="II129" s="95" t="n"/>
      <c r="IJ129" s="95" t="n"/>
      <c r="IK129" s="95" t="n"/>
      <c r="IL129" s="95" t="n"/>
      <c r="IM129" s="95" t="n"/>
      <c r="IN129" s="95" t="n"/>
      <c r="IO129" s="95" t="n"/>
      <c r="IP129" s="95" t="n"/>
      <c r="IQ129" s="95" t="n"/>
      <c r="IR129" s="95" t="n"/>
      <c r="IS129" s="95" t="n"/>
      <c r="IT129" s="95" t="n"/>
      <c r="IU129" s="95" t="n"/>
    </row>
    <row r="130" ht="12.75" customHeight="1" s="54">
      <c r="A130" s="95" t="n">
        <v>17</v>
      </c>
      <c r="B130" s="95" t="n">
        <v>1</v>
      </c>
      <c r="C130" s="95">
        <f>ROW(SmtRes!A107)</f>
        <v/>
      </c>
      <c r="D130" s="95">
        <f>ROW(EtalonRes!A107)</f>
        <v/>
      </c>
      <c r="E130" s="95" t="n">
        <v>1</v>
      </c>
      <c r="F130" s="95" t="inlineStr">
        <is>
          <t>4.11-23-1</t>
        </is>
      </c>
      <c r="G130" s="95" t="inlineStr">
        <is>
          <t>Присоединение проводов к приборам автоматики СКУД</t>
        </is>
      </c>
      <c r="H130" s="95" t="inlineStr">
        <is>
          <t>1 КОМПЛ.</t>
        </is>
      </c>
      <c r="I130" s="95" t="n">
        <v>28</v>
      </c>
      <c r="J130" s="95" t="n">
        <v>97.45999999999999</v>
      </c>
      <c r="K130" s="95" t="n">
        <v>43544.4</v>
      </c>
      <c r="L130" s="95" t="n"/>
      <c r="M130" s="95" t="n"/>
      <c r="N130" s="95" t="n"/>
      <c r="O130" s="95">
        <f>ROUND((Z130+AC130+AD130),2)</f>
        <v/>
      </c>
      <c r="P130" s="95">
        <f>ROUND((U130+X130+Y130),2)</f>
        <v/>
      </c>
      <c r="Q130" s="95">
        <f>ROUND(10.18,2)</f>
        <v/>
      </c>
      <c r="R130" s="95">
        <f>ROUND(AH130,2)</f>
        <v/>
      </c>
      <c r="S130" s="95" t="inlineStr">
        <is>
          <t>ТСН-2001 4.11-23-1</t>
        </is>
      </c>
      <c r="T130" s="95" t="inlineStr">
        <is>
          <t>work</t>
        </is>
      </c>
      <c r="U130" s="95" t="n">
        <v>27781.32</v>
      </c>
      <c r="V130" s="95" t="n">
        <v>7837.99</v>
      </c>
      <c r="W130" s="95" t="n">
        <v>870.89</v>
      </c>
      <c r="X130" s="95" t="n">
        <v>9928.120000000001</v>
      </c>
      <c r="Y130" s="95" t="n">
        <v>5834.95</v>
      </c>
      <c r="Z130" s="95" t="n">
        <v>2729.01</v>
      </c>
      <c r="AA130" s="95" t="n">
        <v>769.9400000000001</v>
      </c>
      <c r="AB130" s="95" t="n">
        <v>85.55</v>
      </c>
      <c r="AC130" s="95" t="n">
        <v>975.26</v>
      </c>
      <c r="AD130" s="95" t="n">
        <v>573.1799999999999</v>
      </c>
      <c r="AE130" s="95" t="inlineStr">
        <is>
          <t>work</t>
        </is>
      </c>
      <c r="AF130" s="95" t="n">
        <v>96.40000000000001</v>
      </c>
      <c r="AG130" s="95" t="n">
        <v>9.470000000000001</v>
      </c>
      <c r="AH130" s="95" t="n">
        <v>28</v>
      </c>
      <c r="AI130" s="95">
        <f>(((EX130*0.3)*1.1))</f>
        <v/>
      </c>
      <c r="AJ130" s="95">
        <f>(AS130)</f>
        <v/>
      </c>
      <c r="AK130" s="95" t="n">
        <v>769.9400000000001</v>
      </c>
      <c r="AL130" s="95" t="n">
        <v>0</v>
      </c>
      <c r="AM130" s="95" t="n">
        <v>975.26</v>
      </c>
      <c r="AN130" s="95" t="n">
        <v>85.55</v>
      </c>
      <c r="AO130" s="95">
        <f>ROUND(O130,2)</f>
        <v/>
      </c>
      <c r="AP130" s="95" t="n">
        <v>0</v>
      </c>
      <c r="AQ130" s="95">
        <f>ROUND(R130,2)</f>
        <v/>
      </c>
      <c r="AR130" s="95" t="n">
        <v>0</v>
      </c>
      <c r="AS130" s="95" t="n">
        <v>0</v>
      </c>
      <c r="AT130" s="95" t="n">
        <v>97</v>
      </c>
      <c r="AU130" s="95" t="n">
        <v>51</v>
      </c>
      <c r="AV130" s="95" t="n">
        <v>1</v>
      </c>
      <c r="AW130" s="95" t="n">
        <v>1</v>
      </c>
      <c r="AX130" s="95" t="n"/>
      <c r="AY130" s="95" t="n"/>
      <c r="AZ130" s="95" t="n">
        <v>1</v>
      </c>
      <c r="BA130" s="95" t="n">
        <v>1</v>
      </c>
      <c r="BB130" s="95" t="n">
        <v>1</v>
      </c>
      <c r="BC130" s="95" t="n">
        <v>1</v>
      </c>
      <c r="BD130" s="95" t="n"/>
      <c r="BE130" s="95" t="n"/>
      <c r="BF130" s="95" t="n"/>
      <c r="BG130" s="95" t="n"/>
      <c r="BH130" s="95" t="n">
        <v>0</v>
      </c>
      <c r="BI130" s="95" t="n">
        <v>28</v>
      </c>
      <c r="BJ130" s="95" t="inlineStr">
        <is>
          <t>ТСН-2001.4. Электротехнические установки, 4.11-23-1</t>
        </is>
      </c>
      <c r="BK130" s="95" t="n"/>
      <c r="BL130" s="95" t="n"/>
      <c r="BM130" s="95" t="n">
        <v>411</v>
      </c>
      <c r="BN130" s="95" t="n">
        <v>0</v>
      </c>
      <c r="BO130" s="95" t="inlineStr">
        <is>
          <t>4.11-23-1</t>
        </is>
      </c>
      <c r="BP130" s="95" t="n">
        <v>1</v>
      </c>
      <c r="BQ130" s="95" t="n">
        <v>40</v>
      </c>
      <c r="BR130" s="95" t="n">
        <v>0</v>
      </c>
      <c r="BS130" s="95" t="n">
        <v>1</v>
      </c>
      <c r="BT130" s="95" t="n">
        <v>1</v>
      </c>
      <c r="BU130" s="95" t="n">
        <v>1</v>
      </c>
      <c r="BV130" s="95" t="n">
        <v>1</v>
      </c>
      <c r="BW130" s="95" t="n">
        <v>1</v>
      </c>
      <c r="BX130" s="95" t="n">
        <v>1</v>
      </c>
      <c r="BY130" s="95" t="n"/>
      <c r="BZ130" s="95" t="n">
        <v>97</v>
      </c>
      <c r="CA130" s="95" t="n">
        <v>51</v>
      </c>
      <c r="CB130" s="95" t="n"/>
      <c r="CC130" s="95" t="n"/>
      <c r="CD130" s="95" t="n"/>
      <c r="CE130" s="95" t="n">
        <v>30</v>
      </c>
      <c r="CF130" s="95" t="n">
        <v>0</v>
      </c>
      <c r="CG130" s="95" t="n">
        <v>0</v>
      </c>
      <c r="CH130" s="95" t="n"/>
      <c r="CI130" s="95" t="n"/>
      <c r="CJ130" s="95" t="n"/>
      <c r="CK130" s="95" t="n"/>
      <c r="CL130" s="95" t="n"/>
      <c r="CM130" s="95" t="n">
        <v>0</v>
      </c>
      <c r="CN130" s="95" t="n"/>
      <c r="CO130" s="95" t="n">
        <v>0</v>
      </c>
      <c r="CP130" s="95">
        <f>ROUND(P130,2)</f>
        <v/>
      </c>
      <c r="CQ130" s="95">
        <f>ROUND(V130,2)</f>
        <v/>
      </c>
      <c r="CR130" s="95">
        <f>ROUND(W130,2)</f>
        <v/>
      </c>
      <c r="CS130" s="95">
        <f>ROUND(X130,2)</f>
        <v/>
      </c>
      <c r="CT130" s="95">
        <f>ROUND(Y130,2)</f>
        <v/>
      </c>
      <c r="CU130" s="95">
        <f>ROUND(AF130,2)</f>
        <v/>
      </c>
      <c r="CV130" s="95">
        <f>ROUND((AH130*AV130),2)</f>
        <v/>
      </c>
      <c r="CW130" s="95">
        <f>ROUND(AI130,2)</f>
        <v/>
      </c>
      <c r="CX130" s="95">
        <f>ROUND(AJ130,2)</f>
        <v/>
      </c>
      <c r="CY130" s="95">
        <f>ROUND(((P130*AT130)/100),2)</f>
        <v/>
      </c>
      <c r="CZ130" s="95">
        <f>ROUND(((P130*AU130)/100),2)</f>
        <v/>
      </c>
      <c r="DA130" s="95" t="n"/>
      <c r="DB130" s="95" t="n">
        <v>209</v>
      </c>
      <c r="DC130" s="95" t="n"/>
      <c r="DD130" s="95" t="inlineStr">
        <is>
          <t>*0)*1</t>
        </is>
      </c>
      <c r="DE130" s="95" t="inlineStr">
        <is>
          <t>*0,3)*1,1</t>
        </is>
      </c>
      <c r="DF130" s="95" t="inlineStr">
        <is>
          <t>*0,3)*1,1</t>
        </is>
      </c>
      <c r="DG130" s="95" t="inlineStr">
        <is>
          <t>*0,3)*1,1</t>
        </is>
      </c>
      <c r="DH130" s="95" t="n"/>
      <c r="DI130" s="95" t="inlineStr">
        <is>
          <t>*0,3)*1,1</t>
        </is>
      </c>
      <c r="DJ130" s="95" t="inlineStr">
        <is>
          <t>*0,3)*1,1</t>
        </is>
      </c>
      <c r="DK130" s="95" t="n"/>
      <c r="DL130" s="95" t="n"/>
      <c r="DM130" s="95" t="n"/>
      <c r="DN130" s="95" t="n">
        <v>0</v>
      </c>
      <c r="DO130" s="95" t="n">
        <v>0</v>
      </c>
      <c r="DP130" s="95" t="n">
        <v>1</v>
      </c>
      <c r="DQ130" s="95" t="n">
        <v>1</v>
      </c>
      <c r="DR130" s="95" t="n"/>
      <c r="DS130" s="95" t="n"/>
      <c r="DT130" s="95" t="n"/>
      <c r="DU130" s="95" t="n">
        <v>1000</v>
      </c>
      <c r="DV130" s="95" t="inlineStr">
        <is>
          <t>1  КОМПЛ..</t>
        </is>
      </c>
      <c r="DW130" s="95" t="inlineStr">
        <is>
          <t>1  КОМПЛ..</t>
        </is>
      </c>
      <c r="DX130" s="95" t="n">
        <v>1</v>
      </c>
      <c r="DY130" s="95" t="n"/>
      <c r="DZ130" s="95" t="n"/>
      <c r="EA130" s="95" t="n"/>
      <c r="EB130" s="95" t="n"/>
      <c r="EC130" s="95" t="n"/>
      <c r="ED130" s="95" t="n"/>
      <c r="EE130" s="95" t="n">
        <v>1774114896</v>
      </c>
      <c r="EF130" s="95" t="n">
        <v>40</v>
      </c>
      <c r="EG130" s="95" t="inlineStr">
        <is>
          <t>Монтаж оборудования</t>
        </is>
      </c>
      <c r="EH130" s="95" t="n">
        <v>0</v>
      </c>
      <c r="EI130" s="95" t="n"/>
      <c r="EJ130" s="95" t="n">
        <v>28</v>
      </c>
      <c r="EK130" s="95" t="n">
        <v>411</v>
      </c>
      <c r="EL130" s="95" t="inlineStr">
        <is>
          <t>ТСН-2001.4. Электротехнические установки</t>
        </is>
      </c>
      <c r="EM130" s="95" t="inlineStr">
        <is>
          <t>ТСН-2001.4-11</t>
        </is>
      </c>
      <c r="EN130" s="95" t="n"/>
      <c r="EO130" s="95" t="n"/>
      <c r="EP130" s="95" t="n"/>
      <c r="EQ130" s="95" t="n">
        <v>131072</v>
      </c>
      <c r="ER130" s="95" t="n">
        <v>769.9400000000001</v>
      </c>
      <c r="ES130" s="95" t="n">
        <v>0</v>
      </c>
      <c r="ET130" s="95" t="n">
        <v>975.26</v>
      </c>
      <c r="EU130" s="95" t="n">
        <v>85.55</v>
      </c>
      <c r="EV130" s="95" t="n">
        <v>573.1799999999999</v>
      </c>
      <c r="EW130" s="95" t="n">
        <v>28</v>
      </c>
      <c r="EX130" s="95" t="n">
        <v>0</v>
      </c>
      <c r="EY130" s="95" t="n">
        <v>0</v>
      </c>
      <c r="EZ130" s="95" t="n"/>
      <c r="FA130" s="95" t="n"/>
      <c r="FB130" s="95" t="n"/>
      <c r="FC130" s="95" t="n"/>
      <c r="FD130" s="95" t="n"/>
      <c r="FE130" s="95" t="n"/>
      <c r="FF130" s="95" t="n"/>
      <c r="FG130" s="95" t="n"/>
      <c r="FH130" s="95" t="n"/>
      <c r="FI130" s="95" t="n"/>
      <c r="FJ130" s="95" t="n"/>
      <c r="FK130" s="95" t="n"/>
      <c r="FL130" s="95" t="n"/>
      <c r="FM130" s="95" t="n"/>
      <c r="FN130" s="95" t="n"/>
      <c r="FO130" s="95" t="n"/>
      <c r="FP130" s="95" t="n"/>
      <c r="FQ130" s="95" t="n">
        <v>0</v>
      </c>
      <c r="FR130" s="95">
        <f>ROUND(IF(BI130=3,GM130,0),2)</f>
        <v/>
      </c>
      <c r="FS130" s="95" t="n">
        <v>0</v>
      </c>
      <c r="FT130" s="95" t="n"/>
      <c r="FU130" s="95" t="n"/>
      <c r="FV130" s="95" t="n"/>
      <c r="FW130" s="95" t="n"/>
      <c r="FX130" s="95" t="n">
        <v>97</v>
      </c>
      <c r="FY130" s="95" t="n">
        <v>51</v>
      </c>
      <c r="FZ130" s="95" t="n"/>
      <c r="GA130" s="95" t="n"/>
      <c r="GB130" s="95" t="n"/>
      <c r="GC130" s="95" t="n"/>
      <c r="GD130" s="95" t="n">
        <v>1</v>
      </c>
      <c r="GE130" s="95" t="n"/>
      <c r="GF130" s="95" t="n">
        <v>1774114896</v>
      </c>
      <c r="GG130" s="95" t="n">
        <v>2</v>
      </c>
      <c r="GH130" s="95" t="n">
        <v>1</v>
      </c>
      <c r="GI130" s="95" t="n">
        <v>2</v>
      </c>
      <c r="GJ130" s="95" t="n">
        <v>0</v>
      </c>
      <c r="GK130" s="95" t="n">
        <v>0</v>
      </c>
      <c r="GL130" s="95">
        <f>ROUND(IF(AND(BH130=3,BI130=3,FS130&lt;&gt;0),P130,0),2)</f>
        <v/>
      </c>
      <c r="GM130" s="95">
        <f>ROUND(O130+X130+Y130,2)+GX130</f>
        <v/>
      </c>
      <c r="GN130" s="95">
        <f>IF(OR(BI130=0,BI130=1),GM130-GX130,0)</f>
        <v/>
      </c>
      <c r="GO130" s="95">
        <f>IF(BI130=2,GM130-GX130,0)</f>
        <v/>
      </c>
      <c r="GP130" s="95">
        <f>IF(BI130=4,GM130-GX130,0)</f>
        <v/>
      </c>
      <c r="GQ130" s="95" t="n"/>
      <c r="GR130" s="95" t="n">
        <v>0</v>
      </c>
      <c r="GS130" s="95" t="n">
        <v>0</v>
      </c>
      <c r="GT130" s="95" t="n">
        <v>0</v>
      </c>
      <c r="GU130" s="95" t="n"/>
      <c r="GV130" s="95">
        <f>ROUND((GT130),6)</f>
        <v/>
      </c>
      <c r="GW130" s="95" t="n">
        <v>1</v>
      </c>
      <c r="GX130" s="95">
        <f>ROUND(HC130*I130,2)</f>
        <v/>
      </c>
      <c r="GY130" s="95" t="n">
        <v>0</v>
      </c>
      <c r="GZ130" s="95" t="n">
        <v>0</v>
      </c>
      <c r="HA130" s="95" t="n">
        <v>0</v>
      </c>
      <c r="HB130" s="95" t="n">
        <v>0</v>
      </c>
      <c r="HC130" s="95">
        <f>GV130*GW130</f>
        <v/>
      </c>
      <c r="HD130" s="95" t="n">
        <v>0</v>
      </c>
      <c r="HE130" s="95" t="n"/>
      <c r="HF130" s="95" t="n"/>
      <c r="HG130" s="95" t="n"/>
      <c r="HH130" s="95" t="n"/>
      <c r="HI130" s="95" t="n"/>
      <c r="HJ130" s="95" t="n"/>
      <c r="HK130" s="95" t="n"/>
      <c r="HL130" s="95" t="n"/>
      <c r="HM130" s="95" t="n"/>
      <c r="HN130" s="95" t="n"/>
      <c r="HO130" s="95" t="n"/>
      <c r="HP130" s="95" t="n"/>
      <c r="HQ130" s="95" t="n"/>
      <c r="HR130" s="95" t="n"/>
      <c r="HS130" s="95" t="n"/>
      <c r="HT130" s="95" t="n"/>
      <c r="HU130" s="95" t="n"/>
      <c r="HV130" s="95" t="n"/>
      <c r="HW130" s="95" t="n"/>
      <c r="HX130" s="95" t="n"/>
      <c r="HY130" s="95" t="n"/>
      <c r="HZ130" s="95" t="n"/>
      <c r="IA130" s="95" t="n"/>
      <c r="IB130" s="95" t="n"/>
      <c r="IC130" s="95" t="n"/>
      <c r="ID130" s="95" t="n"/>
      <c r="IE130" s="95" t="n"/>
      <c r="IF130" s="95" t="n"/>
      <c r="IG130" s="95" t="n"/>
      <c r="IH130" s="95" t="n"/>
      <c r="II130" s="95" t="n"/>
      <c r="IJ130" s="95" t="n"/>
      <c r="IK130" s="95" t="n"/>
      <c r="IL130" s="95" t="n"/>
      <c r="IM130" s="95" t="n"/>
      <c r="IN130" s="95" t="n"/>
      <c r="IO130" s="95" t="n"/>
      <c r="IP130" s="95" t="n"/>
      <c r="IQ130" s="95" t="n"/>
      <c r="IR130" s="95" t="n"/>
      <c r="IS130" s="95" t="n"/>
      <c r="IT130" s="95" t="n"/>
      <c r="IU130" s="95" t="n"/>
    </row>
    <row r="131" ht="12.75" customHeight="1" s="54">
      <c r="A131" s="95" t="n">
        <v>17</v>
      </c>
      <c r="B131" s="95" t="n">
        <v>1</v>
      </c>
      <c r="C131" s="95">
        <f>ROW(SmtRes!A108)</f>
        <v/>
      </c>
      <c r="D131" s="95">
        <f>ROW(EtalonRes!A108)</f>
        <v/>
      </c>
      <c r="E131" s="95" t="n">
        <v>1</v>
      </c>
      <c r="F131" s="95" t="inlineStr">
        <is>
          <t>4.10-15-1</t>
        </is>
      </c>
      <c r="G131" s="95" t="inlineStr">
        <is>
          <t>Прокладка кабелей СКУД двери/зоны</t>
        </is>
      </c>
      <c r="H131" s="95" t="inlineStr">
        <is>
          <t>1 М.П.</t>
        </is>
      </c>
      <c r="I131" s="95" t="n">
        <v>280</v>
      </c>
      <c r="J131" s="95" t="n">
        <v>9.75</v>
      </c>
      <c r="K131" s="95" t="n">
        <v>43544.4</v>
      </c>
      <c r="L131" s="95" t="n"/>
      <c r="M131" s="95" t="n"/>
      <c r="N131" s="95" t="n"/>
      <c r="O131" s="95">
        <f>ROUND((Z131+AC131+AD131),2)</f>
        <v/>
      </c>
      <c r="P131" s="95">
        <f>ROUND((U131+X131+Y131),2)</f>
        <v/>
      </c>
      <c r="Q131" s="95">
        <f>ROUND(10.18,2)</f>
        <v/>
      </c>
      <c r="R131" s="95">
        <f>ROUND(AH131,2)</f>
        <v/>
      </c>
      <c r="S131" s="95" t="inlineStr">
        <is>
          <t>ТСН-2001 4.10-15-1</t>
        </is>
      </c>
      <c r="T131" s="95" t="inlineStr">
        <is>
          <t>work</t>
        </is>
      </c>
      <c r="U131" s="95" t="n">
        <v>27781.32</v>
      </c>
      <c r="V131" s="95" t="n">
        <v>7837.99</v>
      </c>
      <c r="W131" s="95" t="n">
        <v>870.89</v>
      </c>
      <c r="X131" s="95" t="n">
        <v>9928.120000000001</v>
      </c>
      <c r="Y131" s="95" t="n">
        <v>5834.95</v>
      </c>
      <c r="Z131" s="95" t="n">
        <v>2729.01</v>
      </c>
      <c r="AA131" s="95" t="n">
        <v>769.9400000000001</v>
      </c>
      <c r="AB131" s="95" t="n">
        <v>85.55</v>
      </c>
      <c r="AC131" s="95" t="n">
        <v>975.26</v>
      </c>
      <c r="AD131" s="95" t="n">
        <v>573.1799999999999</v>
      </c>
      <c r="AE131" s="95" t="inlineStr">
        <is>
          <t>work</t>
        </is>
      </c>
      <c r="AF131" s="95" t="n">
        <v>96.40000000000001</v>
      </c>
      <c r="AG131" s="95" t="n">
        <v>9.470000000000001</v>
      </c>
      <c r="AH131" s="95" t="n">
        <v>280</v>
      </c>
      <c r="AI131" s="95">
        <f>(((EX131*0.3)*1.1))</f>
        <v/>
      </c>
      <c r="AJ131" s="95">
        <f>(AS131)</f>
        <v/>
      </c>
      <c r="AK131" s="95" t="n">
        <v>769.9400000000001</v>
      </c>
      <c r="AL131" s="95" t="n">
        <v>0</v>
      </c>
      <c r="AM131" s="95" t="n">
        <v>975.26</v>
      </c>
      <c r="AN131" s="95" t="n">
        <v>85.55</v>
      </c>
      <c r="AO131" s="95">
        <f>ROUND(O131,2)</f>
        <v/>
      </c>
      <c r="AP131" s="95" t="n">
        <v>0</v>
      </c>
      <c r="AQ131" s="95">
        <f>ROUND(R131,2)</f>
        <v/>
      </c>
      <c r="AR131" s="95" t="n">
        <v>0</v>
      </c>
      <c r="AS131" s="95" t="n">
        <v>0</v>
      </c>
      <c r="AT131" s="95" t="n">
        <v>97</v>
      </c>
      <c r="AU131" s="95" t="n">
        <v>51</v>
      </c>
      <c r="AV131" s="95" t="n">
        <v>1</v>
      </c>
      <c r="AW131" s="95" t="n">
        <v>1</v>
      </c>
      <c r="AX131" s="95" t="n"/>
      <c r="AY131" s="95" t="n"/>
      <c r="AZ131" s="95" t="n">
        <v>1</v>
      </c>
      <c r="BA131" s="95" t="n">
        <v>1</v>
      </c>
      <c r="BB131" s="95" t="n">
        <v>1</v>
      </c>
      <c r="BC131" s="95" t="n">
        <v>1</v>
      </c>
      <c r="BD131" s="95" t="n"/>
      <c r="BE131" s="95" t="n"/>
      <c r="BF131" s="95" t="n"/>
      <c r="BG131" s="95" t="n"/>
      <c r="BH131" s="95" t="n">
        <v>0</v>
      </c>
      <c r="BI131" s="95" t="n">
        <v>280</v>
      </c>
      <c r="BJ131" s="95" t="inlineStr">
        <is>
          <t>ТСН-2001.4. Электротехнические установки, 4.10-15-1</t>
        </is>
      </c>
      <c r="BK131" s="95" t="n"/>
      <c r="BL131" s="95" t="n"/>
      <c r="BM131" s="95" t="n">
        <v>410</v>
      </c>
      <c r="BN131" s="95" t="n">
        <v>0</v>
      </c>
      <c r="BO131" s="95" t="inlineStr">
        <is>
          <t>4.10-15-1</t>
        </is>
      </c>
      <c r="BP131" s="95" t="n">
        <v>1</v>
      </c>
      <c r="BQ131" s="95" t="n">
        <v>40</v>
      </c>
      <c r="BR131" s="95" t="n">
        <v>0</v>
      </c>
      <c r="BS131" s="95" t="n">
        <v>1</v>
      </c>
      <c r="BT131" s="95" t="n">
        <v>1</v>
      </c>
      <c r="BU131" s="95" t="n">
        <v>1</v>
      </c>
      <c r="BV131" s="95" t="n">
        <v>1</v>
      </c>
      <c r="BW131" s="95" t="n">
        <v>1</v>
      </c>
      <c r="BX131" s="95" t="n">
        <v>1</v>
      </c>
      <c r="BY131" s="95" t="n"/>
      <c r="BZ131" s="95" t="n">
        <v>97</v>
      </c>
      <c r="CA131" s="95" t="n">
        <v>51</v>
      </c>
      <c r="CB131" s="95" t="n"/>
      <c r="CC131" s="95" t="n"/>
      <c r="CD131" s="95" t="n"/>
      <c r="CE131" s="95" t="n">
        <v>30</v>
      </c>
      <c r="CF131" s="95" t="n">
        <v>0</v>
      </c>
      <c r="CG131" s="95" t="n">
        <v>0</v>
      </c>
      <c r="CH131" s="95" t="n"/>
      <c r="CI131" s="95" t="n"/>
      <c r="CJ131" s="95" t="n"/>
      <c r="CK131" s="95" t="n"/>
      <c r="CL131" s="95" t="n"/>
      <c r="CM131" s="95" t="n">
        <v>0</v>
      </c>
      <c r="CN131" s="95" t="n"/>
      <c r="CO131" s="95" t="n">
        <v>0</v>
      </c>
      <c r="CP131" s="95">
        <f>ROUND(P131,2)</f>
        <v/>
      </c>
      <c r="CQ131" s="95">
        <f>ROUND(V131,2)</f>
        <v/>
      </c>
      <c r="CR131" s="95">
        <f>ROUND(W131,2)</f>
        <v/>
      </c>
      <c r="CS131" s="95">
        <f>ROUND(X131,2)</f>
        <v/>
      </c>
      <c r="CT131" s="95">
        <f>ROUND(Y131,2)</f>
        <v/>
      </c>
      <c r="CU131" s="95">
        <f>ROUND(AF131,2)</f>
        <v/>
      </c>
      <c r="CV131" s="95">
        <f>ROUND((AH131*AV131),2)</f>
        <v/>
      </c>
      <c r="CW131" s="95">
        <f>ROUND(AI131,2)</f>
        <v/>
      </c>
      <c r="CX131" s="95">
        <f>ROUND(AJ131,2)</f>
        <v/>
      </c>
      <c r="CY131" s="95">
        <f>ROUND(((P131*AT131)/100),2)</f>
        <v/>
      </c>
      <c r="CZ131" s="95">
        <f>ROUND(((P131*AU131)/100),2)</f>
        <v/>
      </c>
      <c r="DA131" s="95" t="n"/>
      <c r="DB131" s="95" t="n">
        <v>211</v>
      </c>
      <c r="DC131" s="95" t="n"/>
      <c r="DD131" s="95" t="inlineStr">
        <is>
          <t>*0)*1</t>
        </is>
      </c>
      <c r="DE131" s="95" t="inlineStr">
        <is>
          <t>*0,3)*1,1</t>
        </is>
      </c>
      <c r="DF131" s="95" t="inlineStr">
        <is>
          <t>*0,3)*1,1</t>
        </is>
      </c>
      <c r="DG131" s="95" t="inlineStr">
        <is>
          <t>*0,3)*1,1</t>
        </is>
      </c>
      <c r="DH131" s="95" t="n"/>
      <c r="DI131" s="95" t="inlineStr">
        <is>
          <t>*0,3)*1,1</t>
        </is>
      </c>
      <c r="DJ131" s="95" t="inlineStr">
        <is>
          <t>*0,3)*1,1</t>
        </is>
      </c>
      <c r="DK131" s="95" t="n"/>
      <c r="DL131" s="95" t="n"/>
      <c r="DM131" s="95" t="n"/>
      <c r="DN131" s="95" t="n">
        <v>0</v>
      </c>
      <c r="DO131" s="95" t="n">
        <v>0</v>
      </c>
      <c r="DP131" s="95" t="n">
        <v>1</v>
      </c>
      <c r="DQ131" s="95" t="n">
        <v>1</v>
      </c>
      <c r="DR131" s="95" t="n"/>
      <c r="DS131" s="95" t="n"/>
      <c r="DT131" s="95" t="n"/>
      <c r="DU131" s="95" t="n">
        <v>1000</v>
      </c>
      <c r="DV131" s="95" t="inlineStr">
        <is>
          <t>1  М.П..</t>
        </is>
      </c>
      <c r="DW131" s="95" t="inlineStr">
        <is>
          <t>1  М.П..</t>
        </is>
      </c>
      <c r="DX131" s="95" t="n">
        <v>1</v>
      </c>
      <c r="DY131" s="95" t="n"/>
      <c r="DZ131" s="95" t="n"/>
      <c r="EA131" s="95" t="n"/>
      <c r="EB131" s="95" t="n"/>
      <c r="EC131" s="95" t="n"/>
      <c r="ED131" s="95" t="n"/>
      <c r="EE131" s="95" t="n">
        <v>1719844055</v>
      </c>
      <c r="EF131" s="95" t="n">
        <v>40</v>
      </c>
      <c r="EG131" s="95" t="inlineStr">
        <is>
          <t>Монтаж оборудования</t>
        </is>
      </c>
      <c r="EH131" s="95" t="n">
        <v>0</v>
      </c>
      <c r="EI131" s="95" t="n"/>
      <c r="EJ131" s="95" t="n">
        <v>280</v>
      </c>
      <c r="EK131" s="95" t="n">
        <v>410</v>
      </c>
      <c r="EL131" s="95" t="inlineStr">
        <is>
          <t>ТСН-2001.4. Электротехнические установки</t>
        </is>
      </c>
      <c r="EM131" s="95" t="inlineStr">
        <is>
          <t>ТСН-2001.4-10</t>
        </is>
      </c>
      <c r="EN131" s="95" t="n"/>
      <c r="EO131" s="95" t="n"/>
      <c r="EP131" s="95" t="n"/>
      <c r="EQ131" s="95" t="n">
        <v>131072</v>
      </c>
      <c r="ER131" s="95" t="n">
        <v>769.9400000000001</v>
      </c>
      <c r="ES131" s="95" t="n">
        <v>0</v>
      </c>
      <c r="ET131" s="95" t="n">
        <v>975.26</v>
      </c>
      <c r="EU131" s="95" t="n">
        <v>85.55</v>
      </c>
      <c r="EV131" s="95" t="n">
        <v>573.1799999999999</v>
      </c>
      <c r="EW131" s="95" t="n">
        <v>280</v>
      </c>
      <c r="EX131" s="95" t="n">
        <v>0</v>
      </c>
      <c r="EY131" s="95" t="n">
        <v>0</v>
      </c>
      <c r="EZ131" s="95" t="n"/>
      <c r="FA131" s="95" t="n"/>
      <c r="FB131" s="95" t="n"/>
      <c r="FC131" s="95" t="n"/>
      <c r="FD131" s="95" t="n"/>
      <c r="FE131" s="95" t="n"/>
      <c r="FF131" s="95" t="n"/>
      <c r="FG131" s="95" t="n"/>
      <c r="FH131" s="95" t="n"/>
      <c r="FI131" s="95" t="n"/>
      <c r="FJ131" s="95" t="n"/>
      <c r="FK131" s="95" t="n"/>
      <c r="FL131" s="95" t="n"/>
      <c r="FM131" s="95" t="n"/>
      <c r="FN131" s="95" t="n"/>
      <c r="FO131" s="95" t="n"/>
      <c r="FP131" s="95" t="n"/>
      <c r="FQ131" s="95" t="n">
        <v>0</v>
      </c>
      <c r="FR131" s="95">
        <f>ROUND(IF(BI131=3,GM131,0),2)</f>
        <v/>
      </c>
      <c r="FS131" s="95" t="n">
        <v>0</v>
      </c>
      <c r="FT131" s="95" t="n"/>
      <c r="FU131" s="95" t="n"/>
      <c r="FV131" s="95" t="n"/>
      <c r="FW131" s="95" t="n"/>
      <c r="FX131" s="95" t="n">
        <v>97</v>
      </c>
      <c r="FY131" s="95" t="n">
        <v>51</v>
      </c>
      <c r="FZ131" s="95" t="n"/>
      <c r="GA131" s="95" t="n"/>
      <c r="GB131" s="95" t="n"/>
      <c r="GC131" s="95" t="n"/>
      <c r="GD131" s="95" t="n">
        <v>1</v>
      </c>
      <c r="GE131" s="95" t="n"/>
      <c r="GF131" s="95" t="n">
        <v>1719844055</v>
      </c>
      <c r="GG131" s="95" t="n">
        <v>2</v>
      </c>
      <c r="GH131" s="95" t="n">
        <v>1</v>
      </c>
      <c r="GI131" s="95" t="n">
        <v>2</v>
      </c>
      <c r="GJ131" s="95" t="n">
        <v>0</v>
      </c>
      <c r="GK131" s="95" t="n">
        <v>0</v>
      </c>
      <c r="GL131" s="95">
        <f>ROUND(IF(AND(BH131=3,BI131=3,FS131&lt;&gt;0),P131,0),2)</f>
        <v/>
      </c>
      <c r="GM131" s="95">
        <f>ROUND(O131+X131+Y131,2)+GX131</f>
        <v/>
      </c>
      <c r="GN131" s="95">
        <f>IF(OR(BI131=0,BI131=1),GM131-GX131,0)</f>
        <v/>
      </c>
      <c r="GO131" s="95">
        <f>IF(BI131=2,GM131-GX131,0)</f>
        <v/>
      </c>
      <c r="GP131" s="95">
        <f>IF(BI131=4,GM131-GX131,0)</f>
        <v/>
      </c>
      <c r="GQ131" s="95" t="n"/>
      <c r="GR131" s="95" t="n">
        <v>0</v>
      </c>
      <c r="GS131" s="95" t="n">
        <v>0</v>
      </c>
      <c r="GT131" s="95" t="n">
        <v>0</v>
      </c>
      <c r="GU131" s="95" t="n"/>
      <c r="GV131" s="95">
        <f>ROUND((GT131),6)</f>
        <v/>
      </c>
      <c r="GW131" s="95" t="n">
        <v>1</v>
      </c>
      <c r="GX131" s="95">
        <f>ROUND(HC131*I131,2)</f>
        <v/>
      </c>
      <c r="GY131" s="95" t="n">
        <v>0</v>
      </c>
      <c r="GZ131" s="95" t="n">
        <v>0</v>
      </c>
      <c r="HA131" s="95" t="n">
        <v>0</v>
      </c>
      <c r="HB131" s="95" t="n">
        <v>0</v>
      </c>
      <c r="HC131" s="95">
        <f>GV131*GW131</f>
        <v/>
      </c>
      <c r="HD131" s="95" t="n">
        <v>0</v>
      </c>
      <c r="HE131" s="95" t="n"/>
      <c r="HF131" s="95" t="n"/>
      <c r="HG131" s="95" t="n"/>
      <c r="HH131" s="95" t="n"/>
      <c r="HI131" s="95" t="n"/>
      <c r="HJ131" s="95" t="n"/>
      <c r="HK131" s="95" t="n"/>
      <c r="HL131" s="95" t="n"/>
      <c r="HM131" s="95" t="n"/>
      <c r="HN131" s="95" t="n"/>
      <c r="HO131" s="95" t="n"/>
      <c r="HP131" s="95" t="n"/>
      <c r="HQ131" s="95" t="n"/>
      <c r="HR131" s="95" t="n"/>
      <c r="HS131" s="95" t="n"/>
      <c r="HT131" s="95" t="n"/>
      <c r="HU131" s="95" t="n"/>
      <c r="HV131" s="95" t="n"/>
      <c r="HW131" s="95" t="n"/>
      <c r="HX131" s="95" t="n"/>
      <c r="HY131" s="95" t="n"/>
      <c r="HZ131" s="95" t="n"/>
      <c r="IA131" s="95" t="n"/>
      <c r="IB131" s="95" t="n"/>
      <c r="IC131" s="95" t="n"/>
      <c r="ID131" s="95" t="n"/>
      <c r="IE131" s="95" t="n"/>
      <c r="IF131" s="95" t="n"/>
      <c r="IG131" s="95" t="n"/>
      <c r="IH131" s="95" t="n"/>
      <c r="II131" s="95" t="n"/>
      <c r="IJ131" s="95" t="n"/>
      <c r="IK131" s="95" t="n"/>
      <c r="IL131" s="95" t="n"/>
      <c r="IM131" s="95" t="n"/>
      <c r="IN131" s="95" t="n"/>
      <c r="IO131" s="95" t="n"/>
      <c r="IP131" s="95" t="n"/>
      <c r="IQ131" s="95" t="n"/>
      <c r="IR131" s="95" t="n"/>
      <c r="IS131" s="95" t="n"/>
      <c r="IT131" s="95" t="n"/>
      <c r="IU131" s="95" t="n"/>
    </row>
    <row r="132" ht="12.75" customHeight="1" s="54">
      <c r="A132" s="95" t="n">
        <v>17</v>
      </c>
      <c r="B132" s="95" t="n">
        <v>1</v>
      </c>
      <c r="C132" s="95">
        <f>ROW(SmtRes!A109)</f>
        <v/>
      </c>
      <c r="D132" s="95">
        <f>ROW(EtalonRes!A109)</f>
        <v/>
      </c>
      <c r="E132" s="95" t="n">
        <v>1</v>
      </c>
      <c r="F132" s="95" t="inlineStr">
        <is>
          <t>Калькуляция - 107</t>
        </is>
      </c>
      <c r="G132" s="95" t="inlineStr">
        <is>
          <t>Монтаж контроллера и считывателей СКУД</t>
        </is>
      </c>
      <c r="H132" s="95" t="inlineStr">
        <is>
          <t>1 КОМПЛ.</t>
        </is>
      </c>
      <c r="I132" s="95" t="n">
        <v>28</v>
      </c>
      <c r="J132" s="95" t="n">
        <v>162.44</v>
      </c>
      <c r="K132" s="95" t="n">
        <v>72574</v>
      </c>
      <c r="L132" s="95" t="n"/>
      <c r="M132" s="95" t="n"/>
      <c r="N132" s="95" t="n"/>
      <c r="O132" s="95">
        <f>ROUND((Z132+AC132+AD132),2)</f>
        <v/>
      </c>
      <c r="P132" s="95">
        <f>ROUND((U132+X132+Y132),2)</f>
        <v/>
      </c>
      <c r="Q132" s="95">
        <f>ROUND(10.18,2)</f>
        <v/>
      </c>
      <c r="R132" s="95">
        <f>ROUND(AH132,2)</f>
        <v/>
      </c>
      <c r="S132" s="95" t="inlineStr">
        <is>
          <t>ТСН-2001 Калькуляция - 107</t>
        </is>
      </c>
      <c r="T132" s="95" t="inlineStr">
        <is>
          <t>work</t>
        </is>
      </c>
      <c r="U132" s="95" t="n">
        <v>46302.21</v>
      </c>
      <c r="V132" s="95" t="n">
        <v>13063.31</v>
      </c>
      <c r="W132" s="95" t="n">
        <v>1451.47</v>
      </c>
      <c r="X132" s="95" t="n">
        <v>16546.87</v>
      </c>
      <c r="Y132" s="95" t="n">
        <v>9724.92</v>
      </c>
      <c r="Z132" s="95" t="n">
        <v>4548.34</v>
      </c>
      <c r="AA132" s="95" t="n">
        <v>1283.23</v>
      </c>
      <c r="AB132" s="95" t="n">
        <v>142.58</v>
      </c>
      <c r="AC132" s="95" t="n">
        <v>1625.43</v>
      </c>
      <c r="AD132" s="95" t="n">
        <v>955.29</v>
      </c>
      <c r="AE132" s="95" t="inlineStr">
        <is>
          <t>work</t>
        </is>
      </c>
      <c r="AF132" s="95" t="n">
        <v>160.64</v>
      </c>
      <c r="AG132" s="95" t="n">
        <v>15.78</v>
      </c>
      <c r="AH132" s="95" t="n">
        <v>28</v>
      </c>
      <c r="AI132" s="95">
        <f>(((EX132*0.3)*1.1))</f>
        <v/>
      </c>
      <c r="AJ132" s="95">
        <f>(AS132)</f>
        <v/>
      </c>
      <c r="AK132" s="95" t="n">
        <v>1283.23</v>
      </c>
      <c r="AL132" s="95" t="n">
        <v>0</v>
      </c>
      <c r="AM132" s="95" t="n">
        <v>1625.43</v>
      </c>
      <c r="AN132" s="95" t="n">
        <v>142.58</v>
      </c>
      <c r="AO132" s="95">
        <f>ROUND(O132,2)</f>
        <v/>
      </c>
      <c r="AP132" s="95" t="n">
        <v>0</v>
      </c>
      <c r="AQ132" s="95">
        <f>ROUND(R132,2)</f>
        <v/>
      </c>
      <c r="AR132" s="95" t="n">
        <v>0</v>
      </c>
      <c r="AS132" s="95" t="n">
        <v>0</v>
      </c>
      <c r="AT132" s="95" t="n">
        <v>97</v>
      </c>
      <c r="AU132" s="95" t="n">
        <v>51</v>
      </c>
      <c r="AV132" s="95" t="n">
        <v>1</v>
      </c>
      <c r="AW132" s="95" t="n">
        <v>1</v>
      </c>
      <c r="AX132" s="95" t="n"/>
      <c r="AY132" s="95" t="n"/>
      <c r="AZ132" s="95" t="n">
        <v>1</v>
      </c>
      <c r="BA132" s="95" t="n">
        <v>1</v>
      </c>
      <c r="BB132" s="95" t="n">
        <v>1</v>
      </c>
      <c r="BC132" s="95" t="n">
        <v>1</v>
      </c>
      <c r="BD132" s="95" t="n"/>
      <c r="BE132" s="95" t="n"/>
      <c r="BF132" s="95" t="n"/>
      <c r="BG132" s="95" t="n"/>
      <c r="BH132" s="95" t="n">
        <v>0</v>
      </c>
      <c r="BI132" s="95" t="n">
        <v>28</v>
      </c>
      <c r="BJ132" s="95" t="inlineStr">
        <is>
          <t>ТСН-2001 Калькуляция - 107, Калькуляция - 107</t>
        </is>
      </c>
      <c r="BK132" s="95" t="n"/>
      <c r="BL132" s="95" t="n"/>
      <c r="BM132" s="95" t="n">
        <v>0</v>
      </c>
      <c r="BN132" s="95" t="n">
        <v>0</v>
      </c>
      <c r="BO132" s="95" t="inlineStr">
        <is>
          <t>Калькуляция - 107</t>
        </is>
      </c>
      <c r="BP132" s="95" t="n">
        <v>1</v>
      </c>
      <c r="BQ132" s="95" t="n">
        <v>40</v>
      </c>
      <c r="BR132" s="95" t="n">
        <v>0</v>
      </c>
      <c r="BS132" s="95" t="n">
        <v>1</v>
      </c>
      <c r="BT132" s="95" t="n">
        <v>1</v>
      </c>
      <c r="BU132" s="95" t="n">
        <v>1</v>
      </c>
      <c r="BV132" s="95" t="n">
        <v>1</v>
      </c>
      <c r="BW132" s="95" t="n">
        <v>1</v>
      </c>
      <c r="BX132" s="95" t="n">
        <v>1</v>
      </c>
      <c r="BY132" s="95" t="n"/>
      <c r="BZ132" s="95" t="n">
        <v>97</v>
      </c>
      <c r="CA132" s="95" t="n">
        <v>51</v>
      </c>
      <c r="CB132" s="95" t="n"/>
      <c r="CC132" s="95" t="n"/>
      <c r="CD132" s="95" t="n"/>
      <c r="CE132" s="95" t="n">
        <v>30</v>
      </c>
      <c r="CF132" s="95" t="n">
        <v>0</v>
      </c>
      <c r="CG132" s="95" t="n">
        <v>0</v>
      </c>
      <c r="CH132" s="95" t="n"/>
      <c r="CI132" s="95" t="n"/>
      <c r="CJ132" s="95" t="n"/>
      <c r="CK132" s="95" t="n"/>
      <c r="CL132" s="95" t="n"/>
      <c r="CM132" s="95" t="n">
        <v>0</v>
      </c>
      <c r="CN132" s="95" t="n"/>
      <c r="CO132" s="95" t="n">
        <v>0</v>
      </c>
      <c r="CP132" s="95">
        <f>ROUND(P132,2)</f>
        <v/>
      </c>
      <c r="CQ132" s="95">
        <f>ROUND(V132,2)</f>
        <v/>
      </c>
      <c r="CR132" s="95">
        <f>ROUND(W132,2)</f>
        <v/>
      </c>
      <c r="CS132" s="95">
        <f>ROUND(X132,2)</f>
        <v/>
      </c>
      <c r="CT132" s="95">
        <f>ROUND(Y132,2)</f>
        <v/>
      </c>
      <c r="CU132" s="95">
        <f>ROUND(AF132,2)</f>
        <v/>
      </c>
      <c r="CV132" s="95">
        <f>ROUND((AH132*AV132),2)</f>
        <v/>
      </c>
      <c r="CW132" s="95">
        <f>ROUND(AI132,2)</f>
        <v/>
      </c>
      <c r="CX132" s="95">
        <f>ROUND(AJ132,2)</f>
        <v/>
      </c>
      <c r="CY132" s="95">
        <f>ROUND(((P132*AT132)/100),2)</f>
        <v/>
      </c>
      <c r="CZ132" s="95">
        <f>ROUND(((P132*AU132)/100),2)</f>
        <v/>
      </c>
      <c r="DA132" s="95" t="n"/>
      <c r="DB132" s="95" t="n">
        <v>213</v>
      </c>
      <c r="DC132" s="95" t="n"/>
      <c r="DD132" s="95" t="inlineStr">
        <is>
          <t>*0)*1</t>
        </is>
      </c>
      <c r="DE132" s="95" t="inlineStr">
        <is>
          <t>*0,3)*1,1</t>
        </is>
      </c>
      <c r="DF132" s="95" t="inlineStr">
        <is>
          <t>*0,3)*1,1</t>
        </is>
      </c>
      <c r="DG132" s="95" t="inlineStr">
        <is>
          <t>*0,3)*1,1</t>
        </is>
      </c>
      <c r="DH132" s="95" t="n"/>
      <c r="DI132" s="95" t="inlineStr">
        <is>
          <t>*0,3)*1,1</t>
        </is>
      </c>
      <c r="DJ132" s="95" t="inlineStr">
        <is>
          <t>*0,3)*1,1</t>
        </is>
      </c>
      <c r="DK132" s="95" t="n"/>
      <c r="DL132" s="95" t="n"/>
      <c r="DM132" s="95" t="n"/>
      <c r="DN132" s="95" t="n">
        <v>0</v>
      </c>
      <c r="DO132" s="95" t="n">
        <v>0</v>
      </c>
      <c r="DP132" s="95" t="n">
        <v>1</v>
      </c>
      <c r="DQ132" s="95" t="n">
        <v>1</v>
      </c>
      <c r="DR132" s="95" t="n"/>
      <c r="DS132" s="95" t="n"/>
      <c r="DT132" s="95" t="n"/>
      <c r="DU132" s="95" t="n">
        <v>1000</v>
      </c>
      <c r="DV132" s="95" t="inlineStr">
        <is>
          <t>1  КОМПЛ..</t>
        </is>
      </c>
      <c r="DW132" s="95" t="inlineStr">
        <is>
          <t>1  КОМПЛ..</t>
        </is>
      </c>
      <c r="DX132" s="95" t="n">
        <v>1</v>
      </c>
      <c r="DY132" s="95" t="n"/>
      <c r="DZ132" s="95" t="n"/>
      <c r="EA132" s="95" t="n"/>
      <c r="EB132" s="95" t="n"/>
      <c r="EC132" s="95" t="n"/>
      <c r="ED132" s="95" t="n"/>
      <c r="EE132" s="95" t="n">
        <v>1887800105</v>
      </c>
      <c r="EF132" s="95" t="n">
        <v>40</v>
      </c>
      <c r="EG132" s="95" t="inlineStr">
        <is>
          <t>Монтаж оборудования</t>
        </is>
      </c>
      <c r="EH132" s="95" t="n">
        <v>0</v>
      </c>
      <c r="EI132" s="95" t="n"/>
      <c r="EJ132" s="95" t="n">
        <v>28</v>
      </c>
      <c r="EK132" s="95" t="n">
        <v>0</v>
      </c>
      <c r="EL132" s="95" t="inlineStr">
        <is>
          <t>ТСН-2001 Калькуляция - 107</t>
        </is>
      </c>
      <c r="EM132" s="95" t="inlineStr">
        <is>
          <t>Калькуляция - 107</t>
        </is>
      </c>
      <c r="EN132" s="95" t="n"/>
      <c r="EO132" s="95" t="n"/>
      <c r="EP132" s="95" t="n"/>
      <c r="EQ132" s="95" t="n">
        <v>131072</v>
      </c>
      <c r="ER132" s="95" t="n">
        <v>1283.23</v>
      </c>
      <c r="ES132" s="95" t="n">
        <v>0</v>
      </c>
      <c r="ET132" s="95" t="n">
        <v>1625.43</v>
      </c>
      <c r="EU132" s="95" t="n">
        <v>142.58</v>
      </c>
      <c r="EV132" s="95" t="n">
        <v>955.29</v>
      </c>
      <c r="EW132" s="95" t="n">
        <v>28</v>
      </c>
      <c r="EX132" s="95" t="n">
        <v>0</v>
      </c>
      <c r="EY132" s="95" t="n">
        <v>0</v>
      </c>
      <c r="EZ132" s="95" t="n"/>
      <c r="FA132" s="95" t="n"/>
      <c r="FB132" s="95" t="n"/>
      <c r="FC132" s="95" t="n"/>
      <c r="FD132" s="95" t="n"/>
      <c r="FE132" s="95" t="n"/>
      <c r="FF132" s="95" t="n"/>
      <c r="FG132" s="95" t="n"/>
      <c r="FH132" s="95" t="n"/>
      <c r="FI132" s="95" t="n"/>
      <c r="FJ132" s="95" t="n"/>
      <c r="FK132" s="95" t="n"/>
      <c r="FL132" s="95" t="n"/>
      <c r="FM132" s="95" t="n"/>
      <c r="FN132" s="95" t="n"/>
      <c r="FO132" s="95" t="n"/>
      <c r="FP132" s="95" t="n"/>
      <c r="FQ132" s="95" t="n">
        <v>0</v>
      </c>
      <c r="FR132" s="95">
        <f>ROUND(IF(BI132=3,GM132,0),2)</f>
        <v/>
      </c>
      <c r="FS132" s="95" t="n">
        <v>0</v>
      </c>
      <c r="FT132" s="95" t="n"/>
      <c r="FU132" s="95" t="n"/>
      <c r="FV132" s="95" t="n"/>
      <c r="FW132" s="95" t="n"/>
      <c r="FX132" s="95" t="n">
        <v>97</v>
      </c>
      <c r="FY132" s="95" t="n">
        <v>51</v>
      </c>
      <c r="FZ132" s="95" t="n"/>
      <c r="GA132" s="95" t="n"/>
      <c r="GB132" s="95" t="n"/>
      <c r="GC132" s="95" t="n"/>
      <c r="GD132" s="95" t="n">
        <v>1</v>
      </c>
      <c r="GE132" s="95" t="n"/>
      <c r="GF132" s="95" t="n">
        <v>1887800105</v>
      </c>
      <c r="GG132" s="95" t="n">
        <v>2</v>
      </c>
      <c r="GH132" s="95" t="n">
        <v>1</v>
      </c>
      <c r="GI132" s="95" t="n">
        <v>2</v>
      </c>
      <c r="GJ132" s="95" t="n">
        <v>0</v>
      </c>
      <c r="GK132" s="95" t="n">
        <v>0</v>
      </c>
      <c r="GL132" s="95">
        <f>ROUND(IF(AND(BH132=3,BI132=3,FS132&lt;&gt;0),P132,0),2)</f>
        <v/>
      </c>
      <c r="GM132" s="95">
        <f>ROUND(O132+X132+Y132,2)+GX132</f>
        <v/>
      </c>
      <c r="GN132" s="95">
        <f>IF(OR(BI132=0,BI132=1),GM132-GX132,0)</f>
        <v/>
      </c>
      <c r="GO132" s="95">
        <f>IF(BI132=2,GM132-GX132,0)</f>
        <v/>
      </c>
      <c r="GP132" s="95">
        <f>IF(BI132=4,GM132-GX132,0)</f>
        <v/>
      </c>
      <c r="GQ132" s="95" t="n"/>
      <c r="GR132" s="95" t="n">
        <v>0</v>
      </c>
      <c r="GS132" s="95" t="n">
        <v>0</v>
      </c>
      <c r="GT132" s="95" t="n">
        <v>0</v>
      </c>
      <c r="GU132" s="95" t="n"/>
      <c r="GV132" s="95">
        <f>ROUND((GT132),6)</f>
        <v/>
      </c>
      <c r="GW132" s="95" t="n">
        <v>1</v>
      </c>
      <c r="GX132" s="95">
        <f>ROUND(HC132*I132,2)</f>
        <v/>
      </c>
      <c r="GY132" s="95" t="n">
        <v>0</v>
      </c>
      <c r="GZ132" s="95" t="n">
        <v>0</v>
      </c>
      <c r="HA132" s="95" t="n">
        <v>0</v>
      </c>
      <c r="HB132" s="95" t="n">
        <v>0</v>
      </c>
      <c r="HC132" s="95">
        <f>GV132*GW132</f>
        <v/>
      </c>
      <c r="HD132" s="95" t="n">
        <v>0</v>
      </c>
      <c r="HE132" s="95" t="n"/>
      <c r="HF132" s="95" t="n"/>
      <c r="HG132" s="95" t="n"/>
      <c r="HH132" s="95" t="n"/>
      <c r="HI132" s="95" t="n"/>
      <c r="HJ132" s="95" t="n"/>
      <c r="HK132" s="95" t="n"/>
      <c r="HL132" s="95" t="n"/>
      <c r="HM132" s="95" t="n"/>
      <c r="HN132" s="95" t="n"/>
      <c r="HO132" s="95" t="n"/>
      <c r="HP132" s="95" t="n"/>
      <c r="HQ132" s="95" t="n"/>
      <c r="HR132" s="95" t="n"/>
      <c r="HS132" s="95" t="n"/>
      <c r="HT132" s="95" t="n"/>
      <c r="HU132" s="95" t="n"/>
      <c r="HV132" s="95" t="n"/>
      <c r="HW132" s="95" t="n"/>
      <c r="HX132" s="95" t="n"/>
      <c r="HY132" s="95" t="n"/>
      <c r="HZ132" s="95" t="n"/>
      <c r="IA132" s="95" t="n"/>
      <c r="IB132" s="95" t="n"/>
      <c r="IC132" s="95" t="n"/>
      <c r="ID132" s="95" t="n"/>
      <c r="IE132" s="95" t="n"/>
      <c r="IF132" s="95" t="n"/>
      <c r="IG132" s="95" t="n"/>
      <c r="IH132" s="95" t="n"/>
      <c r="II132" s="95" t="n"/>
      <c r="IJ132" s="95" t="n"/>
      <c r="IK132" s="95" t="n"/>
      <c r="IL132" s="95" t="n"/>
      <c r="IM132" s="95" t="n"/>
      <c r="IN132" s="95" t="n"/>
      <c r="IO132" s="95" t="n"/>
      <c r="IP132" s="95" t="n"/>
      <c r="IQ132" s="95" t="n"/>
      <c r="IR132" s="95" t="n"/>
      <c r="IS132" s="95" t="n"/>
      <c r="IT132" s="95" t="n"/>
      <c r="IU132" s="95" t="n"/>
    </row>
    <row r="133" ht="12.75" customHeight="1" s="54">
      <c r="A133" s="95" t="n">
        <v>17</v>
      </c>
      <c r="B133" s="95" t="n">
        <v>1</v>
      </c>
      <c r="C133" s="95">
        <f>ROW(SmtRes!A110)</f>
        <v/>
      </c>
      <c r="D133" s="95">
        <f>ROW(EtalonRes!A110)</f>
        <v/>
      </c>
      <c r="E133" s="95" t="n">
        <v>1</v>
      </c>
      <c r="F133" s="95" t="inlineStr">
        <is>
          <t>Калькуляция - 108</t>
        </is>
      </c>
      <c r="G133" s="95" t="inlineStr">
        <is>
          <t>Монтаж электрозамка, доводчика и дверной группы</t>
        </is>
      </c>
      <c r="H133" s="95" t="inlineStr">
        <is>
          <t>1 КОМПЛ.</t>
        </is>
      </c>
      <c r="I133" s="95" t="n">
        <v>28</v>
      </c>
      <c r="J133" s="95" t="n">
        <v>162.44</v>
      </c>
      <c r="K133" s="95" t="n">
        <v>72574</v>
      </c>
      <c r="L133" s="95" t="n"/>
      <c r="M133" s="95" t="n"/>
      <c r="N133" s="95" t="n"/>
      <c r="O133" s="95">
        <f>ROUND((Z133+AC133+AD133),2)</f>
        <v/>
      </c>
      <c r="P133" s="95">
        <f>ROUND((U133+X133+Y133),2)</f>
        <v/>
      </c>
      <c r="Q133" s="95">
        <f>ROUND(10.18,2)</f>
        <v/>
      </c>
      <c r="R133" s="95">
        <f>ROUND(AH133,2)</f>
        <v/>
      </c>
      <c r="S133" s="95" t="inlineStr">
        <is>
          <t>ТСН-2001 Калькуляция - 108</t>
        </is>
      </c>
      <c r="T133" s="95" t="inlineStr">
        <is>
          <t>work</t>
        </is>
      </c>
      <c r="U133" s="95" t="n">
        <v>46302.21</v>
      </c>
      <c r="V133" s="95" t="n">
        <v>13063.31</v>
      </c>
      <c r="W133" s="95" t="n">
        <v>1451.47</v>
      </c>
      <c r="X133" s="95" t="n">
        <v>16546.87</v>
      </c>
      <c r="Y133" s="95" t="n">
        <v>9724.92</v>
      </c>
      <c r="Z133" s="95" t="n">
        <v>4548.34</v>
      </c>
      <c r="AA133" s="95" t="n">
        <v>1283.23</v>
      </c>
      <c r="AB133" s="95" t="n">
        <v>142.58</v>
      </c>
      <c r="AC133" s="95" t="n">
        <v>1625.43</v>
      </c>
      <c r="AD133" s="95" t="n">
        <v>955.29</v>
      </c>
      <c r="AE133" s="95" t="inlineStr">
        <is>
          <t>work</t>
        </is>
      </c>
      <c r="AF133" s="95" t="n">
        <v>160.64</v>
      </c>
      <c r="AG133" s="95" t="n">
        <v>15.78</v>
      </c>
      <c r="AH133" s="95" t="n">
        <v>28</v>
      </c>
      <c r="AI133" s="95">
        <f>(((EX133*0.3)*1.1))</f>
        <v/>
      </c>
      <c r="AJ133" s="95">
        <f>(AS133)</f>
        <v/>
      </c>
      <c r="AK133" s="95" t="n">
        <v>1283.23</v>
      </c>
      <c r="AL133" s="95" t="n">
        <v>0</v>
      </c>
      <c r="AM133" s="95" t="n">
        <v>1625.43</v>
      </c>
      <c r="AN133" s="95" t="n">
        <v>142.58</v>
      </c>
      <c r="AO133" s="95">
        <f>ROUND(O133,2)</f>
        <v/>
      </c>
      <c r="AP133" s="95" t="n">
        <v>0</v>
      </c>
      <c r="AQ133" s="95">
        <f>ROUND(R133,2)</f>
        <v/>
      </c>
      <c r="AR133" s="95" t="n">
        <v>0</v>
      </c>
      <c r="AS133" s="95" t="n">
        <v>0</v>
      </c>
      <c r="AT133" s="95" t="n">
        <v>97</v>
      </c>
      <c r="AU133" s="95" t="n">
        <v>51</v>
      </c>
      <c r="AV133" s="95" t="n">
        <v>1</v>
      </c>
      <c r="AW133" s="95" t="n">
        <v>1</v>
      </c>
      <c r="AX133" s="95" t="n"/>
      <c r="AY133" s="95" t="n"/>
      <c r="AZ133" s="95" t="n">
        <v>1</v>
      </c>
      <c r="BA133" s="95" t="n">
        <v>1</v>
      </c>
      <c r="BB133" s="95" t="n">
        <v>1</v>
      </c>
      <c r="BC133" s="95" t="n">
        <v>1</v>
      </c>
      <c r="BD133" s="95" t="n"/>
      <c r="BE133" s="95" t="n"/>
      <c r="BF133" s="95" t="n"/>
      <c r="BG133" s="95" t="n"/>
      <c r="BH133" s="95" t="n">
        <v>0</v>
      </c>
      <c r="BI133" s="95" t="n">
        <v>28</v>
      </c>
      <c r="BJ133" s="95" t="inlineStr">
        <is>
          <t>ТСН-2001 Калькуляция - 108, Калькуляция - 108</t>
        </is>
      </c>
      <c r="BK133" s="95" t="n"/>
      <c r="BL133" s="95" t="n"/>
      <c r="BM133" s="95" t="n">
        <v>0</v>
      </c>
      <c r="BN133" s="95" t="n">
        <v>0</v>
      </c>
      <c r="BO133" s="95" t="inlineStr">
        <is>
          <t>Калькуляция - 108</t>
        </is>
      </c>
      <c r="BP133" s="95" t="n">
        <v>1</v>
      </c>
      <c r="BQ133" s="95" t="n">
        <v>40</v>
      </c>
      <c r="BR133" s="95" t="n">
        <v>0</v>
      </c>
      <c r="BS133" s="95" t="n">
        <v>1</v>
      </c>
      <c r="BT133" s="95" t="n">
        <v>1</v>
      </c>
      <c r="BU133" s="95" t="n">
        <v>1</v>
      </c>
      <c r="BV133" s="95" t="n">
        <v>1</v>
      </c>
      <c r="BW133" s="95" t="n">
        <v>1</v>
      </c>
      <c r="BX133" s="95" t="n">
        <v>1</v>
      </c>
      <c r="BY133" s="95" t="n"/>
      <c r="BZ133" s="95" t="n">
        <v>97</v>
      </c>
      <c r="CA133" s="95" t="n">
        <v>51</v>
      </c>
      <c r="CB133" s="95" t="n"/>
      <c r="CC133" s="95" t="n"/>
      <c r="CD133" s="95" t="n"/>
      <c r="CE133" s="95" t="n">
        <v>30</v>
      </c>
      <c r="CF133" s="95" t="n">
        <v>0</v>
      </c>
      <c r="CG133" s="95" t="n">
        <v>0</v>
      </c>
      <c r="CH133" s="95" t="n"/>
      <c r="CI133" s="95" t="n"/>
      <c r="CJ133" s="95" t="n"/>
      <c r="CK133" s="95" t="n"/>
      <c r="CL133" s="95" t="n"/>
      <c r="CM133" s="95" t="n">
        <v>0</v>
      </c>
      <c r="CN133" s="95" t="n"/>
      <c r="CO133" s="95" t="n">
        <v>0</v>
      </c>
      <c r="CP133" s="95">
        <f>ROUND(P133,2)</f>
        <v/>
      </c>
      <c r="CQ133" s="95">
        <f>ROUND(V133,2)</f>
        <v/>
      </c>
      <c r="CR133" s="95">
        <f>ROUND(W133,2)</f>
        <v/>
      </c>
      <c r="CS133" s="95">
        <f>ROUND(X133,2)</f>
        <v/>
      </c>
      <c r="CT133" s="95">
        <f>ROUND(Y133,2)</f>
        <v/>
      </c>
      <c r="CU133" s="95">
        <f>ROUND(AF133,2)</f>
        <v/>
      </c>
      <c r="CV133" s="95">
        <f>ROUND((AH133*AV133),2)</f>
        <v/>
      </c>
      <c r="CW133" s="95">
        <f>ROUND(AI133,2)</f>
        <v/>
      </c>
      <c r="CX133" s="95">
        <f>ROUND(AJ133,2)</f>
        <v/>
      </c>
      <c r="CY133" s="95">
        <f>ROUND(((P133*AT133)/100),2)</f>
        <v/>
      </c>
      <c r="CZ133" s="95">
        <f>ROUND(((P133*AU133)/100),2)</f>
        <v/>
      </c>
      <c r="DA133" s="95" t="n"/>
      <c r="DB133" s="95" t="n">
        <v>215</v>
      </c>
      <c r="DC133" s="95" t="n"/>
      <c r="DD133" s="95" t="inlineStr">
        <is>
          <t>*0)*1</t>
        </is>
      </c>
      <c r="DE133" s="95" t="inlineStr">
        <is>
          <t>*0,3)*1,1</t>
        </is>
      </c>
      <c r="DF133" s="95" t="inlineStr">
        <is>
          <t>*0,3)*1,1</t>
        </is>
      </c>
      <c r="DG133" s="95" t="inlineStr">
        <is>
          <t>*0,3)*1,1</t>
        </is>
      </c>
      <c r="DH133" s="95" t="n"/>
      <c r="DI133" s="95" t="inlineStr">
        <is>
          <t>*0,3)*1,1</t>
        </is>
      </c>
      <c r="DJ133" s="95" t="inlineStr">
        <is>
          <t>*0,3)*1,1</t>
        </is>
      </c>
      <c r="DK133" s="95" t="n"/>
      <c r="DL133" s="95" t="n"/>
      <c r="DM133" s="95" t="n"/>
      <c r="DN133" s="95" t="n">
        <v>0</v>
      </c>
      <c r="DO133" s="95" t="n">
        <v>0</v>
      </c>
      <c r="DP133" s="95" t="n">
        <v>1</v>
      </c>
      <c r="DQ133" s="95" t="n">
        <v>1</v>
      </c>
      <c r="DR133" s="95" t="n"/>
      <c r="DS133" s="95" t="n"/>
      <c r="DT133" s="95" t="n"/>
      <c r="DU133" s="95" t="n">
        <v>1000</v>
      </c>
      <c r="DV133" s="95" t="inlineStr">
        <is>
          <t>1  КОМПЛ..</t>
        </is>
      </c>
      <c r="DW133" s="95" t="inlineStr">
        <is>
          <t>1  КОМПЛ..</t>
        </is>
      </c>
      <c r="DX133" s="95" t="n">
        <v>1</v>
      </c>
      <c r="DY133" s="95" t="n"/>
      <c r="DZ133" s="95" t="n"/>
      <c r="EA133" s="95" t="n"/>
      <c r="EB133" s="95" t="n"/>
      <c r="EC133" s="95" t="n"/>
      <c r="ED133" s="95" t="n"/>
      <c r="EE133" s="95" t="n">
        <v>1723652745</v>
      </c>
      <c r="EF133" s="95" t="n">
        <v>40</v>
      </c>
      <c r="EG133" s="95" t="inlineStr">
        <is>
          <t>Монтаж оборудования</t>
        </is>
      </c>
      <c r="EH133" s="95" t="n">
        <v>0</v>
      </c>
      <c r="EI133" s="95" t="n"/>
      <c r="EJ133" s="95" t="n">
        <v>28</v>
      </c>
      <c r="EK133" s="95" t="n">
        <v>0</v>
      </c>
      <c r="EL133" s="95" t="inlineStr">
        <is>
          <t>ТСН-2001 Калькуляция - 108</t>
        </is>
      </c>
      <c r="EM133" s="95" t="inlineStr">
        <is>
          <t>Калькуляция - 108</t>
        </is>
      </c>
      <c r="EN133" s="95" t="n"/>
      <c r="EO133" s="95" t="n"/>
      <c r="EP133" s="95" t="n"/>
      <c r="EQ133" s="95" t="n">
        <v>131072</v>
      </c>
      <c r="ER133" s="95" t="n">
        <v>1283.23</v>
      </c>
      <c r="ES133" s="95" t="n">
        <v>0</v>
      </c>
      <c r="ET133" s="95" t="n">
        <v>1625.43</v>
      </c>
      <c r="EU133" s="95" t="n">
        <v>142.58</v>
      </c>
      <c r="EV133" s="95" t="n">
        <v>955.29</v>
      </c>
      <c r="EW133" s="95" t="n">
        <v>28</v>
      </c>
      <c r="EX133" s="95" t="n">
        <v>0</v>
      </c>
      <c r="EY133" s="95" t="n">
        <v>0</v>
      </c>
      <c r="EZ133" s="95" t="n"/>
      <c r="FA133" s="95" t="n"/>
      <c r="FB133" s="95" t="n"/>
      <c r="FC133" s="95" t="n"/>
      <c r="FD133" s="95" t="n"/>
      <c r="FE133" s="95" t="n"/>
      <c r="FF133" s="95" t="n"/>
      <c r="FG133" s="95" t="n"/>
      <c r="FH133" s="95" t="n"/>
      <c r="FI133" s="95" t="n"/>
      <c r="FJ133" s="95" t="n"/>
      <c r="FK133" s="95" t="n"/>
      <c r="FL133" s="95" t="n"/>
      <c r="FM133" s="95" t="n"/>
      <c r="FN133" s="95" t="n"/>
      <c r="FO133" s="95" t="n"/>
      <c r="FP133" s="95" t="n"/>
      <c r="FQ133" s="95" t="n">
        <v>0</v>
      </c>
      <c r="FR133" s="95">
        <f>ROUND(IF(BI133=3,GM133,0),2)</f>
        <v/>
      </c>
      <c r="FS133" s="95" t="n">
        <v>0</v>
      </c>
      <c r="FT133" s="95" t="n"/>
      <c r="FU133" s="95" t="n"/>
      <c r="FV133" s="95" t="n"/>
      <c r="FW133" s="95" t="n"/>
      <c r="FX133" s="95" t="n">
        <v>97</v>
      </c>
      <c r="FY133" s="95" t="n">
        <v>51</v>
      </c>
      <c r="FZ133" s="95" t="n"/>
      <c r="GA133" s="95" t="n"/>
      <c r="GB133" s="95" t="n"/>
      <c r="GC133" s="95" t="n"/>
      <c r="GD133" s="95" t="n">
        <v>1</v>
      </c>
      <c r="GE133" s="95" t="n"/>
      <c r="GF133" s="95" t="n">
        <v>1723652745</v>
      </c>
      <c r="GG133" s="95" t="n">
        <v>2</v>
      </c>
      <c r="GH133" s="95" t="n">
        <v>1</v>
      </c>
      <c r="GI133" s="95" t="n">
        <v>2</v>
      </c>
      <c r="GJ133" s="95" t="n">
        <v>0</v>
      </c>
      <c r="GK133" s="95" t="n">
        <v>0</v>
      </c>
      <c r="GL133" s="95">
        <f>ROUND(IF(AND(BH133=3,BI133=3,FS133&lt;&gt;0),P133,0),2)</f>
        <v/>
      </c>
      <c r="GM133" s="95">
        <f>ROUND(O133+X133+Y133,2)+GX133</f>
        <v/>
      </c>
      <c r="GN133" s="95">
        <f>IF(OR(BI133=0,BI133=1),GM133-GX133,0)</f>
        <v/>
      </c>
      <c r="GO133" s="95">
        <f>IF(BI133=2,GM133-GX133,0)</f>
        <v/>
      </c>
      <c r="GP133" s="95">
        <f>IF(BI133=4,GM133-GX133,0)</f>
        <v/>
      </c>
      <c r="GQ133" s="95" t="n"/>
      <c r="GR133" s="95" t="n">
        <v>0</v>
      </c>
      <c r="GS133" s="95" t="n">
        <v>0</v>
      </c>
      <c r="GT133" s="95" t="n">
        <v>0</v>
      </c>
      <c r="GU133" s="95" t="n"/>
      <c r="GV133" s="95">
        <f>ROUND((GT133),6)</f>
        <v/>
      </c>
      <c r="GW133" s="95" t="n">
        <v>1</v>
      </c>
      <c r="GX133" s="95">
        <f>ROUND(HC133*I133,2)</f>
        <v/>
      </c>
      <c r="GY133" s="95" t="n">
        <v>0</v>
      </c>
      <c r="GZ133" s="95" t="n">
        <v>0</v>
      </c>
      <c r="HA133" s="95" t="n">
        <v>0</v>
      </c>
      <c r="HB133" s="95" t="n">
        <v>0</v>
      </c>
      <c r="HC133" s="95">
        <f>GV133*GW133</f>
        <v/>
      </c>
      <c r="HD133" s="95" t="n">
        <v>0</v>
      </c>
      <c r="HE133" s="95" t="n"/>
      <c r="HF133" s="95" t="n"/>
      <c r="HG133" s="95" t="n"/>
      <c r="HH133" s="95" t="n"/>
      <c r="HI133" s="95" t="n"/>
      <c r="HJ133" s="95" t="n"/>
      <c r="HK133" s="95" t="n"/>
      <c r="HL133" s="95" t="n"/>
      <c r="HM133" s="95" t="n"/>
      <c r="HN133" s="95" t="n"/>
      <c r="HO133" s="95" t="n"/>
      <c r="HP133" s="95" t="n"/>
      <c r="HQ133" s="95" t="n"/>
      <c r="HR133" s="95" t="n"/>
      <c r="HS133" s="95" t="n"/>
      <c r="HT133" s="95" t="n"/>
      <c r="HU133" s="95" t="n"/>
      <c r="HV133" s="95" t="n"/>
      <c r="HW133" s="95" t="n"/>
      <c r="HX133" s="95" t="n"/>
      <c r="HY133" s="95" t="n"/>
      <c r="HZ133" s="95" t="n"/>
      <c r="IA133" s="95" t="n"/>
      <c r="IB133" s="95" t="n"/>
      <c r="IC133" s="95" t="n"/>
      <c r="ID133" s="95" t="n"/>
      <c r="IE133" s="95" t="n"/>
      <c r="IF133" s="95" t="n"/>
      <c r="IG133" s="95" t="n"/>
      <c r="IH133" s="95" t="n"/>
      <c r="II133" s="95" t="n"/>
      <c r="IJ133" s="95" t="n"/>
      <c r="IK133" s="95" t="n"/>
      <c r="IL133" s="95" t="n"/>
      <c r="IM133" s="95" t="n"/>
      <c r="IN133" s="95" t="n"/>
      <c r="IO133" s="95" t="n"/>
      <c r="IP133" s="95" t="n"/>
      <c r="IQ133" s="95" t="n"/>
      <c r="IR133" s="95" t="n"/>
      <c r="IS133" s="95" t="n"/>
      <c r="IT133" s="95" t="n"/>
      <c r="IU133" s="95" t="n"/>
    </row>
    <row r="134" ht="12.75" customHeight="1" s="54">
      <c r="A134" s="95" t="n">
        <v>17</v>
      </c>
      <c r="B134" s="95" t="n">
        <v>1</v>
      </c>
      <c r="C134" s="95">
        <f>ROW(SmtRes!A111)</f>
        <v/>
      </c>
      <c r="D134" s="95">
        <f>ROW(EtalonRes!A111)</f>
        <v/>
      </c>
      <c r="E134" s="95" t="n">
        <v>1</v>
      </c>
      <c r="F134" s="95" t="inlineStr">
        <is>
          <t>Калькуляция - 109</t>
        </is>
      </c>
      <c r="G134" s="95" t="inlineStr">
        <is>
          <t>Кнопка выхода, наладка и проверка зоны СКУД</t>
        </is>
      </c>
      <c r="H134" s="95" t="inlineStr">
        <is>
          <t>1 КОМПЛ.</t>
        </is>
      </c>
      <c r="I134" s="95" t="n">
        <v>28</v>
      </c>
      <c r="J134" s="95" t="n">
        <v>129.95</v>
      </c>
      <c r="K134" s="95" t="n">
        <v>58059.2</v>
      </c>
      <c r="L134" s="95" t="n"/>
      <c r="M134" s="95" t="n"/>
      <c r="N134" s="95" t="n"/>
      <c r="O134" s="95">
        <f>ROUND((Z134+AC134+AD134),2)</f>
        <v/>
      </c>
      <c r="P134" s="95">
        <f>ROUND((U134+X134+Y134),2)</f>
        <v/>
      </c>
      <c r="Q134" s="95">
        <f>ROUND(10.18,2)</f>
        <v/>
      </c>
      <c r="R134" s="95">
        <f>ROUND(AH134,2)</f>
        <v/>
      </c>
      <c r="S134" s="95" t="inlineStr">
        <is>
          <t>ТСН-2001 Калькуляция - 109</t>
        </is>
      </c>
      <c r="T134" s="95" t="inlineStr">
        <is>
          <t>work</t>
        </is>
      </c>
      <c r="U134" s="95" t="n">
        <v>37041.77</v>
      </c>
      <c r="V134" s="95" t="n">
        <v>10450.68</v>
      </c>
      <c r="W134" s="95" t="n">
        <v>1161.18</v>
      </c>
      <c r="X134" s="95" t="n">
        <v>13237.52</v>
      </c>
      <c r="Y134" s="95" t="n">
        <v>7779.93</v>
      </c>
      <c r="Z134" s="95" t="n">
        <v>3638.69</v>
      </c>
      <c r="AA134" s="95" t="n">
        <v>1026.59</v>
      </c>
      <c r="AB134" s="95" t="n">
        <v>114.06</v>
      </c>
      <c r="AC134" s="95" t="n">
        <v>1300.35</v>
      </c>
      <c r="AD134" s="95" t="n">
        <v>764.24</v>
      </c>
      <c r="AE134" s="95" t="inlineStr">
        <is>
          <t>work</t>
        </is>
      </c>
      <c r="AF134" s="95" t="n">
        <v>128.58</v>
      </c>
      <c r="AG134" s="95" t="n">
        <v>12.63</v>
      </c>
      <c r="AH134" s="95" t="n">
        <v>28</v>
      </c>
      <c r="AI134" s="95">
        <f>(((EX134*0.3)*1.1))</f>
        <v/>
      </c>
      <c r="AJ134" s="95">
        <f>(AS134)</f>
        <v/>
      </c>
      <c r="AK134" s="95" t="n">
        <v>1026.59</v>
      </c>
      <c r="AL134" s="95" t="n">
        <v>0</v>
      </c>
      <c r="AM134" s="95" t="n">
        <v>1300.35</v>
      </c>
      <c r="AN134" s="95" t="n">
        <v>114.06</v>
      </c>
      <c r="AO134" s="95">
        <f>ROUND(O134,2)</f>
        <v/>
      </c>
      <c r="AP134" s="95" t="n">
        <v>0</v>
      </c>
      <c r="AQ134" s="95">
        <f>ROUND(R134,2)</f>
        <v/>
      </c>
      <c r="AR134" s="95" t="n">
        <v>0</v>
      </c>
      <c r="AS134" s="95" t="n">
        <v>0</v>
      </c>
      <c r="AT134" s="95" t="n">
        <v>97</v>
      </c>
      <c r="AU134" s="95" t="n">
        <v>51</v>
      </c>
      <c r="AV134" s="95" t="n">
        <v>1</v>
      </c>
      <c r="AW134" s="95" t="n">
        <v>1</v>
      </c>
      <c r="AX134" s="95" t="n"/>
      <c r="AY134" s="95" t="n"/>
      <c r="AZ134" s="95" t="n">
        <v>1</v>
      </c>
      <c r="BA134" s="95" t="n">
        <v>1</v>
      </c>
      <c r="BB134" s="95" t="n">
        <v>1</v>
      </c>
      <c r="BC134" s="95" t="n">
        <v>1</v>
      </c>
      <c r="BD134" s="95" t="n"/>
      <c r="BE134" s="95" t="n"/>
      <c r="BF134" s="95" t="n"/>
      <c r="BG134" s="95" t="n"/>
      <c r="BH134" s="95" t="n">
        <v>0</v>
      </c>
      <c r="BI134" s="95" t="n">
        <v>28</v>
      </c>
      <c r="BJ134" s="95" t="inlineStr">
        <is>
          <t>ТСН-2001 Калькуляция - 109, Калькуляция - 109</t>
        </is>
      </c>
      <c r="BK134" s="95" t="n"/>
      <c r="BL134" s="95" t="n"/>
      <c r="BM134" s="95" t="n">
        <v>0</v>
      </c>
      <c r="BN134" s="95" t="n">
        <v>0</v>
      </c>
      <c r="BO134" s="95" t="inlineStr">
        <is>
          <t>Калькуляция - 109</t>
        </is>
      </c>
      <c r="BP134" s="95" t="n">
        <v>1</v>
      </c>
      <c r="BQ134" s="95" t="n">
        <v>40</v>
      </c>
      <c r="BR134" s="95" t="n">
        <v>0</v>
      </c>
      <c r="BS134" s="95" t="n">
        <v>1</v>
      </c>
      <c r="BT134" s="95" t="n">
        <v>1</v>
      </c>
      <c r="BU134" s="95" t="n">
        <v>1</v>
      </c>
      <c r="BV134" s="95" t="n">
        <v>1</v>
      </c>
      <c r="BW134" s="95" t="n">
        <v>1</v>
      </c>
      <c r="BX134" s="95" t="n">
        <v>1</v>
      </c>
      <c r="BY134" s="95" t="n"/>
      <c r="BZ134" s="95" t="n">
        <v>97</v>
      </c>
      <c r="CA134" s="95" t="n">
        <v>51</v>
      </c>
      <c r="CB134" s="95" t="n"/>
      <c r="CC134" s="95" t="n"/>
      <c r="CD134" s="95" t="n"/>
      <c r="CE134" s="95" t="n">
        <v>30</v>
      </c>
      <c r="CF134" s="95" t="n">
        <v>0</v>
      </c>
      <c r="CG134" s="95" t="n">
        <v>0</v>
      </c>
      <c r="CH134" s="95" t="n"/>
      <c r="CI134" s="95" t="n"/>
      <c r="CJ134" s="95" t="n"/>
      <c r="CK134" s="95" t="n"/>
      <c r="CL134" s="95" t="n"/>
      <c r="CM134" s="95" t="n">
        <v>0</v>
      </c>
      <c r="CN134" s="95" t="n"/>
      <c r="CO134" s="95" t="n">
        <v>0</v>
      </c>
      <c r="CP134" s="95">
        <f>ROUND(P134,2)</f>
        <v/>
      </c>
      <c r="CQ134" s="95">
        <f>ROUND(V134,2)</f>
        <v/>
      </c>
      <c r="CR134" s="95">
        <f>ROUND(W134,2)</f>
        <v/>
      </c>
      <c r="CS134" s="95">
        <f>ROUND(X134,2)</f>
        <v/>
      </c>
      <c r="CT134" s="95">
        <f>ROUND(Y134,2)</f>
        <v/>
      </c>
      <c r="CU134" s="95">
        <f>ROUND(AF134,2)</f>
        <v/>
      </c>
      <c r="CV134" s="95">
        <f>ROUND((AH134*AV134),2)</f>
        <v/>
      </c>
      <c r="CW134" s="95">
        <f>ROUND(AI134,2)</f>
        <v/>
      </c>
      <c r="CX134" s="95">
        <f>ROUND(AJ134,2)</f>
        <v/>
      </c>
      <c r="CY134" s="95">
        <f>ROUND(((P134*AT134)/100),2)</f>
        <v/>
      </c>
      <c r="CZ134" s="95">
        <f>ROUND(((P134*AU134)/100),2)</f>
        <v/>
      </c>
      <c r="DA134" s="95" t="n"/>
      <c r="DB134" s="95" t="n">
        <v>217</v>
      </c>
      <c r="DC134" s="95" t="n"/>
      <c r="DD134" s="95" t="inlineStr">
        <is>
          <t>*0)*1</t>
        </is>
      </c>
      <c r="DE134" s="95" t="inlineStr">
        <is>
          <t>*0,3)*1,1</t>
        </is>
      </c>
      <c r="DF134" s="95" t="inlineStr">
        <is>
          <t>*0,3)*1,1</t>
        </is>
      </c>
      <c r="DG134" s="95" t="inlineStr">
        <is>
          <t>*0,3)*1,1</t>
        </is>
      </c>
      <c r="DH134" s="95" t="n"/>
      <c r="DI134" s="95" t="inlineStr">
        <is>
          <t>*0,3)*1,1</t>
        </is>
      </c>
      <c r="DJ134" s="95" t="inlineStr">
        <is>
          <t>*0,3)*1,1</t>
        </is>
      </c>
      <c r="DK134" s="95" t="n"/>
      <c r="DL134" s="95" t="n"/>
      <c r="DM134" s="95" t="n"/>
      <c r="DN134" s="95" t="n">
        <v>0</v>
      </c>
      <c r="DO134" s="95" t="n">
        <v>0</v>
      </c>
      <c r="DP134" s="95" t="n">
        <v>1</v>
      </c>
      <c r="DQ134" s="95" t="n">
        <v>1</v>
      </c>
      <c r="DR134" s="95" t="n"/>
      <c r="DS134" s="95" t="n"/>
      <c r="DT134" s="95" t="n"/>
      <c r="DU134" s="95" t="n">
        <v>1000</v>
      </c>
      <c r="DV134" s="95" t="inlineStr">
        <is>
          <t>1  КОМПЛ..</t>
        </is>
      </c>
      <c r="DW134" s="95" t="inlineStr">
        <is>
          <t>1  КОМПЛ..</t>
        </is>
      </c>
      <c r="DX134" s="95" t="n">
        <v>1</v>
      </c>
      <c r="DY134" s="95" t="n"/>
      <c r="DZ134" s="95" t="n"/>
      <c r="EA134" s="95" t="n"/>
      <c r="EB134" s="95" t="n"/>
      <c r="EC134" s="95" t="n"/>
      <c r="ED134" s="95" t="n"/>
      <c r="EE134" s="95" t="n">
        <v>1559505385</v>
      </c>
      <c r="EF134" s="95" t="n">
        <v>40</v>
      </c>
      <c r="EG134" s="95" t="inlineStr">
        <is>
          <t>Монтаж оборудования</t>
        </is>
      </c>
      <c r="EH134" s="95" t="n">
        <v>0</v>
      </c>
      <c r="EI134" s="95" t="n"/>
      <c r="EJ134" s="95" t="n">
        <v>28</v>
      </c>
      <c r="EK134" s="95" t="n">
        <v>0</v>
      </c>
      <c r="EL134" s="95" t="inlineStr">
        <is>
          <t>ТСН-2001 Калькуляция - 109</t>
        </is>
      </c>
      <c r="EM134" s="95" t="inlineStr">
        <is>
          <t>Калькуляция - 109</t>
        </is>
      </c>
      <c r="EN134" s="95" t="n"/>
      <c r="EO134" s="95" t="n"/>
      <c r="EP134" s="95" t="n"/>
      <c r="EQ134" s="95" t="n">
        <v>131072</v>
      </c>
      <c r="ER134" s="95" t="n">
        <v>1026.59</v>
      </c>
      <c r="ES134" s="95" t="n">
        <v>0</v>
      </c>
      <c r="ET134" s="95" t="n">
        <v>1300.35</v>
      </c>
      <c r="EU134" s="95" t="n">
        <v>114.06</v>
      </c>
      <c r="EV134" s="95" t="n">
        <v>764.24</v>
      </c>
      <c r="EW134" s="95" t="n">
        <v>28</v>
      </c>
      <c r="EX134" s="95" t="n">
        <v>0</v>
      </c>
      <c r="EY134" s="95" t="n">
        <v>0</v>
      </c>
      <c r="EZ134" s="95" t="n"/>
      <c r="FA134" s="95" t="n"/>
      <c r="FB134" s="95" t="n"/>
      <c r="FC134" s="95" t="n"/>
      <c r="FD134" s="95" t="n"/>
      <c r="FE134" s="95" t="n"/>
      <c r="FF134" s="95" t="n"/>
      <c r="FG134" s="95" t="n"/>
      <c r="FH134" s="95" t="n"/>
      <c r="FI134" s="95" t="n"/>
      <c r="FJ134" s="95" t="n"/>
      <c r="FK134" s="95" t="n"/>
      <c r="FL134" s="95" t="n"/>
      <c r="FM134" s="95" t="n"/>
      <c r="FN134" s="95" t="n"/>
      <c r="FO134" s="95" t="n"/>
      <c r="FP134" s="95" t="n"/>
      <c r="FQ134" s="95" t="n">
        <v>0</v>
      </c>
      <c r="FR134" s="95">
        <f>ROUND(IF(BI134=3,GM134,0),2)</f>
        <v/>
      </c>
      <c r="FS134" s="95" t="n">
        <v>0</v>
      </c>
      <c r="FT134" s="95" t="n"/>
      <c r="FU134" s="95" t="n"/>
      <c r="FV134" s="95" t="n"/>
      <c r="FW134" s="95" t="n"/>
      <c r="FX134" s="95" t="n">
        <v>97</v>
      </c>
      <c r="FY134" s="95" t="n">
        <v>51</v>
      </c>
      <c r="FZ134" s="95" t="n"/>
      <c r="GA134" s="95" t="n"/>
      <c r="GB134" s="95" t="n"/>
      <c r="GC134" s="95" t="n"/>
      <c r="GD134" s="95" t="n">
        <v>1</v>
      </c>
      <c r="GE134" s="95" t="n"/>
      <c r="GF134" s="95" t="n">
        <v>1559505385</v>
      </c>
      <c r="GG134" s="95" t="n">
        <v>2</v>
      </c>
      <c r="GH134" s="95" t="n">
        <v>1</v>
      </c>
      <c r="GI134" s="95" t="n">
        <v>2</v>
      </c>
      <c r="GJ134" s="95" t="n">
        <v>0</v>
      </c>
      <c r="GK134" s="95" t="n">
        <v>0</v>
      </c>
      <c r="GL134" s="95">
        <f>ROUND(IF(AND(BH134=3,BI134=3,FS134&lt;&gt;0),P134,0),2)</f>
        <v/>
      </c>
      <c r="GM134" s="95">
        <f>ROUND(O134+X134+Y134,2)+GX134</f>
        <v/>
      </c>
      <c r="GN134" s="95">
        <f>IF(OR(BI134=0,BI134=1),GM134-GX134,0)</f>
        <v/>
      </c>
      <c r="GO134" s="95">
        <f>IF(BI134=2,GM134-GX134,0)</f>
        <v/>
      </c>
      <c r="GP134" s="95">
        <f>IF(BI134=4,GM134-GX134,0)</f>
        <v/>
      </c>
      <c r="GQ134" s="95" t="n"/>
      <c r="GR134" s="95" t="n">
        <v>0</v>
      </c>
      <c r="GS134" s="95" t="n">
        <v>0</v>
      </c>
      <c r="GT134" s="95" t="n">
        <v>0</v>
      </c>
      <c r="GU134" s="95" t="n"/>
      <c r="GV134" s="95">
        <f>ROUND((GT134),6)</f>
        <v/>
      </c>
      <c r="GW134" s="95" t="n">
        <v>1</v>
      </c>
      <c r="GX134" s="95">
        <f>ROUND(HC134*I134,2)</f>
        <v/>
      </c>
      <c r="GY134" s="95" t="n">
        <v>0</v>
      </c>
      <c r="GZ134" s="95" t="n">
        <v>0</v>
      </c>
      <c r="HA134" s="95" t="n">
        <v>0</v>
      </c>
      <c r="HB134" s="95" t="n">
        <v>0</v>
      </c>
      <c r="HC134" s="95">
        <f>GV134*GW134</f>
        <v/>
      </c>
      <c r="HD134" s="95" t="n">
        <v>0</v>
      </c>
      <c r="HE134" s="95" t="n"/>
      <c r="HF134" s="95" t="n"/>
      <c r="HG134" s="95" t="n"/>
      <c r="HH134" s="95" t="n"/>
      <c r="HI134" s="95" t="n"/>
      <c r="HJ134" s="95" t="n"/>
      <c r="HK134" s="95" t="n"/>
      <c r="HL134" s="95" t="n"/>
      <c r="HM134" s="95" t="n"/>
      <c r="HN134" s="95" t="n"/>
      <c r="HO134" s="95" t="n"/>
      <c r="HP134" s="95" t="n"/>
      <c r="HQ134" s="95" t="n"/>
      <c r="HR134" s="95" t="n"/>
      <c r="HS134" s="95" t="n"/>
      <c r="HT134" s="95" t="n"/>
      <c r="HU134" s="95" t="n"/>
      <c r="HV134" s="95" t="n"/>
      <c r="HW134" s="95" t="n"/>
      <c r="HX134" s="95" t="n"/>
      <c r="HY134" s="95" t="n"/>
      <c r="HZ134" s="95" t="n"/>
      <c r="IA134" s="95" t="n"/>
      <c r="IB134" s="95" t="n"/>
      <c r="IC134" s="95" t="n"/>
      <c r="ID134" s="95" t="n"/>
      <c r="IE134" s="95" t="n"/>
      <c r="IF134" s="95" t="n"/>
      <c r="IG134" s="95" t="n"/>
      <c r="IH134" s="95" t="n"/>
      <c r="II134" s="95" t="n"/>
      <c r="IJ134" s="95" t="n"/>
      <c r="IK134" s="95" t="n"/>
      <c r="IL134" s="95" t="n"/>
      <c r="IM134" s="95" t="n"/>
      <c r="IN134" s="95" t="n"/>
      <c r="IO134" s="95" t="n"/>
      <c r="IP134" s="95" t="n"/>
      <c r="IQ134" s="95" t="n"/>
      <c r="IR134" s="95" t="n"/>
      <c r="IS134" s="95" t="n"/>
      <c r="IT134" s="95" t="n"/>
      <c r="IU134" s="95" t="n"/>
    </row>
    <row r="135" ht="12.75" customHeight="1" s="54">
      <c r="A135" s="95" t="n">
        <v>17</v>
      </c>
      <c r="B135" s="95" t="n">
        <v>1</v>
      </c>
      <c r="C135" s="95">
        <f>ROW(SmtRes!A112)</f>
        <v/>
      </c>
      <c r="D135" s="95">
        <f>ROW(EtalonRes!A112)</f>
        <v/>
      </c>
      <c r="E135" s="95" t="n">
        <v>1</v>
      </c>
      <c r="F135" s="95" t="inlineStr">
        <is>
          <t>Калькуляция - 110</t>
        </is>
      </c>
      <c r="G135" s="95" t="inlineStr">
        <is>
          <t>Грязезащитная система входной зоны по выбранному изделию</t>
        </is>
      </c>
      <c r="H135" s="95" t="inlineStr">
        <is>
          <t>1 М2</t>
        </is>
      </c>
      <c r="I135" s="95" t="n">
        <v>41.4</v>
      </c>
      <c r="J135" s="95" t="n">
        <v>41.9</v>
      </c>
      <c r="K135" s="95" t="n">
        <v>26280.19</v>
      </c>
      <c r="L135" s="95" t="n"/>
      <c r="M135" s="95" t="n"/>
      <c r="N135" s="95" t="n"/>
      <c r="O135" s="95">
        <f>ROUND((Z135+AC135+AD135),2)</f>
        <v/>
      </c>
      <c r="P135" s="95">
        <f>ROUND((U135+X135+Y135),2)</f>
        <v/>
      </c>
      <c r="Q135" s="95">
        <f>ROUND(10.18,2)</f>
        <v/>
      </c>
      <c r="R135" s="95">
        <f>ROUND(AH135,2)</f>
        <v/>
      </c>
      <c r="S135" s="95" t="inlineStr">
        <is>
          <t>ТСН-2001 Калькуляция - 110</t>
        </is>
      </c>
      <c r="T135" s="95" t="inlineStr">
        <is>
          <t>work</t>
        </is>
      </c>
      <c r="U135" s="95" t="n">
        <v>17660.29</v>
      </c>
      <c r="V135" s="95" t="n">
        <v>4730.43</v>
      </c>
      <c r="W135" s="95" t="n">
        <v>525.6</v>
      </c>
      <c r="X135" s="95" t="n">
        <v>5256.04</v>
      </c>
      <c r="Y135" s="95" t="n">
        <v>3363.87</v>
      </c>
      <c r="Z135" s="95" t="n">
        <v>1734.81</v>
      </c>
      <c r="AA135" s="95" t="n">
        <v>464.67</v>
      </c>
      <c r="AB135" s="95" t="n">
        <v>51.63</v>
      </c>
      <c r="AC135" s="95" t="n">
        <v>516.3</v>
      </c>
      <c r="AD135" s="95" t="n">
        <v>330.43</v>
      </c>
      <c r="AE135" s="95" t="inlineStr">
        <is>
          <t>work</t>
        </is>
      </c>
      <c r="AF135" s="95" t="n">
        <v>58.23</v>
      </c>
      <c r="AG135" s="95" t="n">
        <v>5.72</v>
      </c>
      <c r="AH135" s="95" t="n">
        <v>41.4</v>
      </c>
      <c r="AI135" s="95">
        <f>(((EX135*0.3)*1.1))</f>
        <v/>
      </c>
      <c r="AJ135" s="95">
        <f>(AS135)</f>
        <v/>
      </c>
      <c r="AK135" s="95" t="n">
        <v>464.67</v>
      </c>
      <c r="AL135" s="95" t="n">
        <v>0</v>
      </c>
      <c r="AM135" s="95" t="n">
        <v>516.3</v>
      </c>
      <c r="AN135" s="95" t="n">
        <v>51.63</v>
      </c>
      <c r="AO135" s="95">
        <f>ROUND(O135,2)</f>
        <v/>
      </c>
      <c r="AP135" s="95" t="n">
        <v>0</v>
      </c>
      <c r="AQ135" s="95">
        <f>ROUND(R135,2)</f>
        <v/>
      </c>
      <c r="AR135" s="95" t="n">
        <v>0</v>
      </c>
      <c r="AS135" s="95" t="n">
        <v>0</v>
      </c>
      <c r="AT135" s="95" t="n">
        <v>97</v>
      </c>
      <c r="AU135" s="95" t="n">
        <v>51</v>
      </c>
      <c r="AV135" s="95" t="n">
        <v>1</v>
      </c>
      <c r="AW135" s="95" t="n">
        <v>1</v>
      </c>
      <c r="AX135" s="95" t="n"/>
      <c r="AY135" s="95" t="n"/>
      <c r="AZ135" s="95" t="n">
        <v>1</v>
      </c>
      <c r="BA135" s="95" t="n">
        <v>1</v>
      </c>
      <c r="BB135" s="95" t="n">
        <v>1</v>
      </c>
      <c r="BC135" s="95" t="n">
        <v>1</v>
      </c>
      <c r="BD135" s="95" t="n"/>
      <c r="BE135" s="95" t="n"/>
      <c r="BF135" s="95" t="n"/>
      <c r="BG135" s="95" t="n"/>
      <c r="BH135" s="95" t="n">
        <v>0</v>
      </c>
      <c r="BI135" s="95" t="n">
        <v>41.4</v>
      </c>
      <c r="BJ135" s="95" t="inlineStr">
        <is>
          <t>ТСН-2001 Калькуляция - 110, Калькуляция - 110</t>
        </is>
      </c>
      <c r="BK135" s="95" t="n"/>
      <c r="BL135" s="95" t="n"/>
      <c r="BM135" s="95" t="n">
        <v>0</v>
      </c>
      <c r="BN135" s="95" t="n">
        <v>0</v>
      </c>
      <c r="BO135" s="95" t="inlineStr">
        <is>
          <t>Калькуляция - 110</t>
        </is>
      </c>
      <c r="BP135" s="95" t="n">
        <v>1</v>
      </c>
      <c r="BQ135" s="95" t="n">
        <v>40</v>
      </c>
      <c r="BR135" s="95" t="n">
        <v>0</v>
      </c>
      <c r="BS135" s="95" t="n">
        <v>1</v>
      </c>
      <c r="BT135" s="95" t="n">
        <v>1</v>
      </c>
      <c r="BU135" s="95" t="n">
        <v>1</v>
      </c>
      <c r="BV135" s="95" t="n">
        <v>1</v>
      </c>
      <c r="BW135" s="95" t="n">
        <v>1</v>
      </c>
      <c r="BX135" s="95" t="n">
        <v>1</v>
      </c>
      <c r="BY135" s="95" t="n"/>
      <c r="BZ135" s="95" t="n">
        <v>97</v>
      </c>
      <c r="CA135" s="95" t="n">
        <v>51</v>
      </c>
      <c r="CB135" s="95" t="n"/>
      <c r="CC135" s="95" t="n"/>
      <c r="CD135" s="95" t="n"/>
      <c r="CE135" s="95" t="n">
        <v>30</v>
      </c>
      <c r="CF135" s="95" t="n">
        <v>0</v>
      </c>
      <c r="CG135" s="95" t="n">
        <v>0</v>
      </c>
      <c r="CH135" s="95" t="n"/>
      <c r="CI135" s="95" t="n"/>
      <c r="CJ135" s="95" t="n"/>
      <c r="CK135" s="95" t="n"/>
      <c r="CL135" s="95" t="n"/>
      <c r="CM135" s="95" t="n">
        <v>0</v>
      </c>
      <c r="CN135" s="95" t="n"/>
      <c r="CO135" s="95" t="n">
        <v>0</v>
      </c>
      <c r="CP135" s="95">
        <f>ROUND(P135,2)</f>
        <v/>
      </c>
      <c r="CQ135" s="95">
        <f>ROUND(V135,2)</f>
        <v/>
      </c>
      <c r="CR135" s="95">
        <f>ROUND(W135,2)</f>
        <v/>
      </c>
      <c r="CS135" s="95">
        <f>ROUND(X135,2)</f>
        <v/>
      </c>
      <c r="CT135" s="95">
        <f>ROUND(Y135,2)</f>
        <v/>
      </c>
      <c r="CU135" s="95">
        <f>ROUND(AF135,2)</f>
        <v/>
      </c>
      <c r="CV135" s="95">
        <f>ROUND((AH135*AV135),2)</f>
        <v/>
      </c>
      <c r="CW135" s="95">
        <f>ROUND(AI135,2)</f>
        <v/>
      </c>
      <c r="CX135" s="95">
        <f>ROUND(AJ135,2)</f>
        <v/>
      </c>
      <c r="CY135" s="95">
        <f>ROUND(((P135*AT135)/100),2)</f>
        <v/>
      </c>
      <c r="CZ135" s="95">
        <f>ROUND(((P135*AU135)/100),2)</f>
        <v/>
      </c>
      <c r="DA135" s="95" t="n"/>
      <c r="DB135" s="95" t="n">
        <v>219</v>
      </c>
      <c r="DC135" s="95" t="n"/>
      <c r="DD135" s="95" t="inlineStr">
        <is>
          <t>*0)*1</t>
        </is>
      </c>
      <c r="DE135" s="95" t="inlineStr">
        <is>
          <t>*0,3)*1,1</t>
        </is>
      </c>
      <c r="DF135" s="95" t="inlineStr">
        <is>
          <t>*0,3)*1,1</t>
        </is>
      </c>
      <c r="DG135" s="95" t="inlineStr">
        <is>
          <t>*0,3)*1,1</t>
        </is>
      </c>
      <c r="DH135" s="95" t="n"/>
      <c r="DI135" s="95" t="inlineStr">
        <is>
          <t>*0,3)*1,1</t>
        </is>
      </c>
      <c r="DJ135" s="95" t="inlineStr">
        <is>
          <t>*0,3)*1,1</t>
        </is>
      </c>
      <c r="DK135" s="95" t="n"/>
      <c r="DL135" s="95" t="n"/>
      <c r="DM135" s="95" t="n"/>
      <c r="DN135" s="95" t="n">
        <v>0</v>
      </c>
      <c r="DO135" s="95" t="n">
        <v>0</v>
      </c>
      <c r="DP135" s="95" t="n">
        <v>1</v>
      </c>
      <c r="DQ135" s="95" t="n">
        <v>1</v>
      </c>
      <c r="DR135" s="95" t="n"/>
      <c r="DS135" s="95" t="n"/>
      <c r="DT135" s="95" t="n"/>
      <c r="DU135" s="95" t="n">
        <v>1000</v>
      </c>
      <c r="DV135" s="95" t="inlineStr">
        <is>
          <t>1  М2.</t>
        </is>
      </c>
      <c r="DW135" s="95" t="inlineStr">
        <is>
          <t>1  М2.</t>
        </is>
      </c>
      <c r="DX135" s="95" t="n">
        <v>1</v>
      </c>
      <c r="DY135" s="95" t="n"/>
      <c r="DZ135" s="95" t="n"/>
      <c r="EA135" s="95" t="n"/>
      <c r="EB135" s="95" t="n"/>
      <c r="EC135" s="95" t="n"/>
      <c r="ED135" s="95" t="n"/>
      <c r="EE135" s="95" t="n">
        <v>1170392744</v>
      </c>
      <c r="EF135" s="95" t="n">
        <v>40</v>
      </c>
      <c r="EG135" s="95" t="inlineStr">
        <is>
          <t>Строительные работы</t>
        </is>
      </c>
      <c r="EH135" s="95" t="n">
        <v>0</v>
      </c>
      <c r="EI135" s="95" t="n"/>
      <c r="EJ135" s="95" t="n">
        <v>41.4</v>
      </c>
      <c r="EK135" s="95" t="n">
        <v>0</v>
      </c>
      <c r="EL135" s="95" t="inlineStr">
        <is>
          <t>ТСН-2001 Калькуляция - 110</t>
        </is>
      </c>
      <c r="EM135" s="95" t="inlineStr">
        <is>
          <t>Калькуляция - 110</t>
        </is>
      </c>
      <c r="EN135" s="95" t="n"/>
      <c r="EO135" s="95" t="n"/>
      <c r="EP135" s="95" t="n"/>
      <c r="EQ135" s="95" t="n">
        <v>131072</v>
      </c>
      <c r="ER135" s="95" t="n">
        <v>464.67</v>
      </c>
      <c r="ES135" s="95" t="n">
        <v>0</v>
      </c>
      <c r="ET135" s="95" t="n">
        <v>516.3</v>
      </c>
      <c r="EU135" s="95" t="n">
        <v>51.63</v>
      </c>
      <c r="EV135" s="95" t="n">
        <v>330.43</v>
      </c>
      <c r="EW135" s="95" t="n">
        <v>41.4</v>
      </c>
      <c r="EX135" s="95" t="n">
        <v>0</v>
      </c>
      <c r="EY135" s="95" t="n">
        <v>0</v>
      </c>
      <c r="EZ135" s="95" t="n"/>
      <c r="FA135" s="95" t="n"/>
      <c r="FB135" s="95" t="n"/>
      <c r="FC135" s="95" t="n"/>
      <c r="FD135" s="95" t="n"/>
      <c r="FE135" s="95" t="n"/>
      <c r="FF135" s="95" t="n"/>
      <c r="FG135" s="95" t="n"/>
      <c r="FH135" s="95" t="n"/>
      <c r="FI135" s="95" t="n"/>
      <c r="FJ135" s="95" t="n"/>
      <c r="FK135" s="95" t="n"/>
      <c r="FL135" s="95" t="n"/>
      <c r="FM135" s="95" t="n"/>
      <c r="FN135" s="95" t="n"/>
      <c r="FO135" s="95" t="n"/>
      <c r="FP135" s="95" t="n"/>
      <c r="FQ135" s="95" t="n">
        <v>0</v>
      </c>
      <c r="FR135" s="95">
        <f>ROUND(IF(BI135=3,GM135,0),2)</f>
        <v/>
      </c>
      <c r="FS135" s="95" t="n">
        <v>0</v>
      </c>
      <c r="FT135" s="95" t="n"/>
      <c r="FU135" s="95" t="n"/>
      <c r="FV135" s="95" t="n"/>
      <c r="FW135" s="95" t="n"/>
      <c r="FX135" s="95" t="n">
        <v>97</v>
      </c>
      <c r="FY135" s="95" t="n">
        <v>51</v>
      </c>
      <c r="FZ135" s="95" t="n"/>
      <c r="GA135" s="95" t="n"/>
      <c r="GB135" s="95" t="n"/>
      <c r="GC135" s="95" t="n"/>
      <c r="GD135" s="95" t="n">
        <v>1</v>
      </c>
      <c r="GE135" s="95" t="n"/>
      <c r="GF135" s="95" t="n">
        <v>1170392744</v>
      </c>
      <c r="GG135" s="95" t="n">
        <v>2</v>
      </c>
      <c r="GH135" s="95" t="n">
        <v>1</v>
      </c>
      <c r="GI135" s="95" t="n">
        <v>2</v>
      </c>
      <c r="GJ135" s="95" t="n">
        <v>0</v>
      </c>
      <c r="GK135" s="95" t="n">
        <v>0</v>
      </c>
      <c r="GL135" s="95">
        <f>ROUND(IF(AND(BH135=3,BI135=3,FS135&lt;&gt;0),P135,0),2)</f>
        <v/>
      </c>
      <c r="GM135" s="95">
        <f>ROUND(O135+X135+Y135,2)+GX135</f>
        <v/>
      </c>
      <c r="GN135" s="95">
        <f>IF(OR(BI135=0,BI135=1),GM135-GX135,0)</f>
        <v/>
      </c>
      <c r="GO135" s="95">
        <f>IF(BI135=2,GM135-GX135,0)</f>
        <v/>
      </c>
      <c r="GP135" s="95">
        <f>IF(BI135=4,GM135-GX135,0)</f>
        <v/>
      </c>
      <c r="GQ135" s="95" t="n"/>
      <c r="GR135" s="95" t="n">
        <v>0</v>
      </c>
      <c r="GS135" s="95" t="n">
        <v>0</v>
      </c>
      <c r="GT135" s="95" t="n">
        <v>0</v>
      </c>
      <c r="GU135" s="95" t="n"/>
      <c r="GV135" s="95">
        <f>ROUND((GT135),6)</f>
        <v/>
      </c>
      <c r="GW135" s="95" t="n">
        <v>1</v>
      </c>
      <c r="GX135" s="95">
        <f>ROUND(HC135*I135,2)</f>
        <v/>
      </c>
      <c r="GY135" s="95" t="n">
        <v>0</v>
      </c>
      <c r="GZ135" s="95" t="n">
        <v>0</v>
      </c>
      <c r="HA135" s="95" t="n">
        <v>0</v>
      </c>
      <c r="HB135" s="95" t="n">
        <v>0</v>
      </c>
      <c r="HC135" s="95">
        <f>GV135*GW135</f>
        <v/>
      </c>
      <c r="HD135" s="95" t="n">
        <v>0</v>
      </c>
      <c r="HE135" s="95" t="n"/>
      <c r="HF135" s="95" t="n"/>
      <c r="HG135" s="95" t="n"/>
      <c r="HH135" s="95" t="n"/>
      <c r="HI135" s="95" t="n"/>
      <c r="HJ135" s="95" t="n"/>
      <c r="HK135" s="95" t="n"/>
      <c r="HL135" s="95" t="n"/>
      <c r="HM135" s="95" t="n"/>
      <c r="HN135" s="95" t="n"/>
      <c r="HO135" s="95" t="n"/>
      <c r="HP135" s="95" t="n"/>
      <c r="HQ135" s="95" t="n"/>
      <c r="HR135" s="95" t="n"/>
      <c r="HS135" s="95" t="n"/>
      <c r="HT135" s="95" t="n"/>
      <c r="HU135" s="95" t="n"/>
      <c r="HV135" s="95" t="n"/>
      <c r="HW135" s="95" t="n"/>
      <c r="HX135" s="95" t="n"/>
      <c r="HY135" s="95" t="n"/>
      <c r="HZ135" s="95" t="n"/>
      <c r="IA135" s="95" t="n"/>
      <c r="IB135" s="95" t="n"/>
      <c r="IC135" s="95" t="n"/>
      <c r="ID135" s="95" t="n"/>
      <c r="IE135" s="95" t="n"/>
      <c r="IF135" s="95" t="n"/>
      <c r="IG135" s="95" t="n"/>
      <c r="IH135" s="95" t="n"/>
      <c r="II135" s="95" t="n"/>
      <c r="IJ135" s="95" t="n"/>
      <c r="IK135" s="95" t="n"/>
      <c r="IL135" s="95" t="n"/>
      <c r="IM135" s="95" t="n"/>
      <c r="IN135" s="95" t="n"/>
      <c r="IO135" s="95" t="n"/>
      <c r="IP135" s="95" t="n"/>
      <c r="IQ135" s="95" t="n"/>
      <c r="IR135" s="95" t="n"/>
      <c r="IS135" s="95" t="n"/>
      <c r="IT135" s="95" t="n"/>
      <c r="IU135" s="95" t="n"/>
    </row>
    <row r="136" ht="12.75" customHeight="1" s="54">
      <c r="A136" s="95" t="n">
        <v>17</v>
      </c>
      <c r="B136" s="95" t="n">
        <v>1</v>
      </c>
      <c r="C136" s="95">
        <f>ROW(SmtRes!A113)</f>
        <v/>
      </c>
      <c r="D136" s="95">
        <f>ROW(EtalonRes!A113)</f>
        <v/>
      </c>
      <c r="E136" s="95" t="n">
        <v>1</v>
      </c>
      <c r="F136" s="95" t="inlineStr">
        <is>
          <t>3.11-10-1</t>
        </is>
      </c>
      <c r="G136" s="95" t="inlineStr">
        <is>
          <t>Подготовка основания под грязезащитное покрытие</t>
        </is>
      </c>
      <c r="H136" s="95" t="inlineStr">
        <is>
          <t>1 М2</t>
        </is>
      </c>
      <c r="I136" s="95" t="n">
        <v>41.4</v>
      </c>
      <c r="J136" s="95" t="n">
        <v>11.43</v>
      </c>
      <c r="K136" s="95" t="n">
        <v>7167.33</v>
      </c>
      <c r="L136" s="95" t="n"/>
      <c r="M136" s="95" t="n"/>
      <c r="N136" s="95" t="n"/>
      <c r="O136" s="95">
        <f>ROUND((Z136+AC136+AD136),2)</f>
        <v/>
      </c>
      <c r="P136" s="95">
        <f>ROUND((U136+X136+Y136),2)</f>
        <v/>
      </c>
      <c r="Q136" s="95">
        <f>ROUND(10.18,2)</f>
        <v/>
      </c>
      <c r="R136" s="95">
        <f>ROUND(AH136,2)</f>
        <v/>
      </c>
      <c r="S136" s="95" t="inlineStr">
        <is>
          <t>ТСН-2001 3.11-10-1</t>
        </is>
      </c>
      <c r="T136" s="95" t="inlineStr">
        <is>
          <t>work</t>
        </is>
      </c>
      <c r="U136" s="95" t="n">
        <v>4816.44</v>
      </c>
      <c r="V136" s="95" t="n">
        <v>1290.12</v>
      </c>
      <c r="W136" s="95" t="n">
        <v>143.35</v>
      </c>
      <c r="X136" s="95" t="n">
        <v>1433.47</v>
      </c>
      <c r="Y136" s="95" t="n">
        <v>917.42</v>
      </c>
      <c r="Z136" s="95" t="n">
        <v>473.13</v>
      </c>
      <c r="AA136" s="95" t="n">
        <v>126.73</v>
      </c>
      <c r="AB136" s="95" t="n">
        <v>14.08</v>
      </c>
      <c r="AC136" s="95" t="n">
        <v>140.81</v>
      </c>
      <c r="AD136" s="95" t="n">
        <v>90.12</v>
      </c>
      <c r="AE136" s="95" t="inlineStr">
        <is>
          <t>work</t>
        </is>
      </c>
      <c r="AF136" s="95" t="n">
        <v>15.88</v>
      </c>
      <c r="AG136" s="95" t="n">
        <v>1.56</v>
      </c>
      <c r="AH136" s="95" t="n">
        <v>41.4</v>
      </c>
      <c r="AI136" s="95">
        <f>(((EX136*0.3)*1.1))</f>
        <v/>
      </c>
      <c r="AJ136" s="95">
        <f>(AS136)</f>
        <v/>
      </c>
      <c r="AK136" s="95" t="n">
        <v>126.73</v>
      </c>
      <c r="AL136" s="95" t="n">
        <v>0</v>
      </c>
      <c r="AM136" s="95" t="n">
        <v>140.81</v>
      </c>
      <c r="AN136" s="95" t="n">
        <v>14.08</v>
      </c>
      <c r="AO136" s="95">
        <f>ROUND(O136,2)</f>
        <v/>
      </c>
      <c r="AP136" s="95" t="n">
        <v>0</v>
      </c>
      <c r="AQ136" s="95">
        <f>ROUND(R136,2)</f>
        <v/>
      </c>
      <c r="AR136" s="95" t="n">
        <v>0</v>
      </c>
      <c r="AS136" s="95" t="n">
        <v>0</v>
      </c>
      <c r="AT136" s="95" t="n">
        <v>97</v>
      </c>
      <c r="AU136" s="95" t="n">
        <v>51</v>
      </c>
      <c r="AV136" s="95" t="n">
        <v>1</v>
      </c>
      <c r="AW136" s="95" t="n">
        <v>1</v>
      </c>
      <c r="AX136" s="95" t="n"/>
      <c r="AY136" s="95" t="n"/>
      <c r="AZ136" s="95" t="n">
        <v>1</v>
      </c>
      <c r="BA136" s="95" t="n">
        <v>1</v>
      </c>
      <c r="BB136" s="95" t="n">
        <v>1</v>
      </c>
      <c r="BC136" s="95" t="n">
        <v>1</v>
      </c>
      <c r="BD136" s="95" t="n"/>
      <c r="BE136" s="95" t="n"/>
      <c r="BF136" s="95" t="n"/>
      <c r="BG136" s="95" t="n"/>
      <c r="BH136" s="95" t="n">
        <v>0</v>
      </c>
      <c r="BI136" s="95" t="n">
        <v>41.4</v>
      </c>
      <c r="BJ136" s="95" t="inlineStr">
        <is>
          <t>ТСН-2001 3.11-10-1, 3.11-10-1</t>
        </is>
      </c>
      <c r="BK136" s="95" t="n"/>
      <c r="BL136" s="95" t="n"/>
      <c r="BM136" s="95" t="n">
        <v>311</v>
      </c>
      <c r="BN136" s="95" t="n">
        <v>0</v>
      </c>
      <c r="BO136" s="95" t="inlineStr">
        <is>
          <t>3.11-10-1</t>
        </is>
      </c>
      <c r="BP136" s="95" t="n">
        <v>1</v>
      </c>
      <c r="BQ136" s="95" t="n">
        <v>40</v>
      </c>
      <c r="BR136" s="95" t="n">
        <v>0</v>
      </c>
      <c r="BS136" s="95" t="n">
        <v>1</v>
      </c>
      <c r="BT136" s="95" t="n">
        <v>1</v>
      </c>
      <c r="BU136" s="95" t="n">
        <v>1</v>
      </c>
      <c r="BV136" s="95" t="n">
        <v>1</v>
      </c>
      <c r="BW136" s="95" t="n">
        <v>1</v>
      </c>
      <c r="BX136" s="95" t="n">
        <v>1</v>
      </c>
      <c r="BY136" s="95" t="n"/>
      <c r="BZ136" s="95" t="n">
        <v>97</v>
      </c>
      <c r="CA136" s="95" t="n">
        <v>51</v>
      </c>
      <c r="CB136" s="95" t="n"/>
      <c r="CC136" s="95" t="n"/>
      <c r="CD136" s="95" t="n"/>
      <c r="CE136" s="95" t="n">
        <v>30</v>
      </c>
      <c r="CF136" s="95" t="n">
        <v>0</v>
      </c>
      <c r="CG136" s="95" t="n">
        <v>0</v>
      </c>
      <c r="CH136" s="95" t="n"/>
      <c r="CI136" s="95" t="n"/>
      <c r="CJ136" s="95" t="n"/>
      <c r="CK136" s="95" t="n"/>
      <c r="CL136" s="95" t="n"/>
      <c r="CM136" s="95" t="n">
        <v>0</v>
      </c>
      <c r="CN136" s="95" t="n"/>
      <c r="CO136" s="95" t="n">
        <v>0</v>
      </c>
      <c r="CP136" s="95">
        <f>ROUND(P136,2)</f>
        <v/>
      </c>
      <c r="CQ136" s="95">
        <f>ROUND(V136,2)</f>
        <v/>
      </c>
      <c r="CR136" s="95">
        <f>ROUND(W136,2)</f>
        <v/>
      </c>
      <c r="CS136" s="95">
        <f>ROUND(X136,2)</f>
        <v/>
      </c>
      <c r="CT136" s="95">
        <f>ROUND(Y136,2)</f>
        <v/>
      </c>
      <c r="CU136" s="95">
        <f>ROUND(AF136,2)</f>
        <v/>
      </c>
      <c r="CV136" s="95">
        <f>ROUND((AH136*AV136),2)</f>
        <v/>
      </c>
      <c r="CW136" s="95">
        <f>ROUND(AI136,2)</f>
        <v/>
      </c>
      <c r="CX136" s="95">
        <f>ROUND(AJ136,2)</f>
        <v/>
      </c>
      <c r="CY136" s="95">
        <f>ROUND(((P136*AT136)/100),2)</f>
        <v/>
      </c>
      <c r="CZ136" s="95">
        <f>ROUND(((P136*AU136)/100),2)</f>
        <v/>
      </c>
      <c r="DA136" s="95" t="n"/>
      <c r="DB136" s="95" t="n">
        <v>221</v>
      </c>
      <c r="DC136" s="95" t="n"/>
      <c r="DD136" s="95" t="inlineStr">
        <is>
          <t>*0)*1</t>
        </is>
      </c>
      <c r="DE136" s="95" t="inlineStr">
        <is>
          <t>*0,3)*1,1</t>
        </is>
      </c>
      <c r="DF136" s="95" t="inlineStr">
        <is>
          <t>*0,3)*1,1</t>
        </is>
      </c>
      <c r="DG136" s="95" t="inlineStr">
        <is>
          <t>*0,3)*1,1</t>
        </is>
      </c>
      <c r="DH136" s="95" t="n"/>
      <c r="DI136" s="95" t="inlineStr">
        <is>
          <t>*0,3)*1,1</t>
        </is>
      </c>
      <c r="DJ136" s="95" t="inlineStr">
        <is>
          <t>*0,3)*1,1</t>
        </is>
      </c>
      <c r="DK136" s="95" t="n"/>
      <c r="DL136" s="95" t="n"/>
      <c r="DM136" s="95" t="n"/>
      <c r="DN136" s="95" t="n">
        <v>0</v>
      </c>
      <c r="DO136" s="95" t="n">
        <v>0</v>
      </c>
      <c r="DP136" s="95" t="n">
        <v>1</v>
      </c>
      <c r="DQ136" s="95" t="n">
        <v>1</v>
      </c>
      <c r="DR136" s="95" t="n"/>
      <c r="DS136" s="95" t="n"/>
      <c r="DT136" s="95" t="n"/>
      <c r="DU136" s="95" t="n">
        <v>1000</v>
      </c>
      <c r="DV136" s="95" t="inlineStr">
        <is>
          <t>1  М2.</t>
        </is>
      </c>
      <c r="DW136" s="95" t="inlineStr">
        <is>
          <t>1  М2.</t>
        </is>
      </c>
      <c r="DX136" s="95" t="n">
        <v>1</v>
      </c>
      <c r="DY136" s="95" t="n"/>
      <c r="DZ136" s="95" t="n"/>
      <c r="EA136" s="95" t="n"/>
      <c r="EB136" s="95" t="n"/>
      <c r="EC136" s="95" t="n"/>
      <c r="ED136" s="95" t="n"/>
      <c r="EE136" s="95" t="n">
        <v>1709026376</v>
      </c>
      <c r="EF136" s="95" t="n">
        <v>40</v>
      </c>
      <c r="EG136" s="95" t="inlineStr">
        <is>
          <t>Строительные работы</t>
        </is>
      </c>
      <c r="EH136" s="95" t="n">
        <v>0</v>
      </c>
      <c r="EI136" s="95" t="n"/>
      <c r="EJ136" s="95" t="n">
        <v>41.4</v>
      </c>
      <c r="EK136" s="95" t="n">
        <v>311</v>
      </c>
      <c r="EL136" s="95" t="inlineStr">
        <is>
          <t>ТСН-2001 3.11-10-1</t>
        </is>
      </c>
      <c r="EM136" s="95" t="inlineStr">
        <is>
          <t>ТСН-2001.3-11</t>
        </is>
      </c>
      <c r="EN136" s="95" t="n"/>
      <c r="EO136" s="95" t="n"/>
      <c r="EP136" s="95" t="n"/>
      <c r="EQ136" s="95" t="n">
        <v>131072</v>
      </c>
      <c r="ER136" s="95" t="n">
        <v>126.73</v>
      </c>
      <c r="ES136" s="95" t="n">
        <v>0</v>
      </c>
      <c r="ET136" s="95" t="n">
        <v>140.81</v>
      </c>
      <c r="EU136" s="95" t="n">
        <v>14.08</v>
      </c>
      <c r="EV136" s="95" t="n">
        <v>90.12</v>
      </c>
      <c r="EW136" s="95" t="n">
        <v>41.4</v>
      </c>
      <c r="EX136" s="95" t="n">
        <v>0</v>
      </c>
      <c r="EY136" s="95" t="n">
        <v>0</v>
      </c>
      <c r="EZ136" s="95" t="n"/>
      <c r="FA136" s="95" t="n"/>
      <c r="FB136" s="95" t="n"/>
      <c r="FC136" s="95" t="n"/>
      <c r="FD136" s="95" t="n"/>
      <c r="FE136" s="95" t="n"/>
      <c r="FF136" s="95" t="n"/>
      <c r="FG136" s="95" t="n"/>
      <c r="FH136" s="95" t="n"/>
      <c r="FI136" s="95" t="n"/>
      <c r="FJ136" s="95" t="n"/>
      <c r="FK136" s="95" t="n"/>
      <c r="FL136" s="95" t="n"/>
      <c r="FM136" s="95" t="n"/>
      <c r="FN136" s="95" t="n"/>
      <c r="FO136" s="95" t="n"/>
      <c r="FP136" s="95" t="n"/>
      <c r="FQ136" s="95" t="n">
        <v>0</v>
      </c>
      <c r="FR136" s="95">
        <f>ROUND(IF(BI136=3,GM136,0),2)</f>
        <v/>
      </c>
      <c r="FS136" s="95" t="n">
        <v>0</v>
      </c>
      <c r="FT136" s="95" t="n"/>
      <c r="FU136" s="95" t="n"/>
      <c r="FV136" s="95" t="n"/>
      <c r="FW136" s="95" t="n"/>
      <c r="FX136" s="95" t="n">
        <v>97</v>
      </c>
      <c r="FY136" s="95" t="n">
        <v>51</v>
      </c>
      <c r="FZ136" s="95" t="n"/>
      <c r="GA136" s="95" t="n"/>
      <c r="GB136" s="95" t="n"/>
      <c r="GC136" s="95" t="n"/>
      <c r="GD136" s="95" t="n">
        <v>1</v>
      </c>
      <c r="GE136" s="95" t="n"/>
      <c r="GF136" s="95" t="n">
        <v>1709026376</v>
      </c>
      <c r="GG136" s="95" t="n">
        <v>2</v>
      </c>
      <c r="GH136" s="95" t="n">
        <v>1</v>
      </c>
      <c r="GI136" s="95" t="n">
        <v>2</v>
      </c>
      <c r="GJ136" s="95" t="n">
        <v>0</v>
      </c>
      <c r="GK136" s="95" t="n">
        <v>0</v>
      </c>
      <c r="GL136" s="95">
        <f>ROUND(IF(AND(BH136=3,BI136=3,FS136&lt;&gt;0),P136,0),2)</f>
        <v/>
      </c>
      <c r="GM136" s="95">
        <f>ROUND(O136+X136+Y136,2)+GX136</f>
        <v/>
      </c>
      <c r="GN136" s="95">
        <f>IF(OR(BI136=0,BI136=1),GM136-GX136,0)</f>
        <v/>
      </c>
      <c r="GO136" s="95">
        <f>IF(BI136=2,GM136-GX136,0)</f>
        <v/>
      </c>
      <c r="GP136" s="95">
        <f>IF(BI136=4,GM136-GX136,0)</f>
        <v/>
      </c>
      <c r="GQ136" s="95" t="n"/>
      <c r="GR136" s="95" t="n">
        <v>0</v>
      </c>
      <c r="GS136" s="95" t="n">
        <v>0</v>
      </c>
      <c r="GT136" s="95" t="n">
        <v>0</v>
      </c>
      <c r="GU136" s="95" t="n"/>
      <c r="GV136" s="95">
        <f>ROUND((GT136),6)</f>
        <v/>
      </c>
      <c r="GW136" s="95" t="n">
        <v>1</v>
      </c>
      <c r="GX136" s="95">
        <f>ROUND(HC136*I136,2)</f>
        <v/>
      </c>
      <c r="GY136" s="95" t="n">
        <v>0</v>
      </c>
      <c r="GZ136" s="95" t="n">
        <v>0</v>
      </c>
      <c r="HA136" s="95" t="n">
        <v>0</v>
      </c>
      <c r="HB136" s="95" t="n">
        <v>0</v>
      </c>
      <c r="HC136" s="95">
        <f>GV136*GW136</f>
        <v/>
      </c>
      <c r="HD136" s="95" t="n">
        <v>0</v>
      </c>
      <c r="HE136" s="95" t="n"/>
      <c r="HF136" s="95" t="n"/>
      <c r="HG136" s="95" t="n"/>
      <c r="HH136" s="95" t="n"/>
      <c r="HI136" s="95" t="n"/>
      <c r="HJ136" s="95" t="n"/>
      <c r="HK136" s="95" t="n"/>
      <c r="HL136" s="95" t="n"/>
      <c r="HM136" s="95" t="n"/>
      <c r="HN136" s="95" t="n"/>
      <c r="HO136" s="95" t="n"/>
      <c r="HP136" s="95" t="n"/>
      <c r="HQ136" s="95" t="n"/>
      <c r="HR136" s="95" t="n"/>
      <c r="HS136" s="95" t="n"/>
      <c r="HT136" s="95" t="n"/>
      <c r="HU136" s="95" t="n"/>
      <c r="HV136" s="95" t="n"/>
      <c r="HW136" s="95" t="n"/>
      <c r="HX136" s="95" t="n"/>
      <c r="HY136" s="95" t="n"/>
      <c r="HZ136" s="95" t="n"/>
      <c r="IA136" s="95" t="n"/>
      <c r="IB136" s="95" t="n"/>
      <c r="IC136" s="95" t="n"/>
      <c r="ID136" s="95" t="n"/>
      <c r="IE136" s="95" t="n"/>
      <c r="IF136" s="95" t="n"/>
      <c r="IG136" s="95" t="n"/>
      <c r="IH136" s="95" t="n"/>
      <c r="II136" s="95" t="n"/>
      <c r="IJ136" s="95" t="n"/>
      <c r="IK136" s="95" t="n"/>
      <c r="IL136" s="95" t="n"/>
      <c r="IM136" s="95" t="n"/>
      <c r="IN136" s="95" t="n"/>
      <c r="IO136" s="95" t="n"/>
      <c r="IP136" s="95" t="n"/>
      <c r="IQ136" s="95" t="n"/>
      <c r="IR136" s="95" t="n"/>
      <c r="IS136" s="95" t="n"/>
      <c r="IT136" s="95" t="n"/>
      <c r="IU136" s="95" t="n"/>
    </row>
    <row r="137" ht="12.75" customHeight="1" s="54">
      <c r="A137" s="95" t="n">
        <v>17</v>
      </c>
      <c r="B137" s="95" t="n">
        <v>1</v>
      </c>
      <c r="C137" s="95">
        <f>ROW(SmtRes!A114)</f>
        <v/>
      </c>
      <c r="D137" s="95">
        <f>ROW(EtalonRes!A114)</f>
        <v/>
      </c>
      <c r="E137" s="95" t="n">
        <v>1</v>
      </c>
      <c r="F137" s="95" t="inlineStr">
        <is>
          <t>3.11-36-1</t>
        </is>
      </c>
      <c r="G137" s="95" t="inlineStr">
        <is>
          <t>Керамогранит/обрамление зоны грязезащиты</t>
        </is>
      </c>
      <c r="H137" s="95" t="inlineStr">
        <is>
          <t>1 М2</t>
        </is>
      </c>
      <c r="I137" s="95" t="n">
        <v>10.35</v>
      </c>
      <c r="J137" s="95" t="n">
        <v>45.71</v>
      </c>
      <c r="K137" s="95" t="n">
        <v>7167.33</v>
      </c>
      <c r="L137" s="95" t="n"/>
      <c r="M137" s="95" t="n"/>
      <c r="N137" s="95" t="n"/>
      <c r="O137" s="95">
        <f>ROUND((Z137+AC137+AD137),2)</f>
        <v/>
      </c>
      <c r="P137" s="95">
        <f>ROUND((U137+X137+Y137),2)</f>
        <v/>
      </c>
      <c r="Q137" s="95">
        <f>ROUND(10.18,2)</f>
        <v/>
      </c>
      <c r="R137" s="95">
        <f>ROUND(AH137,2)</f>
        <v/>
      </c>
      <c r="S137" s="95" t="inlineStr">
        <is>
          <t>ТСН-2001 3.11-36-1</t>
        </is>
      </c>
      <c r="T137" s="95" t="inlineStr">
        <is>
          <t>work</t>
        </is>
      </c>
      <c r="U137" s="95" t="n">
        <v>4816.44</v>
      </c>
      <c r="V137" s="95" t="n">
        <v>1290.12</v>
      </c>
      <c r="W137" s="95" t="n">
        <v>143.35</v>
      </c>
      <c r="X137" s="95" t="n">
        <v>1433.47</v>
      </c>
      <c r="Y137" s="95" t="n">
        <v>917.42</v>
      </c>
      <c r="Z137" s="95" t="n">
        <v>473.13</v>
      </c>
      <c r="AA137" s="95" t="n">
        <v>126.73</v>
      </c>
      <c r="AB137" s="95" t="n">
        <v>14.08</v>
      </c>
      <c r="AC137" s="95" t="n">
        <v>140.81</v>
      </c>
      <c r="AD137" s="95" t="n">
        <v>90.12</v>
      </c>
      <c r="AE137" s="95" t="inlineStr">
        <is>
          <t>work</t>
        </is>
      </c>
      <c r="AF137" s="95" t="n">
        <v>15.88</v>
      </c>
      <c r="AG137" s="95" t="n">
        <v>1.56</v>
      </c>
      <c r="AH137" s="95" t="n">
        <v>10.35</v>
      </c>
      <c r="AI137" s="95">
        <f>(((EX137*0.3)*1.1))</f>
        <v/>
      </c>
      <c r="AJ137" s="95">
        <f>(AS137)</f>
        <v/>
      </c>
      <c r="AK137" s="95" t="n">
        <v>126.73</v>
      </c>
      <c r="AL137" s="95" t="n">
        <v>0</v>
      </c>
      <c r="AM137" s="95" t="n">
        <v>140.81</v>
      </c>
      <c r="AN137" s="95" t="n">
        <v>14.08</v>
      </c>
      <c r="AO137" s="95">
        <f>ROUND(O137,2)</f>
        <v/>
      </c>
      <c r="AP137" s="95" t="n">
        <v>0</v>
      </c>
      <c r="AQ137" s="95">
        <f>ROUND(R137,2)</f>
        <v/>
      </c>
      <c r="AR137" s="95" t="n">
        <v>0</v>
      </c>
      <c r="AS137" s="95" t="n">
        <v>0</v>
      </c>
      <c r="AT137" s="95" t="n">
        <v>97</v>
      </c>
      <c r="AU137" s="95" t="n">
        <v>51</v>
      </c>
      <c r="AV137" s="95" t="n">
        <v>1</v>
      </c>
      <c r="AW137" s="95" t="n">
        <v>1</v>
      </c>
      <c r="AX137" s="95" t="n"/>
      <c r="AY137" s="95" t="n"/>
      <c r="AZ137" s="95" t="n">
        <v>1</v>
      </c>
      <c r="BA137" s="95" t="n">
        <v>1</v>
      </c>
      <c r="BB137" s="95" t="n">
        <v>1</v>
      </c>
      <c r="BC137" s="95" t="n">
        <v>1</v>
      </c>
      <c r="BD137" s="95" t="n"/>
      <c r="BE137" s="95" t="n"/>
      <c r="BF137" s="95" t="n"/>
      <c r="BG137" s="95" t="n"/>
      <c r="BH137" s="95" t="n">
        <v>0</v>
      </c>
      <c r="BI137" s="95" t="n">
        <v>10.35</v>
      </c>
      <c r="BJ137" s="95" t="inlineStr">
        <is>
          <t>ТСН-2001 3.11-36-1, 3.11-36-1</t>
        </is>
      </c>
      <c r="BK137" s="95" t="n"/>
      <c r="BL137" s="95" t="n"/>
      <c r="BM137" s="95" t="n">
        <v>311</v>
      </c>
      <c r="BN137" s="95" t="n">
        <v>0</v>
      </c>
      <c r="BO137" s="95" t="inlineStr">
        <is>
          <t>3.11-36-1</t>
        </is>
      </c>
      <c r="BP137" s="95" t="n">
        <v>1</v>
      </c>
      <c r="BQ137" s="95" t="n">
        <v>40</v>
      </c>
      <c r="BR137" s="95" t="n">
        <v>0</v>
      </c>
      <c r="BS137" s="95" t="n">
        <v>1</v>
      </c>
      <c r="BT137" s="95" t="n">
        <v>1</v>
      </c>
      <c r="BU137" s="95" t="n">
        <v>1</v>
      </c>
      <c r="BV137" s="95" t="n">
        <v>1</v>
      </c>
      <c r="BW137" s="95" t="n">
        <v>1</v>
      </c>
      <c r="BX137" s="95" t="n">
        <v>1</v>
      </c>
      <c r="BY137" s="95" t="n"/>
      <c r="BZ137" s="95" t="n">
        <v>97</v>
      </c>
      <c r="CA137" s="95" t="n">
        <v>51</v>
      </c>
      <c r="CB137" s="95" t="n"/>
      <c r="CC137" s="95" t="n"/>
      <c r="CD137" s="95" t="n"/>
      <c r="CE137" s="95" t="n">
        <v>30</v>
      </c>
      <c r="CF137" s="95" t="n">
        <v>0</v>
      </c>
      <c r="CG137" s="95" t="n">
        <v>0</v>
      </c>
      <c r="CH137" s="95" t="n"/>
      <c r="CI137" s="95" t="n"/>
      <c r="CJ137" s="95" t="n"/>
      <c r="CK137" s="95" t="n"/>
      <c r="CL137" s="95" t="n"/>
      <c r="CM137" s="95" t="n">
        <v>0</v>
      </c>
      <c r="CN137" s="95" t="n"/>
      <c r="CO137" s="95" t="n">
        <v>0</v>
      </c>
      <c r="CP137" s="95">
        <f>ROUND(P137,2)</f>
        <v/>
      </c>
      <c r="CQ137" s="95">
        <f>ROUND(V137,2)</f>
        <v/>
      </c>
      <c r="CR137" s="95">
        <f>ROUND(W137,2)</f>
        <v/>
      </c>
      <c r="CS137" s="95">
        <f>ROUND(X137,2)</f>
        <v/>
      </c>
      <c r="CT137" s="95">
        <f>ROUND(Y137,2)</f>
        <v/>
      </c>
      <c r="CU137" s="95">
        <f>ROUND(AF137,2)</f>
        <v/>
      </c>
      <c r="CV137" s="95">
        <f>ROUND((AH137*AV137),2)</f>
        <v/>
      </c>
      <c r="CW137" s="95">
        <f>ROUND(AI137,2)</f>
        <v/>
      </c>
      <c r="CX137" s="95">
        <f>ROUND(AJ137,2)</f>
        <v/>
      </c>
      <c r="CY137" s="95">
        <f>ROUND(((P137*AT137)/100),2)</f>
        <v/>
      </c>
      <c r="CZ137" s="95">
        <f>ROUND(((P137*AU137)/100),2)</f>
        <v/>
      </c>
      <c r="DA137" s="95" t="n"/>
      <c r="DB137" s="95" t="n">
        <v>223</v>
      </c>
      <c r="DC137" s="95" t="n"/>
      <c r="DD137" s="95" t="inlineStr">
        <is>
          <t>*0)*1</t>
        </is>
      </c>
      <c r="DE137" s="95" t="inlineStr">
        <is>
          <t>*0,3)*1,1</t>
        </is>
      </c>
      <c r="DF137" s="95" t="inlineStr">
        <is>
          <t>*0,3)*1,1</t>
        </is>
      </c>
      <c r="DG137" s="95" t="inlineStr">
        <is>
          <t>*0,3)*1,1</t>
        </is>
      </c>
      <c r="DH137" s="95" t="n"/>
      <c r="DI137" s="95" t="inlineStr">
        <is>
          <t>*0,3)*1,1</t>
        </is>
      </c>
      <c r="DJ137" s="95" t="inlineStr">
        <is>
          <t>*0,3)*1,1</t>
        </is>
      </c>
      <c r="DK137" s="95" t="n"/>
      <c r="DL137" s="95" t="n"/>
      <c r="DM137" s="95" t="n"/>
      <c r="DN137" s="95" t="n">
        <v>0</v>
      </c>
      <c r="DO137" s="95" t="n">
        <v>0</v>
      </c>
      <c r="DP137" s="95" t="n">
        <v>1</v>
      </c>
      <c r="DQ137" s="95" t="n">
        <v>1</v>
      </c>
      <c r="DR137" s="95" t="n"/>
      <c r="DS137" s="95" t="n"/>
      <c r="DT137" s="95" t="n"/>
      <c r="DU137" s="95" t="n">
        <v>1000</v>
      </c>
      <c r="DV137" s="95" t="inlineStr">
        <is>
          <t>1  М2.</t>
        </is>
      </c>
      <c r="DW137" s="95" t="inlineStr">
        <is>
          <t>1  М2.</t>
        </is>
      </c>
      <c r="DX137" s="95" t="n">
        <v>1</v>
      </c>
      <c r="DY137" s="95" t="n"/>
      <c r="DZ137" s="95" t="n"/>
      <c r="EA137" s="95" t="n"/>
      <c r="EB137" s="95" t="n"/>
      <c r="EC137" s="95" t="n"/>
      <c r="ED137" s="95" t="n"/>
      <c r="EE137" s="95" t="n">
        <v>1312759336</v>
      </c>
      <c r="EF137" s="95" t="n">
        <v>40</v>
      </c>
      <c r="EG137" s="95" t="inlineStr">
        <is>
          <t>Строительные работы</t>
        </is>
      </c>
      <c r="EH137" s="95" t="n">
        <v>0</v>
      </c>
      <c r="EI137" s="95" t="n"/>
      <c r="EJ137" s="95" t="n">
        <v>10.35</v>
      </c>
      <c r="EK137" s="95" t="n">
        <v>311</v>
      </c>
      <c r="EL137" s="95" t="inlineStr">
        <is>
          <t>ТСН-2001 3.11-36-1</t>
        </is>
      </c>
      <c r="EM137" s="95" t="inlineStr">
        <is>
          <t>ТСН-2001.3-11</t>
        </is>
      </c>
      <c r="EN137" s="95" t="n"/>
      <c r="EO137" s="95" t="n"/>
      <c r="EP137" s="95" t="n"/>
      <c r="EQ137" s="95" t="n">
        <v>131072</v>
      </c>
      <c r="ER137" s="95" t="n">
        <v>126.73</v>
      </c>
      <c r="ES137" s="95" t="n">
        <v>0</v>
      </c>
      <c r="ET137" s="95" t="n">
        <v>140.81</v>
      </c>
      <c r="EU137" s="95" t="n">
        <v>14.08</v>
      </c>
      <c r="EV137" s="95" t="n">
        <v>90.12</v>
      </c>
      <c r="EW137" s="95" t="n">
        <v>10.35</v>
      </c>
      <c r="EX137" s="95" t="n">
        <v>0</v>
      </c>
      <c r="EY137" s="95" t="n">
        <v>0</v>
      </c>
      <c r="EZ137" s="95" t="n"/>
      <c r="FA137" s="95" t="n"/>
      <c r="FB137" s="95" t="n"/>
      <c r="FC137" s="95" t="n"/>
      <c r="FD137" s="95" t="n"/>
      <c r="FE137" s="95" t="n"/>
      <c r="FF137" s="95" t="n"/>
      <c r="FG137" s="95" t="n"/>
      <c r="FH137" s="95" t="n"/>
      <c r="FI137" s="95" t="n"/>
      <c r="FJ137" s="95" t="n"/>
      <c r="FK137" s="95" t="n"/>
      <c r="FL137" s="95" t="n"/>
      <c r="FM137" s="95" t="n"/>
      <c r="FN137" s="95" t="n"/>
      <c r="FO137" s="95" t="n"/>
      <c r="FP137" s="95" t="n"/>
      <c r="FQ137" s="95" t="n">
        <v>0</v>
      </c>
      <c r="FR137" s="95">
        <f>ROUND(IF(BI137=3,GM137,0),2)</f>
        <v/>
      </c>
      <c r="FS137" s="95" t="n">
        <v>0</v>
      </c>
      <c r="FT137" s="95" t="n"/>
      <c r="FU137" s="95" t="n"/>
      <c r="FV137" s="95" t="n"/>
      <c r="FW137" s="95" t="n"/>
      <c r="FX137" s="95" t="n">
        <v>97</v>
      </c>
      <c r="FY137" s="95" t="n">
        <v>51</v>
      </c>
      <c r="FZ137" s="95" t="n"/>
      <c r="GA137" s="95" t="n"/>
      <c r="GB137" s="95" t="n"/>
      <c r="GC137" s="95" t="n"/>
      <c r="GD137" s="95" t="n">
        <v>1</v>
      </c>
      <c r="GE137" s="95" t="n"/>
      <c r="GF137" s="95" t="n">
        <v>1312759336</v>
      </c>
      <c r="GG137" s="95" t="n">
        <v>2</v>
      </c>
      <c r="GH137" s="95" t="n">
        <v>1</v>
      </c>
      <c r="GI137" s="95" t="n">
        <v>2</v>
      </c>
      <c r="GJ137" s="95" t="n">
        <v>0</v>
      </c>
      <c r="GK137" s="95" t="n">
        <v>0</v>
      </c>
      <c r="GL137" s="95">
        <f>ROUND(IF(AND(BH137=3,BI137=3,FS137&lt;&gt;0),P137,0),2)</f>
        <v/>
      </c>
      <c r="GM137" s="95">
        <f>ROUND(O137+X137+Y137,2)+GX137</f>
        <v/>
      </c>
      <c r="GN137" s="95">
        <f>IF(OR(BI137=0,BI137=1),GM137-GX137,0)</f>
        <v/>
      </c>
      <c r="GO137" s="95">
        <f>IF(BI137=2,GM137-GX137,0)</f>
        <v/>
      </c>
      <c r="GP137" s="95">
        <f>IF(BI137=4,GM137-GX137,0)</f>
        <v/>
      </c>
      <c r="GQ137" s="95" t="n"/>
      <c r="GR137" s="95" t="n">
        <v>0</v>
      </c>
      <c r="GS137" s="95" t="n">
        <v>0</v>
      </c>
      <c r="GT137" s="95" t="n">
        <v>0</v>
      </c>
      <c r="GU137" s="95" t="n"/>
      <c r="GV137" s="95">
        <f>ROUND((GT137),6)</f>
        <v/>
      </c>
      <c r="GW137" s="95" t="n">
        <v>1</v>
      </c>
      <c r="GX137" s="95">
        <f>ROUND(HC137*I137,2)</f>
        <v/>
      </c>
      <c r="GY137" s="95" t="n">
        <v>0</v>
      </c>
      <c r="GZ137" s="95" t="n">
        <v>0</v>
      </c>
      <c r="HA137" s="95" t="n">
        <v>0</v>
      </c>
      <c r="HB137" s="95" t="n">
        <v>0</v>
      </c>
      <c r="HC137" s="95">
        <f>GV137*GW137</f>
        <v/>
      </c>
      <c r="HD137" s="95" t="n">
        <v>0</v>
      </c>
      <c r="HE137" s="95" t="n"/>
      <c r="HF137" s="95" t="n"/>
      <c r="HG137" s="95" t="n"/>
      <c r="HH137" s="95" t="n"/>
      <c r="HI137" s="95" t="n"/>
      <c r="HJ137" s="95" t="n"/>
      <c r="HK137" s="95" t="n"/>
      <c r="HL137" s="95" t="n"/>
      <c r="HM137" s="95" t="n"/>
      <c r="HN137" s="95" t="n"/>
      <c r="HO137" s="95" t="n"/>
      <c r="HP137" s="95" t="n"/>
      <c r="HQ137" s="95" t="n"/>
      <c r="HR137" s="95" t="n"/>
      <c r="HS137" s="95" t="n"/>
      <c r="HT137" s="95" t="n"/>
      <c r="HU137" s="95" t="n"/>
      <c r="HV137" s="95" t="n"/>
      <c r="HW137" s="95" t="n"/>
      <c r="HX137" s="95" t="n"/>
      <c r="HY137" s="95" t="n"/>
      <c r="HZ137" s="95" t="n"/>
      <c r="IA137" s="95" t="n"/>
      <c r="IB137" s="95" t="n"/>
      <c r="IC137" s="95" t="n"/>
      <c r="ID137" s="95" t="n"/>
      <c r="IE137" s="95" t="n"/>
      <c r="IF137" s="95" t="n"/>
      <c r="IG137" s="95" t="n"/>
      <c r="IH137" s="95" t="n"/>
      <c r="II137" s="95" t="n"/>
      <c r="IJ137" s="95" t="n"/>
      <c r="IK137" s="95" t="n"/>
      <c r="IL137" s="95" t="n"/>
      <c r="IM137" s="95" t="n"/>
      <c r="IN137" s="95" t="n"/>
      <c r="IO137" s="95" t="n"/>
      <c r="IP137" s="95" t="n"/>
      <c r="IQ137" s="95" t="n"/>
      <c r="IR137" s="95" t="n"/>
      <c r="IS137" s="95" t="n"/>
      <c r="IT137" s="95" t="n"/>
      <c r="IU137" s="95" t="n"/>
    </row>
    <row r="138" ht="12.75" customHeight="1" s="54">
      <c r="A138" s="95" t="n">
        <v>17</v>
      </c>
      <c r="B138" s="95" t="n">
        <v>1</v>
      </c>
      <c r="C138" s="95">
        <f>ROW(SmtRes!A115)</f>
        <v/>
      </c>
      <c r="D138" s="95">
        <f>ROW(EtalonRes!A115)</f>
        <v/>
      </c>
      <c r="E138" s="95" t="n">
        <v>1</v>
      </c>
      <c r="F138" s="95" t="inlineStr">
        <is>
          <t>6.69-42-1</t>
        </is>
      </c>
      <c r="G138" s="95" t="inlineStr">
        <is>
          <t>Герметизация и заделка примыканий входной зоны</t>
        </is>
      </c>
      <c r="H138" s="95" t="inlineStr">
        <is>
          <t>1 КОМПЛ.</t>
        </is>
      </c>
      <c r="I138" s="95" t="n">
        <v>4.14</v>
      </c>
      <c r="J138" s="95" t="n">
        <v>114.28</v>
      </c>
      <c r="K138" s="95" t="n">
        <v>7167.33</v>
      </c>
      <c r="L138" s="95" t="n"/>
      <c r="M138" s="95" t="n"/>
      <c r="N138" s="95" t="n"/>
      <c r="O138" s="95">
        <f>ROUND((Z138+AC138+AD138),2)</f>
        <v/>
      </c>
      <c r="P138" s="95">
        <f>ROUND((U138+X138+Y138),2)</f>
        <v/>
      </c>
      <c r="Q138" s="95">
        <f>ROUND(10.18,2)</f>
        <v/>
      </c>
      <c r="R138" s="95">
        <f>ROUND(AH138,2)</f>
        <v/>
      </c>
      <c r="S138" s="95" t="inlineStr">
        <is>
          <t>ТСН-2001 6.69-42-1</t>
        </is>
      </c>
      <c r="T138" s="95" t="inlineStr">
        <is>
          <t>work</t>
        </is>
      </c>
      <c r="U138" s="95" t="n">
        <v>4816.44</v>
      </c>
      <c r="V138" s="95" t="n">
        <v>1290.13</v>
      </c>
      <c r="W138" s="95" t="n">
        <v>143.34</v>
      </c>
      <c r="X138" s="95" t="n">
        <v>1433.47</v>
      </c>
      <c r="Y138" s="95" t="n">
        <v>917.42</v>
      </c>
      <c r="Z138" s="95" t="n">
        <v>473.13</v>
      </c>
      <c r="AA138" s="95" t="n">
        <v>126.72</v>
      </c>
      <c r="AB138" s="95" t="n">
        <v>14.07</v>
      </c>
      <c r="AC138" s="95" t="n">
        <v>140.8</v>
      </c>
      <c r="AD138" s="95" t="n">
        <v>90.11</v>
      </c>
      <c r="AE138" s="95" t="inlineStr">
        <is>
          <t>work</t>
        </is>
      </c>
      <c r="AF138" s="95" t="n">
        <v>15.89</v>
      </c>
      <c r="AG138" s="95" t="n">
        <v>1.56</v>
      </c>
      <c r="AH138" s="95" t="n">
        <v>4.14</v>
      </c>
      <c r="AI138" s="95">
        <f>(((EX138*0.3)*1.1))</f>
        <v/>
      </c>
      <c r="AJ138" s="95">
        <f>(AS138)</f>
        <v/>
      </c>
      <c r="AK138" s="95" t="n">
        <v>126.72</v>
      </c>
      <c r="AL138" s="95" t="n">
        <v>0</v>
      </c>
      <c r="AM138" s="95" t="n">
        <v>140.8</v>
      </c>
      <c r="AN138" s="95" t="n">
        <v>14.07</v>
      </c>
      <c r="AO138" s="95">
        <f>ROUND(O138,2)</f>
        <v/>
      </c>
      <c r="AP138" s="95" t="n">
        <v>0</v>
      </c>
      <c r="AQ138" s="95">
        <f>ROUND(R138,2)</f>
        <v/>
      </c>
      <c r="AR138" s="95" t="n">
        <v>0</v>
      </c>
      <c r="AS138" s="95" t="n">
        <v>0</v>
      </c>
      <c r="AT138" s="95" t="n">
        <v>97</v>
      </c>
      <c r="AU138" s="95" t="n">
        <v>51</v>
      </c>
      <c r="AV138" s="95" t="n">
        <v>1</v>
      </c>
      <c r="AW138" s="95" t="n">
        <v>1</v>
      </c>
      <c r="AX138" s="95" t="n"/>
      <c r="AY138" s="95" t="n"/>
      <c r="AZ138" s="95" t="n">
        <v>1</v>
      </c>
      <c r="BA138" s="95" t="n">
        <v>1</v>
      </c>
      <c r="BB138" s="95" t="n">
        <v>1</v>
      </c>
      <c r="BC138" s="95" t="n">
        <v>1</v>
      </c>
      <c r="BD138" s="95" t="n"/>
      <c r="BE138" s="95" t="n"/>
      <c r="BF138" s="95" t="n"/>
      <c r="BG138" s="95" t="n"/>
      <c r="BH138" s="95" t="n">
        <v>0</v>
      </c>
      <c r="BI138" s="95" t="n">
        <v>4.14</v>
      </c>
      <c r="BJ138" s="95" t="inlineStr">
        <is>
          <t>ТСН-2001 6.69-42-1, 6.69-42-1</t>
        </is>
      </c>
      <c r="BK138" s="95" t="n"/>
      <c r="BL138" s="95" t="n"/>
      <c r="BM138" s="95" t="n">
        <v>669</v>
      </c>
      <c r="BN138" s="95" t="n">
        <v>0</v>
      </c>
      <c r="BO138" s="95" t="inlineStr">
        <is>
          <t>6.69-42-1</t>
        </is>
      </c>
      <c r="BP138" s="95" t="n">
        <v>1</v>
      </c>
      <c r="BQ138" s="95" t="n">
        <v>40</v>
      </c>
      <c r="BR138" s="95" t="n">
        <v>0</v>
      </c>
      <c r="BS138" s="95" t="n">
        <v>1</v>
      </c>
      <c r="BT138" s="95" t="n">
        <v>1</v>
      </c>
      <c r="BU138" s="95" t="n">
        <v>1</v>
      </c>
      <c r="BV138" s="95" t="n">
        <v>1</v>
      </c>
      <c r="BW138" s="95" t="n">
        <v>1</v>
      </c>
      <c r="BX138" s="95" t="n">
        <v>1</v>
      </c>
      <c r="BY138" s="95" t="n"/>
      <c r="BZ138" s="95" t="n">
        <v>97</v>
      </c>
      <c r="CA138" s="95" t="n">
        <v>51</v>
      </c>
      <c r="CB138" s="95" t="n"/>
      <c r="CC138" s="95" t="n"/>
      <c r="CD138" s="95" t="n"/>
      <c r="CE138" s="95" t="n">
        <v>30</v>
      </c>
      <c r="CF138" s="95" t="n">
        <v>0</v>
      </c>
      <c r="CG138" s="95" t="n">
        <v>0</v>
      </c>
      <c r="CH138" s="95" t="n"/>
      <c r="CI138" s="95" t="n"/>
      <c r="CJ138" s="95" t="n"/>
      <c r="CK138" s="95" t="n"/>
      <c r="CL138" s="95" t="n"/>
      <c r="CM138" s="95" t="n">
        <v>0</v>
      </c>
      <c r="CN138" s="95" t="n"/>
      <c r="CO138" s="95" t="n">
        <v>0</v>
      </c>
      <c r="CP138" s="95">
        <f>ROUND(P138,2)</f>
        <v/>
      </c>
      <c r="CQ138" s="95">
        <f>ROUND(V138,2)</f>
        <v/>
      </c>
      <c r="CR138" s="95">
        <f>ROUND(W138,2)</f>
        <v/>
      </c>
      <c r="CS138" s="95">
        <f>ROUND(X138,2)</f>
        <v/>
      </c>
      <c r="CT138" s="95">
        <f>ROUND(Y138,2)</f>
        <v/>
      </c>
      <c r="CU138" s="95">
        <f>ROUND(AF138,2)</f>
        <v/>
      </c>
      <c r="CV138" s="95">
        <f>ROUND((AH138*AV138),2)</f>
        <v/>
      </c>
      <c r="CW138" s="95">
        <f>ROUND(AI138,2)</f>
        <v/>
      </c>
      <c r="CX138" s="95">
        <f>ROUND(AJ138,2)</f>
        <v/>
      </c>
      <c r="CY138" s="95">
        <f>ROUND(((P138*AT138)/100),2)</f>
        <v/>
      </c>
      <c r="CZ138" s="95">
        <f>ROUND(((P138*AU138)/100),2)</f>
        <v/>
      </c>
      <c r="DA138" s="95" t="n"/>
      <c r="DB138" s="95" t="n">
        <v>225</v>
      </c>
      <c r="DC138" s="95" t="n"/>
      <c r="DD138" s="95" t="inlineStr">
        <is>
          <t>*0)*1</t>
        </is>
      </c>
      <c r="DE138" s="95" t="inlineStr">
        <is>
          <t>*0,3)*1,1</t>
        </is>
      </c>
      <c r="DF138" s="95" t="inlineStr">
        <is>
          <t>*0,3)*1,1</t>
        </is>
      </c>
      <c r="DG138" s="95" t="inlineStr">
        <is>
          <t>*0,3)*1,1</t>
        </is>
      </c>
      <c r="DH138" s="95" t="n"/>
      <c r="DI138" s="95" t="inlineStr">
        <is>
          <t>*0,3)*1,1</t>
        </is>
      </c>
      <c r="DJ138" s="95" t="inlineStr">
        <is>
          <t>*0,3)*1,1</t>
        </is>
      </c>
      <c r="DK138" s="95" t="n"/>
      <c r="DL138" s="95" t="n"/>
      <c r="DM138" s="95" t="n"/>
      <c r="DN138" s="95" t="n">
        <v>0</v>
      </c>
      <c r="DO138" s="95" t="n">
        <v>0</v>
      </c>
      <c r="DP138" s="95" t="n">
        <v>1</v>
      </c>
      <c r="DQ138" s="95" t="n">
        <v>1</v>
      </c>
      <c r="DR138" s="95" t="n"/>
      <c r="DS138" s="95" t="n"/>
      <c r="DT138" s="95" t="n"/>
      <c r="DU138" s="95" t="n">
        <v>1000</v>
      </c>
      <c r="DV138" s="95" t="inlineStr">
        <is>
          <t>1  КОМПЛ..</t>
        </is>
      </c>
      <c r="DW138" s="95" t="inlineStr">
        <is>
          <t>1  КОМПЛ..</t>
        </is>
      </c>
      <c r="DX138" s="95" t="n">
        <v>1</v>
      </c>
      <c r="DY138" s="95" t="n"/>
      <c r="DZ138" s="95" t="n"/>
      <c r="EA138" s="95" t="n"/>
      <c r="EB138" s="95" t="n"/>
      <c r="EC138" s="95" t="n"/>
      <c r="ED138" s="95" t="n"/>
      <c r="EE138" s="95" t="n">
        <v>1834649970</v>
      </c>
      <c r="EF138" s="95" t="n">
        <v>40</v>
      </c>
      <c r="EG138" s="95" t="inlineStr">
        <is>
          <t>Строительные работы</t>
        </is>
      </c>
      <c r="EH138" s="95" t="n">
        <v>0</v>
      </c>
      <c r="EI138" s="95" t="n"/>
      <c r="EJ138" s="95" t="n">
        <v>4.14</v>
      </c>
      <c r="EK138" s="95" t="n">
        <v>669</v>
      </c>
      <c r="EL138" s="95" t="inlineStr">
        <is>
          <t>ТСН-2001 6.69-42-1</t>
        </is>
      </c>
      <c r="EM138" s="95" t="inlineStr">
        <is>
          <t>ТСН-2001.6-69</t>
        </is>
      </c>
      <c r="EN138" s="95" t="n"/>
      <c r="EO138" s="95" t="n"/>
      <c r="EP138" s="95" t="n"/>
      <c r="EQ138" s="95" t="n">
        <v>131072</v>
      </c>
      <c r="ER138" s="95" t="n">
        <v>126.72</v>
      </c>
      <c r="ES138" s="95" t="n">
        <v>0</v>
      </c>
      <c r="ET138" s="95" t="n">
        <v>140.8</v>
      </c>
      <c r="EU138" s="95" t="n">
        <v>14.07</v>
      </c>
      <c r="EV138" s="95" t="n">
        <v>90.11</v>
      </c>
      <c r="EW138" s="95" t="n">
        <v>4.14</v>
      </c>
      <c r="EX138" s="95" t="n">
        <v>0</v>
      </c>
      <c r="EY138" s="95" t="n">
        <v>0</v>
      </c>
      <c r="EZ138" s="95" t="n"/>
      <c r="FA138" s="95" t="n"/>
      <c r="FB138" s="95" t="n"/>
      <c r="FC138" s="95" t="n"/>
      <c r="FD138" s="95" t="n"/>
      <c r="FE138" s="95" t="n"/>
      <c r="FF138" s="95" t="n"/>
      <c r="FG138" s="95" t="n"/>
      <c r="FH138" s="95" t="n"/>
      <c r="FI138" s="95" t="n"/>
      <c r="FJ138" s="95" t="n"/>
      <c r="FK138" s="95" t="n"/>
      <c r="FL138" s="95" t="n"/>
      <c r="FM138" s="95" t="n"/>
      <c r="FN138" s="95" t="n"/>
      <c r="FO138" s="95" t="n"/>
      <c r="FP138" s="95" t="n"/>
      <c r="FQ138" s="95" t="n">
        <v>0</v>
      </c>
      <c r="FR138" s="95">
        <f>ROUND(IF(BI138=3,GM138,0),2)</f>
        <v/>
      </c>
      <c r="FS138" s="95" t="n">
        <v>0</v>
      </c>
      <c r="FT138" s="95" t="n"/>
      <c r="FU138" s="95" t="n"/>
      <c r="FV138" s="95" t="n"/>
      <c r="FW138" s="95" t="n"/>
      <c r="FX138" s="95" t="n">
        <v>97</v>
      </c>
      <c r="FY138" s="95" t="n">
        <v>51</v>
      </c>
      <c r="FZ138" s="95" t="n"/>
      <c r="GA138" s="95" t="n"/>
      <c r="GB138" s="95" t="n"/>
      <c r="GC138" s="95" t="n"/>
      <c r="GD138" s="95" t="n">
        <v>1</v>
      </c>
      <c r="GE138" s="95" t="n"/>
      <c r="GF138" s="95" t="n">
        <v>1834649970</v>
      </c>
      <c r="GG138" s="95" t="n">
        <v>2</v>
      </c>
      <c r="GH138" s="95" t="n">
        <v>1</v>
      </c>
      <c r="GI138" s="95" t="n">
        <v>2</v>
      </c>
      <c r="GJ138" s="95" t="n">
        <v>0</v>
      </c>
      <c r="GK138" s="95" t="n">
        <v>0</v>
      </c>
      <c r="GL138" s="95">
        <f>ROUND(IF(AND(BH138=3,BI138=3,FS138&lt;&gt;0),P138,0),2)</f>
        <v/>
      </c>
      <c r="GM138" s="95">
        <f>ROUND(O138+X138+Y138,2)+GX138</f>
        <v/>
      </c>
      <c r="GN138" s="95">
        <f>IF(OR(BI138=0,BI138=1),GM138-GX138,0)</f>
        <v/>
      </c>
      <c r="GO138" s="95">
        <f>IF(BI138=2,GM138-GX138,0)</f>
        <v/>
      </c>
      <c r="GP138" s="95">
        <f>IF(BI138=4,GM138-GX138,0)</f>
        <v/>
      </c>
      <c r="GQ138" s="95" t="n"/>
      <c r="GR138" s="95" t="n">
        <v>0</v>
      </c>
      <c r="GS138" s="95" t="n">
        <v>0</v>
      </c>
      <c r="GT138" s="95" t="n">
        <v>0</v>
      </c>
      <c r="GU138" s="95" t="n"/>
      <c r="GV138" s="95">
        <f>ROUND((GT138),6)</f>
        <v/>
      </c>
      <c r="GW138" s="95" t="n">
        <v>1</v>
      </c>
      <c r="GX138" s="95">
        <f>ROUND(HC138*I138,2)</f>
        <v/>
      </c>
      <c r="GY138" s="95" t="n">
        <v>0</v>
      </c>
      <c r="GZ138" s="95" t="n">
        <v>0</v>
      </c>
      <c r="HA138" s="95" t="n">
        <v>0</v>
      </c>
      <c r="HB138" s="95" t="n">
        <v>0</v>
      </c>
      <c r="HC138" s="95">
        <f>GV138*GW138</f>
        <v/>
      </c>
      <c r="HD138" s="95" t="n">
        <v>0</v>
      </c>
      <c r="HE138" s="95" t="n"/>
      <c r="HF138" s="95" t="n"/>
      <c r="HG138" s="95" t="n"/>
      <c r="HH138" s="95" t="n"/>
      <c r="HI138" s="95" t="n"/>
      <c r="HJ138" s="95" t="n"/>
      <c r="HK138" s="95" t="n"/>
      <c r="HL138" s="95" t="n"/>
      <c r="HM138" s="95" t="n"/>
      <c r="HN138" s="95" t="n"/>
      <c r="HO138" s="95" t="n"/>
      <c r="HP138" s="95" t="n"/>
      <c r="HQ138" s="95" t="n"/>
      <c r="HR138" s="95" t="n"/>
      <c r="HS138" s="95" t="n"/>
      <c r="HT138" s="95" t="n"/>
      <c r="HU138" s="95" t="n"/>
      <c r="HV138" s="95" t="n"/>
      <c r="HW138" s="95" t="n"/>
      <c r="HX138" s="95" t="n"/>
      <c r="HY138" s="95" t="n"/>
      <c r="HZ138" s="95" t="n"/>
      <c r="IA138" s="95" t="n"/>
      <c r="IB138" s="95" t="n"/>
      <c r="IC138" s="95" t="n"/>
      <c r="ID138" s="95" t="n"/>
      <c r="IE138" s="95" t="n"/>
      <c r="IF138" s="95" t="n"/>
      <c r="IG138" s="95" t="n"/>
      <c r="IH138" s="95" t="n"/>
      <c r="II138" s="95" t="n"/>
      <c r="IJ138" s="95" t="n"/>
      <c r="IK138" s="95" t="n"/>
      <c r="IL138" s="95" t="n"/>
      <c r="IM138" s="95" t="n"/>
      <c r="IN138" s="95" t="n"/>
      <c r="IO138" s="95" t="n"/>
      <c r="IP138" s="95" t="n"/>
      <c r="IQ138" s="95" t="n"/>
      <c r="IR138" s="95" t="n"/>
      <c r="IS138" s="95" t="n"/>
      <c r="IT138" s="95" t="n"/>
      <c r="IU138" s="95" t="n"/>
    </row>
    <row r="139" ht="12.75" customHeight="1" s="54">
      <c r="A139" s="95" t="n">
        <v>17</v>
      </c>
      <c r="B139" s="95" t="n">
        <v>1</v>
      </c>
      <c r="C139" s="95">
        <f>ROW(SmtRes!A116)</f>
        <v/>
      </c>
      <c r="D139" s="95">
        <f>ROW(EtalonRes!A116)</f>
        <v/>
      </c>
      <c r="E139" s="95" t="n">
        <v>1</v>
      </c>
      <c r="F139" s="95" t="inlineStr">
        <is>
          <t>6.69-31-1</t>
        </is>
      </c>
      <c r="G139" s="95" t="inlineStr">
        <is>
          <t>Финальная уборка и передача помещения</t>
        </is>
      </c>
      <c r="H139" s="95" t="inlineStr">
        <is>
          <t>1 М2</t>
        </is>
      </c>
      <c r="I139" s="95" t="n">
        <v>1440.5</v>
      </c>
      <c r="J139" s="95" t="n">
        <v>8.83</v>
      </c>
      <c r="K139" s="95" t="n">
        <v>192730.95</v>
      </c>
      <c r="L139" s="95" t="n"/>
      <c r="M139" s="95" t="n"/>
      <c r="N139" s="95" t="n"/>
      <c r="O139" s="95">
        <f>ROUND((Z139+AC139+AD139),2)</f>
        <v/>
      </c>
      <c r="P139" s="95">
        <f>ROUND((U139+X139+Y139),2)</f>
        <v/>
      </c>
      <c r="Q139" s="95">
        <f>ROUND(10.18,2)</f>
        <v/>
      </c>
      <c r="R139" s="95">
        <f>ROUND(AH139,2)</f>
        <v/>
      </c>
      <c r="S139" s="95" t="inlineStr">
        <is>
          <t>ТСН-2001 6.69-31-1</t>
        </is>
      </c>
      <c r="T139" s="95" t="inlineStr">
        <is>
          <t>work</t>
        </is>
      </c>
      <c r="U139" s="95" t="n">
        <v>129515.21</v>
      </c>
      <c r="V139" s="95" t="n">
        <v>34691.57</v>
      </c>
      <c r="W139" s="95" t="n">
        <v>3854.62</v>
      </c>
      <c r="X139" s="95" t="n">
        <v>38546.19</v>
      </c>
      <c r="Y139" s="95" t="n">
        <v>24669.56</v>
      </c>
      <c r="Z139" s="95" t="n">
        <v>12722.52</v>
      </c>
      <c r="AA139" s="95" t="n">
        <v>3407.81</v>
      </c>
      <c r="AB139" s="95" t="n">
        <v>378.64</v>
      </c>
      <c r="AC139" s="95" t="n">
        <v>3786.46</v>
      </c>
      <c r="AD139" s="95" t="n">
        <v>2423.33</v>
      </c>
      <c r="AE139" s="95" t="inlineStr">
        <is>
          <t>work</t>
        </is>
      </c>
      <c r="AF139" s="95" t="n">
        <v>426.75</v>
      </c>
      <c r="AG139" s="95" t="n">
        <v>41.92</v>
      </c>
      <c r="AH139" s="95" t="n">
        <v>1440.5</v>
      </c>
      <c r="AI139" s="95">
        <f>(((EX139*0.3)*1.1))</f>
        <v/>
      </c>
      <c r="AJ139" s="95">
        <f>(AS139)</f>
        <v/>
      </c>
      <c r="AK139" s="95" t="n">
        <v>3407.81</v>
      </c>
      <c r="AL139" s="95" t="n">
        <v>0</v>
      </c>
      <c r="AM139" s="95" t="n">
        <v>3786.46</v>
      </c>
      <c r="AN139" s="95" t="n">
        <v>378.64</v>
      </c>
      <c r="AO139" s="95">
        <f>ROUND(O139,2)</f>
        <v/>
      </c>
      <c r="AP139" s="95" t="n">
        <v>0</v>
      </c>
      <c r="AQ139" s="95">
        <f>ROUND(R139,2)</f>
        <v/>
      </c>
      <c r="AR139" s="95" t="n">
        <v>0</v>
      </c>
      <c r="AS139" s="95" t="n">
        <v>0</v>
      </c>
      <c r="AT139" s="95" t="n">
        <v>97</v>
      </c>
      <c r="AU139" s="95" t="n">
        <v>51</v>
      </c>
      <c r="AV139" s="95" t="n">
        <v>1</v>
      </c>
      <c r="AW139" s="95" t="n">
        <v>1</v>
      </c>
      <c r="AX139" s="95" t="n"/>
      <c r="AY139" s="95" t="n"/>
      <c r="AZ139" s="95" t="n">
        <v>1</v>
      </c>
      <c r="BA139" s="95" t="n">
        <v>1</v>
      </c>
      <c r="BB139" s="95" t="n">
        <v>1</v>
      </c>
      <c r="BC139" s="95" t="n">
        <v>1</v>
      </c>
      <c r="BD139" s="95" t="n"/>
      <c r="BE139" s="95" t="n"/>
      <c r="BF139" s="95" t="n"/>
      <c r="BG139" s="95" t="n"/>
      <c r="BH139" s="95" t="n">
        <v>0</v>
      </c>
      <c r="BI139" s="95" t="n">
        <v>1440.5</v>
      </c>
      <c r="BJ139" s="95" t="inlineStr">
        <is>
          <t>ТСН-2001 6.69-31-1, 6.69-31-1</t>
        </is>
      </c>
      <c r="BK139" s="95" t="n"/>
      <c r="BL139" s="95" t="n"/>
      <c r="BM139" s="95" t="n">
        <v>669</v>
      </c>
      <c r="BN139" s="95" t="n">
        <v>0</v>
      </c>
      <c r="BO139" s="95" t="inlineStr">
        <is>
          <t>6.69-31-1</t>
        </is>
      </c>
      <c r="BP139" s="95" t="n">
        <v>1</v>
      </c>
      <c r="BQ139" s="95" t="n">
        <v>40</v>
      </c>
      <c r="BR139" s="95" t="n">
        <v>0</v>
      </c>
      <c r="BS139" s="95" t="n">
        <v>1</v>
      </c>
      <c r="BT139" s="95" t="n">
        <v>1</v>
      </c>
      <c r="BU139" s="95" t="n">
        <v>1</v>
      </c>
      <c r="BV139" s="95" t="n">
        <v>1</v>
      </c>
      <c r="BW139" s="95" t="n">
        <v>1</v>
      </c>
      <c r="BX139" s="95" t="n">
        <v>1</v>
      </c>
      <c r="BY139" s="95" t="n"/>
      <c r="BZ139" s="95" t="n">
        <v>97</v>
      </c>
      <c r="CA139" s="95" t="n">
        <v>51</v>
      </c>
      <c r="CB139" s="95" t="n"/>
      <c r="CC139" s="95" t="n"/>
      <c r="CD139" s="95" t="n"/>
      <c r="CE139" s="95" t="n">
        <v>30</v>
      </c>
      <c r="CF139" s="95" t="n">
        <v>0</v>
      </c>
      <c r="CG139" s="95" t="n">
        <v>0</v>
      </c>
      <c r="CH139" s="95" t="n"/>
      <c r="CI139" s="95" t="n"/>
      <c r="CJ139" s="95" t="n"/>
      <c r="CK139" s="95" t="n"/>
      <c r="CL139" s="95" t="n"/>
      <c r="CM139" s="95" t="n">
        <v>0</v>
      </c>
      <c r="CN139" s="95" t="n"/>
      <c r="CO139" s="95" t="n">
        <v>0</v>
      </c>
      <c r="CP139" s="95">
        <f>ROUND(P139,2)</f>
        <v/>
      </c>
      <c r="CQ139" s="95">
        <f>ROUND(V139,2)</f>
        <v/>
      </c>
      <c r="CR139" s="95">
        <f>ROUND(W139,2)</f>
        <v/>
      </c>
      <c r="CS139" s="95">
        <f>ROUND(X139,2)</f>
        <v/>
      </c>
      <c r="CT139" s="95">
        <f>ROUND(Y139,2)</f>
        <v/>
      </c>
      <c r="CU139" s="95">
        <f>ROUND(AF139,2)</f>
        <v/>
      </c>
      <c r="CV139" s="95">
        <f>ROUND((AH139*AV139),2)</f>
        <v/>
      </c>
      <c r="CW139" s="95">
        <f>ROUND(AI139,2)</f>
        <v/>
      </c>
      <c r="CX139" s="95">
        <f>ROUND(AJ139,2)</f>
        <v/>
      </c>
      <c r="CY139" s="95">
        <f>ROUND(((P139*AT139)/100),2)</f>
        <v/>
      </c>
      <c r="CZ139" s="95">
        <f>ROUND(((P139*AU139)/100),2)</f>
        <v/>
      </c>
      <c r="DA139" s="95" t="n"/>
      <c r="DB139" s="95" t="n">
        <v>227</v>
      </c>
      <c r="DC139" s="95" t="n"/>
      <c r="DD139" s="95" t="inlineStr">
        <is>
          <t>*0)*1</t>
        </is>
      </c>
      <c r="DE139" s="95" t="inlineStr">
        <is>
          <t>*0,3)*1,1</t>
        </is>
      </c>
      <c r="DF139" s="95" t="inlineStr">
        <is>
          <t>*0,3)*1,1</t>
        </is>
      </c>
      <c r="DG139" s="95" t="inlineStr">
        <is>
          <t>*0,3)*1,1</t>
        </is>
      </c>
      <c r="DH139" s="95" t="n"/>
      <c r="DI139" s="95" t="inlineStr">
        <is>
          <t>*0,3)*1,1</t>
        </is>
      </c>
      <c r="DJ139" s="95" t="inlineStr">
        <is>
          <t>*0,3)*1,1</t>
        </is>
      </c>
      <c r="DK139" s="95" t="n"/>
      <c r="DL139" s="95" t="n"/>
      <c r="DM139" s="95" t="n"/>
      <c r="DN139" s="95" t="n">
        <v>0</v>
      </c>
      <c r="DO139" s="95" t="n">
        <v>0</v>
      </c>
      <c r="DP139" s="95" t="n">
        <v>1</v>
      </c>
      <c r="DQ139" s="95" t="n">
        <v>1</v>
      </c>
      <c r="DR139" s="95" t="n"/>
      <c r="DS139" s="95" t="n"/>
      <c r="DT139" s="95" t="n"/>
      <c r="DU139" s="95" t="n">
        <v>1000</v>
      </c>
      <c r="DV139" s="95" t="inlineStr">
        <is>
          <t>1  М2.</t>
        </is>
      </c>
      <c r="DW139" s="95" t="inlineStr">
        <is>
          <t>1  М2.</t>
        </is>
      </c>
      <c r="DX139" s="95" t="n">
        <v>1</v>
      </c>
      <c r="DY139" s="95" t="n"/>
      <c r="DZ139" s="95" t="n"/>
      <c r="EA139" s="95" t="n"/>
      <c r="EB139" s="95" t="n"/>
      <c r="EC139" s="95" t="n"/>
      <c r="ED139" s="95" t="n"/>
      <c r="EE139" s="95" t="n">
        <v>1417253349</v>
      </c>
      <c r="EF139" s="95" t="n">
        <v>40</v>
      </c>
      <c r="EG139" s="95" t="inlineStr">
        <is>
          <t>Строительные работы</t>
        </is>
      </c>
      <c r="EH139" s="95" t="n">
        <v>0</v>
      </c>
      <c r="EI139" s="95" t="n"/>
      <c r="EJ139" s="95" t="n">
        <v>1440.5</v>
      </c>
      <c r="EK139" s="95" t="n">
        <v>669</v>
      </c>
      <c r="EL139" s="95" t="inlineStr">
        <is>
          <t>ТСН-2001 6.69-31-1</t>
        </is>
      </c>
      <c r="EM139" s="95" t="inlineStr">
        <is>
          <t>ТСН-2001.6-69</t>
        </is>
      </c>
      <c r="EN139" s="95" t="n"/>
      <c r="EO139" s="95" t="n"/>
      <c r="EP139" s="95" t="n"/>
      <c r="EQ139" s="95" t="n">
        <v>131072</v>
      </c>
      <c r="ER139" s="95" t="n">
        <v>3407.81</v>
      </c>
      <c r="ES139" s="95" t="n">
        <v>0</v>
      </c>
      <c r="ET139" s="95" t="n">
        <v>3786.46</v>
      </c>
      <c r="EU139" s="95" t="n">
        <v>378.64</v>
      </c>
      <c r="EV139" s="95" t="n">
        <v>2423.33</v>
      </c>
      <c r="EW139" s="95" t="n">
        <v>1440.5</v>
      </c>
      <c r="EX139" s="95" t="n">
        <v>0</v>
      </c>
      <c r="EY139" s="95" t="n">
        <v>0</v>
      </c>
      <c r="EZ139" s="95" t="n"/>
      <c r="FA139" s="95" t="n"/>
      <c r="FB139" s="95" t="n"/>
      <c r="FC139" s="95" t="n"/>
      <c r="FD139" s="95" t="n"/>
      <c r="FE139" s="95" t="n"/>
      <c r="FF139" s="95" t="n"/>
      <c r="FG139" s="95" t="n"/>
      <c r="FH139" s="95" t="n"/>
      <c r="FI139" s="95" t="n"/>
      <c r="FJ139" s="95" t="n"/>
      <c r="FK139" s="95" t="n"/>
      <c r="FL139" s="95" t="n"/>
      <c r="FM139" s="95" t="n"/>
      <c r="FN139" s="95" t="n"/>
      <c r="FO139" s="95" t="n"/>
      <c r="FP139" s="95" t="n"/>
      <c r="FQ139" s="95" t="n">
        <v>0</v>
      </c>
      <c r="FR139" s="95">
        <f>ROUND(IF(BI139=3,GM139,0),2)</f>
        <v/>
      </c>
      <c r="FS139" s="95" t="n">
        <v>0</v>
      </c>
      <c r="FT139" s="95" t="n"/>
      <c r="FU139" s="95" t="n"/>
      <c r="FV139" s="95" t="n"/>
      <c r="FW139" s="95" t="n"/>
      <c r="FX139" s="95" t="n">
        <v>97</v>
      </c>
      <c r="FY139" s="95" t="n">
        <v>51</v>
      </c>
      <c r="FZ139" s="95" t="n"/>
      <c r="GA139" s="95" t="n"/>
      <c r="GB139" s="95" t="n"/>
      <c r="GC139" s="95" t="n"/>
      <c r="GD139" s="95" t="n">
        <v>1</v>
      </c>
      <c r="GE139" s="95" t="n"/>
      <c r="GF139" s="95" t="n">
        <v>1417253349</v>
      </c>
      <c r="GG139" s="95" t="n">
        <v>2</v>
      </c>
      <c r="GH139" s="95" t="n">
        <v>1</v>
      </c>
      <c r="GI139" s="95" t="n">
        <v>2</v>
      </c>
      <c r="GJ139" s="95" t="n">
        <v>0</v>
      </c>
      <c r="GK139" s="95" t="n">
        <v>0</v>
      </c>
      <c r="GL139" s="95">
        <f>ROUND(IF(AND(BH139=3,BI139=3,FS139&lt;&gt;0),P139,0),2)</f>
        <v/>
      </c>
      <c r="GM139" s="95">
        <f>ROUND(O139+X139+Y139,2)+GX139</f>
        <v/>
      </c>
      <c r="GN139" s="95">
        <f>IF(OR(BI139=0,BI139=1),GM139-GX139,0)</f>
        <v/>
      </c>
      <c r="GO139" s="95">
        <f>IF(BI139=2,GM139-GX139,0)</f>
        <v/>
      </c>
      <c r="GP139" s="95">
        <f>IF(BI139=4,GM139-GX139,0)</f>
        <v/>
      </c>
      <c r="GQ139" s="95" t="n"/>
      <c r="GR139" s="95" t="n">
        <v>0</v>
      </c>
      <c r="GS139" s="95" t="n">
        <v>0</v>
      </c>
      <c r="GT139" s="95" t="n">
        <v>0</v>
      </c>
      <c r="GU139" s="95" t="n"/>
      <c r="GV139" s="95">
        <f>ROUND((GT139),6)</f>
        <v/>
      </c>
      <c r="GW139" s="95" t="n">
        <v>1</v>
      </c>
      <c r="GX139" s="95">
        <f>ROUND(HC139*I139,2)</f>
        <v/>
      </c>
      <c r="GY139" s="95" t="n">
        <v>0</v>
      </c>
      <c r="GZ139" s="95" t="n">
        <v>0</v>
      </c>
      <c r="HA139" s="95" t="n">
        <v>0</v>
      </c>
      <c r="HB139" s="95" t="n">
        <v>0</v>
      </c>
      <c r="HC139" s="95">
        <f>GV139*GW139</f>
        <v/>
      </c>
      <c r="HD139" s="95" t="n">
        <v>0</v>
      </c>
      <c r="HE139" s="95" t="n"/>
      <c r="HF139" s="95" t="n"/>
      <c r="HG139" s="95" t="n"/>
      <c r="HH139" s="95" t="n"/>
      <c r="HI139" s="95" t="n"/>
      <c r="HJ139" s="95" t="n"/>
      <c r="HK139" s="95" t="n"/>
      <c r="HL139" s="95" t="n"/>
      <c r="HM139" s="95" t="n"/>
      <c r="HN139" s="95" t="n"/>
      <c r="HO139" s="95" t="n"/>
      <c r="HP139" s="95" t="n"/>
      <c r="HQ139" s="95" t="n"/>
      <c r="HR139" s="95" t="n"/>
      <c r="HS139" s="95" t="n"/>
      <c r="HT139" s="95" t="n"/>
      <c r="HU139" s="95" t="n"/>
      <c r="HV139" s="95" t="n"/>
      <c r="HW139" s="95" t="n"/>
      <c r="HX139" s="95" t="n"/>
      <c r="HY139" s="95" t="n"/>
      <c r="HZ139" s="95" t="n"/>
      <c r="IA139" s="95" t="n"/>
      <c r="IB139" s="95" t="n"/>
      <c r="IC139" s="95" t="n"/>
      <c r="ID139" s="95" t="n"/>
      <c r="IE139" s="95" t="n"/>
      <c r="IF139" s="95" t="n"/>
      <c r="IG139" s="95" t="n"/>
      <c r="IH139" s="95" t="n"/>
      <c r="II139" s="95" t="n"/>
      <c r="IJ139" s="95" t="n"/>
      <c r="IK139" s="95" t="n"/>
      <c r="IL139" s="95" t="n"/>
      <c r="IM139" s="95" t="n"/>
      <c r="IN139" s="95" t="n"/>
      <c r="IO139" s="95" t="n"/>
      <c r="IP139" s="95" t="n"/>
      <c r="IQ139" s="95" t="n"/>
      <c r="IR139" s="95" t="n"/>
      <c r="IS139" s="95" t="n"/>
      <c r="IT139" s="95" t="n"/>
      <c r="IU139" s="95" t="n"/>
    </row>
    <row r="140" ht="12.75" customHeight="1" s="54">
      <c r="A140" s="95" t="n">
        <v>17</v>
      </c>
      <c r="B140" s="95" t="n">
        <v>1</v>
      </c>
      <c r="C140" s="95">
        <f>ROW(SmtRes!A117)</f>
        <v/>
      </c>
      <c r="D140" s="95">
        <f>ROW(EtalonRes!A117)</f>
        <v/>
      </c>
      <c r="E140" s="95" t="n">
        <v>1</v>
      </c>
      <c r="F140" s="95" t="inlineStr">
        <is>
          <t>6.56-24-1</t>
        </is>
      </c>
      <c r="G140" s="95" t="inlineStr">
        <is>
          <t>Установка дверной коробки</t>
        </is>
      </c>
      <c r="H140" s="95" t="inlineStr">
        <is>
          <t>1 ШТ.</t>
        </is>
      </c>
      <c r="I140" s="95" t="n">
        <v>61</v>
      </c>
      <c r="J140" s="95" t="n">
        <v>118.46</v>
      </c>
      <c r="K140" s="95" t="n">
        <v>108495.1</v>
      </c>
      <c r="L140" s="95" t="n"/>
      <c r="M140" s="95" t="n"/>
      <c r="N140" s="95" t="n"/>
      <c r="O140" s="95">
        <f>ROUND((Z140+AC140+AD140),2)</f>
        <v/>
      </c>
      <c r="P140" s="95">
        <f>ROUND((U140+X140+Y140),2)</f>
        <v/>
      </c>
      <c r="Q140" s="95">
        <f>ROUND(10.18,2)</f>
        <v/>
      </c>
      <c r="R140" s="95">
        <f>ROUND(AH140,2)</f>
        <v/>
      </c>
      <c r="S140" s="95" t="inlineStr">
        <is>
          <t>ТСН-2001 6.56-24-1</t>
        </is>
      </c>
      <c r="T140" s="95" t="inlineStr">
        <is>
          <t>work</t>
        </is>
      </c>
      <c r="U140" s="95" t="n">
        <v>73559.67</v>
      </c>
      <c r="V140" s="95" t="n">
        <v>19529.12</v>
      </c>
      <c r="W140" s="95" t="n">
        <v>2169.91</v>
      </c>
      <c r="X140" s="95" t="n">
        <v>19746.11</v>
      </c>
      <c r="Y140" s="95" t="n">
        <v>15189.31</v>
      </c>
      <c r="Z140" s="95" t="n">
        <v>7225.9</v>
      </c>
      <c r="AA140" s="95" t="n">
        <v>1918.38</v>
      </c>
      <c r="AB140" s="95" t="n">
        <v>213.16</v>
      </c>
      <c r="AC140" s="95" t="n">
        <v>1939.7</v>
      </c>
      <c r="AD140" s="95" t="n">
        <v>1492.07</v>
      </c>
      <c r="AE140" s="95" t="inlineStr">
        <is>
          <t>work</t>
        </is>
      </c>
      <c r="AF140" s="95" t="n">
        <v>240.24</v>
      </c>
      <c r="AG140" s="95" t="n">
        <v>23.6</v>
      </c>
      <c r="AH140" s="95" t="n">
        <v>61</v>
      </c>
      <c r="AI140" s="95">
        <f>(((EX140*0.3)*1.1))</f>
        <v/>
      </c>
      <c r="AJ140" s="95">
        <f>(AS140)</f>
        <v/>
      </c>
      <c r="AK140" s="95" t="n">
        <v>1918.38</v>
      </c>
      <c r="AL140" s="95" t="n">
        <v>0</v>
      </c>
      <c r="AM140" s="95" t="n">
        <v>1939.7</v>
      </c>
      <c r="AN140" s="95" t="n">
        <v>213.16</v>
      </c>
      <c r="AO140" s="95">
        <f>ROUND(O140,2)</f>
        <v/>
      </c>
      <c r="AP140" s="95" t="n">
        <v>0</v>
      </c>
      <c r="AQ140" s="95">
        <f>ROUND(R140,2)</f>
        <v/>
      </c>
      <c r="AR140" s="95" t="n">
        <v>0</v>
      </c>
      <c r="AS140" s="95" t="n">
        <v>0</v>
      </c>
      <c r="AT140" s="95" t="n">
        <v>97</v>
      </c>
      <c r="AU140" s="95" t="n">
        <v>51</v>
      </c>
      <c r="AV140" s="95" t="n">
        <v>1</v>
      </c>
      <c r="AW140" s="95" t="n">
        <v>1</v>
      </c>
      <c r="AX140" s="95" t="n"/>
      <c r="AY140" s="95" t="n"/>
      <c r="AZ140" s="95" t="n">
        <v>1</v>
      </c>
      <c r="BA140" s="95" t="n">
        <v>1</v>
      </c>
      <c r="BB140" s="95" t="n">
        <v>1</v>
      </c>
      <c r="BC140" s="95" t="n">
        <v>1</v>
      </c>
      <c r="BD140" s="95" t="n"/>
      <c r="BE140" s="95" t="n"/>
      <c r="BF140" s="95" t="n"/>
      <c r="BG140" s="95" t="n"/>
      <c r="BH140" s="95" t="n">
        <v>0</v>
      </c>
      <c r="BI140" s="95" t="n">
        <v>61</v>
      </c>
      <c r="BJ140" s="95" t="inlineStr">
        <is>
          <t>ТСН-2001 6.56-24-1, 6.56-24-1</t>
        </is>
      </c>
      <c r="BK140" s="95" t="n"/>
      <c r="BL140" s="95" t="n"/>
      <c r="BM140" s="95" t="n">
        <v>656</v>
      </c>
      <c r="BN140" s="95" t="n">
        <v>0</v>
      </c>
      <c r="BO140" s="95" t="inlineStr">
        <is>
          <t>6.56-24-1</t>
        </is>
      </c>
      <c r="BP140" s="95" t="n">
        <v>1</v>
      </c>
      <c r="BQ140" s="95" t="n">
        <v>40</v>
      </c>
      <c r="BR140" s="95" t="n">
        <v>0</v>
      </c>
      <c r="BS140" s="95" t="n">
        <v>1</v>
      </c>
      <c r="BT140" s="95" t="n">
        <v>1</v>
      </c>
      <c r="BU140" s="95" t="n">
        <v>1</v>
      </c>
      <c r="BV140" s="95" t="n">
        <v>1</v>
      </c>
      <c r="BW140" s="95" t="n">
        <v>1</v>
      </c>
      <c r="BX140" s="95" t="n">
        <v>1</v>
      </c>
      <c r="BY140" s="95" t="n"/>
      <c r="BZ140" s="95" t="n">
        <v>97</v>
      </c>
      <c r="CA140" s="95" t="n">
        <v>51</v>
      </c>
      <c r="CB140" s="95" t="n"/>
      <c r="CC140" s="95" t="n"/>
      <c r="CD140" s="95" t="n"/>
      <c r="CE140" s="95" t="n">
        <v>30</v>
      </c>
      <c r="CF140" s="95" t="n">
        <v>0</v>
      </c>
      <c r="CG140" s="95" t="n">
        <v>0</v>
      </c>
      <c r="CH140" s="95" t="n"/>
      <c r="CI140" s="95" t="n"/>
      <c r="CJ140" s="95" t="n"/>
      <c r="CK140" s="95" t="n"/>
      <c r="CL140" s="95" t="n"/>
      <c r="CM140" s="95" t="n">
        <v>0</v>
      </c>
      <c r="CN140" s="95" t="n"/>
      <c r="CO140" s="95" t="n">
        <v>0</v>
      </c>
      <c r="CP140" s="95">
        <f>ROUND(P140,2)</f>
        <v/>
      </c>
      <c r="CQ140" s="95">
        <f>ROUND(V140,2)</f>
        <v/>
      </c>
      <c r="CR140" s="95">
        <f>ROUND(W140,2)</f>
        <v/>
      </c>
      <c r="CS140" s="95">
        <f>ROUND(X140,2)</f>
        <v/>
      </c>
      <c r="CT140" s="95">
        <f>ROUND(Y140,2)</f>
        <v/>
      </c>
      <c r="CU140" s="95">
        <f>ROUND(AF140,2)</f>
        <v/>
      </c>
      <c r="CV140" s="95">
        <f>ROUND((AH140*AV140),2)</f>
        <v/>
      </c>
      <c r="CW140" s="95">
        <f>ROUND(AI140,2)</f>
        <v/>
      </c>
      <c r="CX140" s="95">
        <f>ROUND(AJ140,2)</f>
        <v/>
      </c>
      <c r="CY140" s="95">
        <f>ROUND(((P140*AT140)/100),2)</f>
        <v/>
      </c>
      <c r="CZ140" s="95">
        <f>ROUND(((P140*AU140)/100),2)</f>
        <v/>
      </c>
      <c r="DA140" s="95" t="n"/>
      <c r="DB140" s="95" t="n">
        <v>229</v>
      </c>
      <c r="DC140" s="95" t="n"/>
      <c r="DD140" s="95" t="inlineStr">
        <is>
          <t>*0)*1</t>
        </is>
      </c>
      <c r="DE140" s="95" t="inlineStr">
        <is>
          <t>*0,3)*1,1</t>
        </is>
      </c>
      <c r="DF140" s="95" t="inlineStr">
        <is>
          <t>*0,3)*1,1</t>
        </is>
      </c>
      <c r="DG140" s="95" t="inlineStr">
        <is>
          <t>*0,3)*1,1</t>
        </is>
      </c>
      <c r="DH140" s="95" t="n"/>
      <c r="DI140" s="95" t="inlineStr">
        <is>
          <t>*0,3)*1,1</t>
        </is>
      </c>
      <c r="DJ140" s="95" t="inlineStr">
        <is>
          <t>*0,3)*1,1</t>
        </is>
      </c>
      <c r="DK140" s="95" t="n"/>
      <c r="DL140" s="95" t="n"/>
      <c r="DM140" s="95" t="n"/>
      <c r="DN140" s="95" t="n">
        <v>0</v>
      </c>
      <c r="DO140" s="95" t="n">
        <v>0</v>
      </c>
      <c r="DP140" s="95" t="n">
        <v>1</v>
      </c>
      <c r="DQ140" s="95" t="n">
        <v>1</v>
      </c>
      <c r="DR140" s="95" t="n"/>
      <c r="DS140" s="95" t="n"/>
      <c r="DT140" s="95" t="n"/>
      <c r="DU140" s="95" t="n">
        <v>1000</v>
      </c>
      <c r="DV140" s="95" t="inlineStr">
        <is>
          <t>1  ШТ..</t>
        </is>
      </c>
      <c r="DW140" s="95" t="inlineStr">
        <is>
          <t>1  ШТ..</t>
        </is>
      </c>
      <c r="DX140" s="95" t="n">
        <v>1</v>
      </c>
      <c r="DY140" s="95" t="n"/>
      <c r="DZ140" s="95" t="n"/>
      <c r="EA140" s="95" t="n"/>
      <c r="EB140" s="95" t="n"/>
      <c r="EC140" s="95" t="n"/>
      <c r="ED140" s="95" t="n"/>
      <c r="EE140" s="95" t="n">
        <v>1557299578</v>
      </c>
      <c r="EF140" s="95" t="n">
        <v>40</v>
      </c>
      <c r="EG140" s="95" t="inlineStr">
        <is>
          <t>Строительные работы</t>
        </is>
      </c>
      <c r="EH140" s="95" t="n">
        <v>0</v>
      </c>
      <c r="EI140" s="95" t="n"/>
      <c r="EJ140" s="95" t="n">
        <v>61</v>
      </c>
      <c r="EK140" s="95" t="n">
        <v>656</v>
      </c>
      <c r="EL140" s="95" t="inlineStr">
        <is>
          <t>ТСН-2001 6.56-24-1</t>
        </is>
      </c>
      <c r="EM140" s="95" t="inlineStr">
        <is>
          <t>ТСН-2001.6-56</t>
        </is>
      </c>
      <c r="EN140" s="95" t="n"/>
      <c r="EO140" s="95" t="n"/>
      <c r="EP140" s="95" t="n"/>
      <c r="EQ140" s="95" t="n">
        <v>131072</v>
      </c>
      <c r="ER140" s="95" t="n">
        <v>1918.38</v>
      </c>
      <c r="ES140" s="95" t="n">
        <v>0</v>
      </c>
      <c r="ET140" s="95" t="n">
        <v>1939.7</v>
      </c>
      <c r="EU140" s="95" t="n">
        <v>213.16</v>
      </c>
      <c r="EV140" s="95" t="n">
        <v>1492.07</v>
      </c>
      <c r="EW140" s="95" t="n">
        <v>61</v>
      </c>
      <c r="EX140" s="95" t="n">
        <v>0</v>
      </c>
      <c r="EY140" s="95" t="n">
        <v>0</v>
      </c>
      <c r="EZ140" s="95" t="n"/>
      <c r="FA140" s="95" t="n"/>
      <c r="FB140" s="95" t="n"/>
      <c r="FC140" s="95" t="n"/>
      <c r="FD140" s="95" t="n"/>
      <c r="FE140" s="95" t="n"/>
      <c r="FF140" s="95" t="n"/>
      <c r="FG140" s="95" t="n"/>
      <c r="FH140" s="95" t="n"/>
      <c r="FI140" s="95" t="n"/>
      <c r="FJ140" s="95" t="n"/>
      <c r="FK140" s="95" t="n"/>
      <c r="FL140" s="95" t="n"/>
      <c r="FM140" s="95" t="n"/>
      <c r="FN140" s="95" t="n"/>
      <c r="FO140" s="95" t="n"/>
      <c r="FP140" s="95" t="n"/>
      <c r="FQ140" s="95" t="n">
        <v>0</v>
      </c>
      <c r="FR140" s="95">
        <f>ROUND(IF(BI140=3,GM140,0),2)</f>
        <v/>
      </c>
      <c r="FS140" s="95" t="n">
        <v>0</v>
      </c>
      <c r="FT140" s="95" t="n"/>
      <c r="FU140" s="95" t="n"/>
      <c r="FV140" s="95" t="n"/>
      <c r="FW140" s="95" t="n"/>
      <c r="FX140" s="95" t="n">
        <v>97</v>
      </c>
      <c r="FY140" s="95" t="n">
        <v>51</v>
      </c>
      <c r="FZ140" s="95" t="n"/>
      <c r="GA140" s="95" t="n"/>
      <c r="GB140" s="95" t="n"/>
      <c r="GC140" s="95" t="n"/>
      <c r="GD140" s="95" t="n">
        <v>1</v>
      </c>
      <c r="GE140" s="95" t="n"/>
      <c r="GF140" s="95" t="n">
        <v>1557299578</v>
      </c>
      <c r="GG140" s="95" t="n">
        <v>2</v>
      </c>
      <c r="GH140" s="95" t="n">
        <v>1</v>
      </c>
      <c r="GI140" s="95" t="n">
        <v>2</v>
      </c>
      <c r="GJ140" s="95" t="n">
        <v>0</v>
      </c>
      <c r="GK140" s="95" t="n">
        <v>0</v>
      </c>
      <c r="GL140" s="95">
        <f>ROUND(IF(AND(BH140=3,BI140=3,FS140&lt;&gt;0),P140,0),2)</f>
        <v/>
      </c>
      <c r="GM140" s="95">
        <f>ROUND(O140+X140+Y140,2)+GX140</f>
        <v/>
      </c>
      <c r="GN140" s="95">
        <f>IF(OR(BI140=0,BI140=1),GM140-GX140,0)</f>
        <v/>
      </c>
      <c r="GO140" s="95">
        <f>IF(BI140=2,GM140-GX140,0)</f>
        <v/>
      </c>
      <c r="GP140" s="95">
        <f>IF(BI140=4,GM140-GX140,0)</f>
        <v/>
      </c>
      <c r="GQ140" s="95" t="n"/>
      <c r="GR140" s="95" t="n">
        <v>0</v>
      </c>
      <c r="GS140" s="95" t="n">
        <v>0</v>
      </c>
      <c r="GT140" s="95" t="n">
        <v>0</v>
      </c>
      <c r="GU140" s="95" t="n"/>
      <c r="GV140" s="95">
        <f>ROUND((GT140),6)</f>
        <v/>
      </c>
      <c r="GW140" s="95" t="n">
        <v>1</v>
      </c>
      <c r="GX140" s="95">
        <f>ROUND(HC140*I140,2)</f>
        <v/>
      </c>
      <c r="GY140" s="95" t="n">
        <v>0</v>
      </c>
      <c r="GZ140" s="95" t="n">
        <v>0</v>
      </c>
      <c r="HA140" s="95" t="n">
        <v>0</v>
      </c>
      <c r="HB140" s="95" t="n">
        <v>0</v>
      </c>
      <c r="HC140" s="95">
        <f>GV140*GW140</f>
        <v/>
      </c>
      <c r="HD140" s="95" t="n">
        <v>0</v>
      </c>
      <c r="HE140" s="95" t="n"/>
      <c r="HF140" s="95" t="n"/>
      <c r="HG140" s="95" t="n"/>
      <c r="HH140" s="95" t="n"/>
      <c r="HI140" s="95" t="n"/>
      <c r="HJ140" s="95" t="n"/>
      <c r="HK140" s="95" t="n"/>
      <c r="HL140" s="95" t="n"/>
      <c r="HM140" s="95" t="n"/>
      <c r="HN140" s="95" t="n"/>
      <c r="HO140" s="95" t="n"/>
      <c r="HP140" s="95" t="n"/>
      <c r="HQ140" s="95" t="n"/>
      <c r="HR140" s="95" t="n"/>
      <c r="HS140" s="95" t="n"/>
      <c r="HT140" s="95" t="n"/>
      <c r="HU140" s="95" t="n"/>
      <c r="HV140" s="95" t="n"/>
      <c r="HW140" s="95" t="n"/>
      <c r="HX140" s="95" t="n"/>
      <c r="HY140" s="95" t="n"/>
      <c r="HZ140" s="95" t="n"/>
      <c r="IA140" s="95" t="n"/>
      <c r="IB140" s="95" t="n"/>
      <c r="IC140" s="95" t="n"/>
      <c r="ID140" s="95" t="n"/>
      <c r="IE140" s="95" t="n"/>
      <c r="IF140" s="95" t="n"/>
      <c r="IG140" s="95" t="n"/>
      <c r="IH140" s="95" t="n"/>
      <c r="II140" s="95" t="n"/>
      <c r="IJ140" s="95" t="n"/>
      <c r="IK140" s="95" t="n"/>
      <c r="IL140" s="95" t="n"/>
      <c r="IM140" s="95" t="n"/>
      <c r="IN140" s="95" t="n"/>
      <c r="IO140" s="95" t="n"/>
      <c r="IP140" s="95" t="n"/>
      <c r="IQ140" s="95" t="n"/>
      <c r="IR140" s="95" t="n"/>
      <c r="IS140" s="95" t="n"/>
      <c r="IT140" s="95" t="n"/>
      <c r="IU140" s="95" t="n"/>
    </row>
    <row r="141" ht="12.75" customHeight="1" s="54">
      <c r="A141" s="95" t="n">
        <v>17</v>
      </c>
      <c r="B141" s="95" t="n">
        <v>1</v>
      </c>
      <c r="C141" s="95">
        <f>ROW(SmtRes!A118)</f>
        <v/>
      </c>
      <c r="D141" s="95">
        <f>ROW(EtalonRes!A118)</f>
        <v/>
      </c>
      <c r="E141" s="95" t="n">
        <v>1</v>
      </c>
      <c r="F141" s="95" t="inlineStr">
        <is>
          <t>6.56-25-1</t>
        </is>
      </c>
      <c r="G141" s="95" t="inlineStr">
        <is>
          <t>Установка дверного полотна</t>
        </is>
      </c>
      <c r="H141" s="95" t="inlineStr">
        <is>
          <t>1 ШТ.</t>
        </is>
      </c>
      <c r="I141" s="95" t="n">
        <v>61</v>
      </c>
      <c r="J141" s="95" t="n">
        <v>118.46</v>
      </c>
      <c r="K141" s="95" t="n">
        <v>108495.1</v>
      </c>
      <c r="L141" s="95" t="n"/>
      <c r="M141" s="95" t="n"/>
      <c r="N141" s="95" t="n"/>
      <c r="O141" s="95">
        <f>ROUND((Z141+AC141+AD141),2)</f>
        <v/>
      </c>
      <c r="P141" s="95">
        <f>ROUND((U141+X141+Y141),2)</f>
        <v/>
      </c>
      <c r="Q141" s="95">
        <f>ROUND(10.18,2)</f>
        <v/>
      </c>
      <c r="R141" s="95">
        <f>ROUND(AH141,2)</f>
        <v/>
      </c>
      <c r="S141" s="95" t="inlineStr">
        <is>
          <t>ТСН-2001 6.56-25-1</t>
        </is>
      </c>
      <c r="T141" s="95" t="inlineStr">
        <is>
          <t>work</t>
        </is>
      </c>
      <c r="U141" s="95" t="n">
        <v>73559.67</v>
      </c>
      <c r="V141" s="95" t="n">
        <v>19529.12</v>
      </c>
      <c r="W141" s="95" t="n">
        <v>2169.91</v>
      </c>
      <c r="X141" s="95" t="n">
        <v>19746.11</v>
      </c>
      <c r="Y141" s="95" t="n">
        <v>15189.31</v>
      </c>
      <c r="Z141" s="95" t="n">
        <v>7225.9</v>
      </c>
      <c r="AA141" s="95" t="n">
        <v>1918.38</v>
      </c>
      <c r="AB141" s="95" t="n">
        <v>213.16</v>
      </c>
      <c r="AC141" s="95" t="n">
        <v>1939.7</v>
      </c>
      <c r="AD141" s="95" t="n">
        <v>1492.07</v>
      </c>
      <c r="AE141" s="95" t="inlineStr">
        <is>
          <t>work</t>
        </is>
      </c>
      <c r="AF141" s="95" t="n">
        <v>240.24</v>
      </c>
      <c r="AG141" s="95" t="n">
        <v>23.6</v>
      </c>
      <c r="AH141" s="95" t="n">
        <v>61</v>
      </c>
      <c r="AI141" s="95">
        <f>(((EX141*0.3)*1.1))</f>
        <v/>
      </c>
      <c r="AJ141" s="95">
        <f>(AS141)</f>
        <v/>
      </c>
      <c r="AK141" s="95" t="n">
        <v>1918.38</v>
      </c>
      <c r="AL141" s="95" t="n">
        <v>0</v>
      </c>
      <c r="AM141" s="95" t="n">
        <v>1939.7</v>
      </c>
      <c r="AN141" s="95" t="n">
        <v>213.16</v>
      </c>
      <c r="AO141" s="95">
        <f>ROUND(O141,2)</f>
        <v/>
      </c>
      <c r="AP141" s="95" t="n">
        <v>0</v>
      </c>
      <c r="AQ141" s="95">
        <f>ROUND(R141,2)</f>
        <v/>
      </c>
      <c r="AR141" s="95" t="n">
        <v>0</v>
      </c>
      <c r="AS141" s="95" t="n">
        <v>0</v>
      </c>
      <c r="AT141" s="95" t="n">
        <v>97</v>
      </c>
      <c r="AU141" s="95" t="n">
        <v>51</v>
      </c>
      <c r="AV141" s="95" t="n">
        <v>1</v>
      </c>
      <c r="AW141" s="95" t="n">
        <v>1</v>
      </c>
      <c r="AX141" s="95" t="n"/>
      <c r="AY141" s="95" t="n"/>
      <c r="AZ141" s="95" t="n">
        <v>1</v>
      </c>
      <c r="BA141" s="95" t="n">
        <v>1</v>
      </c>
      <c r="BB141" s="95" t="n">
        <v>1</v>
      </c>
      <c r="BC141" s="95" t="n">
        <v>1</v>
      </c>
      <c r="BD141" s="95" t="n"/>
      <c r="BE141" s="95" t="n"/>
      <c r="BF141" s="95" t="n"/>
      <c r="BG141" s="95" t="n"/>
      <c r="BH141" s="95" t="n">
        <v>0</v>
      </c>
      <c r="BI141" s="95" t="n">
        <v>61</v>
      </c>
      <c r="BJ141" s="95" t="inlineStr">
        <is>
          <t>ТСН-2001 6.56-25-1, 6.56-25-1</t>
        </is>
      </c>
      <c r="BK141" s="95" t="n"/>
      <c r="BL141" s="95" t="n"/>
      <c r="BM141" s="95" t="n">
        <v>656</v>
      </c>
      <c r="BN141" s="95" t="n">
        <v>0</v>
      </c>
      <c r="BO141" s="95" t="inlineStr">
        <is>
          <t>6.56-25-1</t>
        </is>
      </c>
      <c r="BP141" s="95" t="n">
        <v>1</v>
      </c>
      <c r="BQ141" s="95" t="n">
        <v>40</v>
      </c>
      <c r="BR141" s="95" t="n">
        <v>0</v>
      </c>
      <c r="BS141" s="95" t="n">
        <v>1</v>
      </c>
      <c r="BT141" s="95" t="n">
        <v>1</v>
      </c>
      <c r="BU141" s="95" t="n">
        <v>1</v>
      </c>
      <c r="BV141" s="95" t="n">
        <v>1</v>
      </c>
      <c r="BW141" s="95" t="n">
        <v>1</v>
      </c>
      <c r="BX141" s="95" t="n">
        <v>1</v>
      </c>
      <c r="BY141" s="95" t="n"/>
      <c r="BZ141" s="95" t="n">
        <v>97</v>
      </c>
      <c r="CA141" s="95" t="n">
        <v>51</v>
      </c>
      <c r="CB141" s="95" t="n"/>
      <c r="CC141" s="95" t="n"/>
      <c r="CD141" s="95" t="n"/>
      <c r="CE141" s="95" t="n">
        <v>30</v>
      </c>
      <c r="CF141" s="95" t="n">
        <v>0</v>
      </c>
      <c r="CG141" s="95" t="n">
        <v>0</v>
      </c>
      <c r="CH141" s="95" t="n"/>
      <c r="CI141" s="95" t="n"/>
      <c r="CJ141" s="95" t="n"/>
      <c r="CK141" s="95" t="n"/>
      <c r="CL141" s="95" t="n"/>
      <c r="CM141" s="95" t="n">
        <v>0</v>
      </c>
      <c r="CN141" s="95" t="n"/>
      <c r="CO141" s="95" t="n">
        <v>0</v>
      </c>
      <c r="CP141" s="95">
        <f>ROUND(P141,2)</f>
        <v/>
      </c>
      <c r="CQ141" s="95">
        <f>ROUND(V141,2)</f>
        <v/>
      </c>
      <c r="CR141" s="95">
        <f>ROUND(W141,2)</f>
        <v/>
      </c>
      <c r="CS141" s="95">
        <f>ROUND(X141,2)</f>
        <v/>
      </c>
      <c r="CT141" s="95">
        <f>ROUND(Y141,2)</f>
        <v/>
      </c>
      <c r="CU141" s="95">
        <f>ROUND(AF141,2)</f>
        <v/>
      </c>
      <c r="CV141" s="95">
        <f>ROUND((AH141*AV141),2)</f>
        <v/>
      </c>
      <c r="CW141" s="95">
        <f>ROUND(AI141,2)</f>
        <v/>
      </c>
      <c r="CX141" s="95">
        <f>ROUND(AJ141,2)</f>
        <v/>
      </c>
      <c r="CY141" s="95">
        <f>ROUND(((P141*AT141)/100),2)</f>
        <v/>
      </c>
      <c r="CZ141" s="95">
        <f>ROUND(((P141*AU141)/100),2)</f>
        <v/>
      </c>
      <c r="DA141" s="95" t="n"/>
      <c r="DB141" s="95" t="n">
        <v>231</v>
      </c>
      <c r="DC141" s="95" t="n"/>
      <c r="DD141" s="95" t="inlineStr">
        <is>
          <t>*0)*1</t>
        </is>
      </c>
      <c r="DE141" s="95" t="inlineStr">
        <is>
          <t>*0,3)*1,1</t>
        </is>
      </c>
      <c r="DF141" s="95" t="inlineStr">
        <is>
          <t>*0,3)*1,1</t>
        </is>
      </c>
      <c r="DG141" s="95" t="inlineStr">
        <is>
          <t>*0,3)*1,1</t>
        </is>
      </c>
      <c r="DH141" s="95" t="n"/>
      <c r="DI141" s="95" t="inlineStr">
        <is>
          <t>*0,3)*1,1</t>
        </is>
      </c>
      <c r="DJ141" s="95" t="inlineStr">
        <is>
          <t>*0,3)*1,1</t>
        </is>
      </c>
      <c r="DK141" s="95" t="n"/>
      <c r="DL141" s="95" t="n"/>
      <c r="DM141" s="95" t="n"/>
      <c r="DN141" s="95" t="n">
        <v>0</v>
      </c>
      <c r="DO141" s="95" t="n">
        <v>0</v>
      </c>
      <c r="DP141" s="95" t="n">
        <v>1</v>
      </c>
      <c r="DQ141" s="95" t="n">
        <v>1</v>
      </c>
      <c r="DR141" s="95" t="n"/>
      <c r="DS141" s="95" t="n"/>
      <c r="DT141" s="95" t="n"/>
      <c r="DU141" s="95" t="n">
        <v>1000</v>
      </c>
      <c r="DV141" s="95" t="inlineStr">
        <is>
          <t>1  ШТ..</t>
        </is>
      </c>
      <c r="DW141" s="95" t="inlineStr">
        <is>
          <t>1  ШТ..</t>
        </is>
      </c>
      <c r="DX141" s="95" t="n">
        <v>1</v>
      </c>
      <c r="DY141" s="95" t="n"/>
      <c r="DZ141" s="95" t="n"/>
      <c r="EA141" s="95" t="n"/>
      <c r="EB141" s="95" t="n"/>
      <c r="EC141" s="95" t="n"/>
      <c r="ED141" s="95" t="n"/>
      <c r="EE141" s="95" t="n">
        <v>1358920474</v>
      </c>
      <c r="EF141" s="95" t="n">
        <v>40</v>
      </c>
      <c r="EG141" s="95" t="inlineStr">
        <is>
          <t>Строительные работы</t>
        </is>
      </c>
      <c r="EH141" s="95" t="n">
        <v>0</v>
      </c>
      <c r="EI141" s="95" t="n"/>
      <c r="EJ141" s="95" t="n">
        <v>61</v>
      </c>
      <c r="EK141" s="95" t="n">
        <v>656</v>
      </c>
      <c r="EL141" s="95" t="inlineStr">
        <is>
          <t>ТСН-2001 6.56-25-1</t>
        </is>
      </c>
      <c r="EM141" s="95" t="inlineStr">
        <is>
          <t>ТСН-2001.6-56</t>
        </is>
      </c>
      <c r="EN141" s="95" t="n"/>
      <c r="EO141" s="95" t="n"/>
      <c r="EP141" s="95" t="n"/>
      <c r="EQ141" s="95" t="n">
        <v>131072</v>
      </c>
      <c r="ER141" s="95" t="n">
        <v>1918.38</v>
      </c>
      <c r="ES141" s="95" t="n">
        <v>0</v>
      </c>
      <c r="ET141" s="95" t="n">
        <v>1939.7</v>
      </c>
      <c r="EU141" s="95" t="n">
        <v>213.16</v>
      </c>
      <c r="EV141" s="95" t="n">
        <v>1492.07</v>
      </c>
      <c r="EW141" s="95" t="n">
        <v>61</v>
      </c>
      <c r="EX141" s="95" t="n">
        <v>0</v>
      </c>
      <c r="EY141" s="95" t="n">
        <v>0</v>
      </c>
      <c r="EZ141" s="95" t="n"/>
      <c r="FA141" s="95" t="n"/>
      <c r="FB141" s="95" t="n"/>
      <c r="FC141" s="95" t="n"/>
      <c r="FD141" s="95" t="n"/>
      <c r="FE141" s="95" t="n"/>
      <c r="FF141" s="95" t="n"/>
      <c r="FG141" s="95" t="n"/>
      <c r="FH141" s="95" t="n"/>
      <c r="FI141" s="95" t="n"/>
      <c r="FJ141" s="95" t="n"/>
      <c r="FK141" s="95" t="n"/>
      <c r="FL141" s="95" t="n"/>
      <c r="FM141" s="95" t="n"/>
      <c r="FN141" s="95" t="n"/>
      <c r="FO141" s="95" t="n"/>
      <c r="FP141" s="95" t="n"/>
      <c r="FQ141" s="95" t="n">
        <v>0</v>
      </c>
      <c r="FR141" s="95">
        <f>ROUND(IF(BI141=3,GM141,0),2)</f>
        <v/>
      </c>
      <c r="FS141" s="95" t="n">
        <v>0</v>
      </c>
      <c r="FT141" s="95" t="n"/>
      <c r="FU141" s="95" t="n"/>
      <c r="FV141" s="95" t="n"/>
      <c r="FW141" s="95" t="n"/>
      <c r="FX141" s="95" t="n">
        <v>97</v>
      </c>
      <c r="FY141" s="95" t="n">
        <v>51</v>
      </c>
      <c r="FZ141" s="95" t="n"/>
      <c r="GA141" s="95" t="n"/>
      <c r="GB141" s="95" t="n"/>
      <c r="GC141" s="95" t="n"/>
      <c r="GD141" s="95" t="n">
        <v>1</v>
      </c>
      <c r="GE141" s="95" t="n"/>
      <c r="GF141" s="95" t="n">
        <v>1358920474</v>
      </c>
      <c r="GG141" s="95" t="n">
        <v>2</v>
      </c>
      <c r="GH141" s="95" t="n">
        <v>1</v>
      </c>
      <c r="GI141" s="95" t="n">
        <v>2</v>
      </c>
      <c r="GJ141" s="95" t="n">
        <v>0</v>
      </c>
      <c r="GK141" s="95" t="n">
        <v>0</v>
      </c>
      <c r="GL141" s="95">
        <f>ROUND(IF(AND(BH141=3,BI141=3,FS141&lt;&gt;0),P141,0),2)</f>
        <v/>
      </c>
      <c r="GM141" s="95">
        <f>ROUND(O141+X141+Y141,2)+GX141</f>
        <v/>
      </c>
      <c r="GN141" s="95">
        <f>IF(OR(BI141=0,BI141=1),GM141-GX141,0)</f>
        <v/>
      </c>
      <c r="GO141" s="95">
        <f>IF(BI141=2,GM141-GX141,0)</f>
        <v/>
      </c>
      <c r="GP141" s="95">
        <f>IF(BI141=4,GM141-GX141,0)</f>
        <v/>
      </c>
      <c r="GQ141" s="95" t="n"/>
      <c r="GR141" s="95" t="n">
        <v>0</v>
      </c>
      <c r="GS141" s="95" t="n">
        <v>0</v>
      </c>
      <c r="GT141" s="95" t="n">
        <v>0</v>
      </c>
      <c r="GU141" s="95" t="n"/>
      <c r="GV141" s="95">
        <f>ROUND((GT141),6)</f>
        <v/>
      </c>
      <c r="GW141" s="95" t="n">
        <v>1</v>
      </c>
      <c r="GX141" s="95">
        <f>ROUND(HC141*I141,2)</f>
        <v/>
      </c>
      <c r="GY141" s="95" t="n">
        <v>0</v>
      </c>
      <c r="GZ141" s="95" t="n">
        <v>0</v>
      </c>
      <c r="HA141" s="95" t="n">
        <v>0</v>
      </c>
      <c r="HB141" s="95" t="n">
        <v>0</v>
      </c>
      <c r="HC141" s="95">
        <f>GV141*GW141</f>
        <v/>
      </c>
      <c r="HD141" s="95" t="n">
        <v>0</v>
      </c>
      <c r="HE141" s="95" t="n"/>
      <c r="HF141" s="95" t="n"/>
      <c r="HG141" s="95" t="n"/>
      <c r="HH141" s="95" t="n"/>
      <c r="HI141" s="95" t="n"/>
      <c r="HJ141" s="95" t="n"/>
      <c r="HK141" s="95" t="n"/>
      <c r="HL141" s="95" t="n"/>
      <c r="HM141" s="95" t="n"/>
      <c r="HN141" s="95" t="n"/>
      <c r="HO141" s="95" t="n"/>
      <c r="HP141" s="95" t="n"/>
      <c r="HQ141" s="95" t="n"/>
      <c r="HR141" s="95" t="n"/>
      <c r="HS141" s="95" t="n"/>
      <c r="HT141" s="95" t="n"/>
      <c r="HU141" s="95" t="n"/>
      <c r="HV141" s="95" t="n"/>
      <c r="HW141" s="95" t="n"/>
      <c r="HX141" s="95" t="n"/>
      <c r="HY141" s="95" t="n"/>
      <c r="HZ141" s="95" t="n"/>
      <c r="IA141" s="95" t="n"/>
      <c r="IB141" s="95" t="n"/>
      <c r="IC141" s="95" t="n"/>
      <c r="ID141" s="95" t="n"/>
      <c r="IE141" s="95" t="n"/>
      <c r="IF141" s="95" t="n"/>
      <c r="IG141" s="95" t="n"/>
      <c r="IH141" s="95" t="n"/>
      <c r="II141" s="95" t="n"/>
      <c r="IJ141" s="95" t="n"/>
      <c r="IK141" s="95" t="n"/>
      <c r="IL141" s="95" t="n"/>
      <c r="IM141" s="95" t="n"/>
      <c r="IN141" s="95" t="n"/>
      <c r="IO141" s="95" t="n"/>
      <c r="IP141" s="95" t="n"/>
      <c r="IQ141" s="95" t="n"/>
      <c r="IR141" s="95" t="n"/>
      <c r="IS141" s="95" t="n"/>
      <c r="IT141" s="95" t="n"/>
      <c r="IU141" s="95" t="n"/>
    </row>
    <row r="142" ht="12.75" customHeight="1" s="54">
      <c r="A142" s="95" t="n">
        <v>17</v>
      </c>
      <c r="B142" s="95" t="n">
        <v>1</v>
      </c>
      <c r="C142" s="95">
        <f>ROW(SmtRes!A119)</f>
        <v/>
      </c>
      <c r="D142" s="95">
        <f>ROW(EtalonRes!A119)</f>
        <v/>
      </c>
      <c r="E142" s="95" t="n">
        <v>1</v>
      </c>
      <c r="F142" s="95" t="inlineStr">
        <is>
          <t>6.56-27-1</t>
        </is>
      </c>
      <c r="G142" s="95" t="inlineStr">
        <is>
          <t>Установка наличников и доборов</t>
        </is>
      </c>
      <c r="H142" s="95" t="inlineStr">
        <is>
          <t>1 ШТ.</t>
        </is>
      </c>
      <c r="I142" s="95" t="n">
        <v>61</v>
      </c>
      <c r="J142" s="95" t="n">
        <v>71.06999999999999</v>
      </c>
      <c r="K142" s="95" t="n">
        <v>65097.06</v>
      </c>
      <c r="L142" s="95" t="n"/>
      <c r="M142" s="95" t="n"/>
      <c r="N142" s="95" t="n"/>
      <c r="O142" s="95">
        <f>ROUND((Z142+AC142+AD142),2)</f>
        <v/>
      </c>
      <c r="P142" s="95">
        <f>ROUND((U142+X142+Y142),2)</f>
        <v/>
      </c>
      <c r="Q142" s="95">
        <f>ROUND(10.18,2)</f>
        <v/>
      </c>
      <c r="R142" s="95">
        <f>ROUND(AH142,2)</f>
        <v/>
      </c>
      <c r="S142" s="95" t="inlineStr">
        <is>
          <t>ТСН-2001 6.56-27-1</t>
        </is>
      </c>
      <c r="T142" s="95" t="inlineStr">
        <is>
          <t>work</t>
        </is>
      </c>
      <c r="U142" s="95" t="n">
        <v>44135.81</v>
      </c>
      <c r="V142" s="95" t="n">
        <v>11717.48</v>
      </c>
      <c r="W142" s="95" t="n">
        <v>1301.95</v>
      </c>
      <c r="X142" s="95" t="n">
        <v>11847.67</v>
      </c>
      <c r="Y142" s="95" t="n">
        <v>9113.59</v>
      </c>
      <c r="Z142" s="95" t="n">
        <v>4335.54</v>
      </c>
      <c r="AA142" s="95" t="n">
        <v>1151.03</v>
      </c>
      <c r="AB142" s="95" t="n">
        <v>127.89</v>
      </c>
      <c r="AC142" s="95" t="n">
        <v>1163.82</v>
      </c>
      <c r="AD142" s="95" t="n">
        <v>895.25</v>
      </c>
      <c r="AE142" s="95" t="inlineStr">
        <is>
          <t>work</t>
        </is>
      </c>
      <c r="AF142" s="95" t="n">
        <v>144.15</v>
      </c>
      <c r="AG142" s="95" t="n">
        <v>14.16</v>
      </c>
      <c r="AH142" s="95" t="n">
        <v>61</v>
      </c>
      <c r="AI142" s="95">
        <f>(((EX142*0.3)*1.1))</f>
        <v/>
      </c>
      <c r="AJ142" s="95">
        <f>(AS142)</f>
        <v/>
      </c>
      <c r="AK142" s="95" t="n">
        <v>1151.03</v>
      </c>
      <c r="AL142" s="95" t="n">
        <v>0</v>
      </c>
      <c r="AM142" s="95" t="n">
        <v>1163.82</v>
      </c>
      <c r="AN142" s="95" t="n">
        <v>127.89</v>
      </c>
      <c r="AO142" s="95">
        <f>ROUND(O142,2)</f>
        <v/>
      </c>
      <c r="AP142" s="95" t="n">
        <v>0</v>
      </c>
      <c r="AQ142" s="95">
        <f>ROUND(R142,2)</f>
        <v/>
      </c>
      <c r="AR142" s="95" t="n">
        <v>0</v>
      </c>
      <c r="AS142" s="95" t="n">
        <v>0</v>
      </c>
      <c r="AT142" s="95" t="n">
        <v>97</v>
      </c>
      <c r="AU142" s="95" t="n">
        <v>51</v>
      </c>
      <c r="AV142" s="95" t="n">
        <v>1</v>
      </c>
      <c r="AW142" s="95" t="n">
        <v>1</v>
      </c>
      <c r="AX142" s="95" t="n"/>
      <c r="AY142" s="95" t="n"/>
      <c r="AZ142" s="95" t="n">
        <v>1</v>
      </c>
      <c r="BA142" s="95" t="n">
        <v>1</v>
      </c>
      <c r="BB142" s="95" t="n">
        <v>1</v>
      </c>
      <c r="BC142" s="95" t="n">
        <v>1</v>
      </c>
      <c r="BD142" s="95" t="n"/>
      <c r="BE142" s="95" t="n"/>
      <c r="BF142" s="95" t="n"/>
      <c r="BG142" s="95" t="n"/>
      <c r="BH142" s="95" t="n">
        <v>0</v>
      </c>
      <c r="BI142" s="95" t="n">
        <v>61</v>
      </c>
      <c r="BJ142" s="95" t="inlineStr">
        <is>
          <t>ТСН-2001 6.56-27-1, 6.56-27-1</t>
        </is>
      </c>
      <c r="BK142" s="95" t="n"/>
      <c r="BL142" s="95" t="n"/>
      <c r="BM142" s="95" t="n">
        <v>656</v>
      </c>
      <c r="BN142" s="95" t="n">
        <v>0</v>
      </c>
      <c r="BO142" s="95" t="inlineStr">
        <is>
          <t>6.56-27-1</t>
        </is>
      </c>
      <c r="BP142" s="95" t="n">
        <v>1</v>
      </c>
      <c r="BQ142" s="95" t="n">
        <v>40</v>
      </c>
      <c r="BR142" s="95" t="n">
        <v>0</v>
      </c>
      <c r="BS142" s="95" t="n">
        <v>1</v>
      </c>
      <c r="BT142" s="95" t="n">
        <v>1</v>
      </c>
      <c r="BU142" s="95" t="n">
        <v>1</v>
      </c>
      <c r="BV142" s="95" t="n">
        <v>1</v>
      </c>
      <c r="BW142" s="95" t="n">
        <v>1</v>
      </c>
      <c r="BX142" s="95" t="n">
        <v>1</v>
      </c>
      <c r="BY142" s="95" t="n"/>
      <c r="BZ142" s="95" t="n">
        <v>97</v>
      </c>
      <c r="CA142" s="95" t="n">
        <v>51</v>
      </c>
      <c r="CB142" s="95" t="n"/>
      <c r="CC142" s="95" t="n"/>
      <c r="CD142" s="95" t="n"/>
      <c r="CE142" s="95" t="n">
        <v>30</v>
      </c>
      <c r="CF142" s="95" t="n">
        <v>0</v>
      </c>
      <c r="CG142" s="95" t="n">
        <v>0</v>
      </c>
      <c r="CH142" s="95" t="n"/>
      <c r="CI142" s="95" t="n"/>
      <c r="CJ142" s="95" t="n"/>
      <c r="CK142" s="95" t="n"/>
      <c r="CL142" s="95" t="n"/>
      <c r="CM142" s="95" t="n">
        <v>0</v>
      </c>
      <c r="CN142" s="95" t="n"/>
      <c r="CO142" s="95" t="n">
        <v>0</v>
      </c>
      <c r="CP142" s="95">
        <f>ROUND(P142,2)</f>
        <v/>
      </c>
      <c r="CQ142" s="95">
        <f>ROUND(V142,2)</f>
        <v/>
      </c>
      <c r="CR142" s="95">
        <f>ROUND(W142,2)</f>
        <v/>
      </c>
      <c r="CS142" s="95">
        <f>ROUND(X142,2)</f>
        <v/>
      </c>
      <c r="CT142" s="95">
        <f>ROUND(Y142,2)</f>
        <v/>
      </c>
      <c r="CU142" s="95">
        <f>ROUND(AF142,2)</f>
        <v/>
      </c>
      <c r="CV142" s="95">
        <f>ROUND((AH142*AV142),2)</f>
        <v/>
      </c>
      <c r="CW142" s="95">
        <f>ROUND(AI142,2)</f>
        <v/>
      </c>
      <c r="CX142" s="95">
        <f>ROUND(AJ142,2)</f>
        <v/>
      </c>
      <c r="CY142" s="95">
        <f>ROUND(((P142*AT142)/100),2)</f>
        <v/>
      </c>
      <c r="CZ142" s="95">
        <f>ROUND(((P142*AU142)/100),2)</f>
        <v/>
      </c>
      <c r="DA142" s="95" t="n"/>
      <c r="DB142" s="95" t="n">
        <v>233</v>
      </c>
      <c r="DC142" s="95" t="n"/>
      <c r="DD142" s="95" t="inlineStr">
        <is>
          <t>*0)*1</t>
        </is>
      </c>
      <c r="DE142" s="95" t="inlineStr">
        <is>
          <t>*0,3)*1,1</t>
        </is>
      </c>
      <c r="DF142" s="95" t="inlineStr">
        <is>
          <t>*0,3)*1,1</t>
        </is>
      </c>
      <c r="DG142" s="95" t="inlineStr">
        <is>
          <t>*0,3)*1,1</t>
        </is>
      </c>
      <c r="DH142" s="95" t="n"/>
      <c r="DI142" s="95" t="inlineStr">
        <is>
          <t>*0,3)*1,1</t>
        </is>
      </c>
      <c r="DJ142" s="95" t="inlineStr">
        <is>
          <t>*0,3)*1,1</t>
        </is>
      </c>
      <c r="DK142" s="95" t="n"/>
      <c r="DL142" s="95" t="n"/>
      <c r="DM142" s="95" t="n"/>
      <c r="DN142" s="95" t="n">
        <v>0</v>
      </c>
      <c r="DO142" s="95" t="n">
        <v>0</v>
      </c>
      <c r="DP142" s="95" t="n">
        <v>1</v>
      </c>
      <c r="DQ142" s="95" t="n">
        <v>1</v>
      </c>
      <c r="DR142" s="95" t="n"/>
      <c r="DS142" s="95" t="n"/>
      <c r="DT142" s="95" t="n"/>
      <c r="DU142" s="95" t="n">
        <v>1000</v>
      </c>
      <c r="DV142" s="95" t="inlineStr">
        <is>
          <t>1  ШТ..</t>
        </is>
      </c>
      <c r="DW142" s="95" t="inlineStr">
        <is>
          <t>1  ШТ..</t>
        </is>
      </c>
      <c r="DX142" s="95" t="n">
        <v>1</v>
      </c>
      <c r="DY142" s="95" t="n"/>
      <c r="DZ142" s="95" t="n"/>
      <c r="EA142" s="95" t="n"/>
      <c r="EB142" s="95" t="n"/>
      <c r="EC142" s="95" t="n"/>
      <c r="ED142" s="95" t="n"/>
      <c r="EE142" s="95" t="n">
        <v>1452096858</v>
      </c>
      <c r="EF142" s="95" t="n">
        <v>40</v>
      </c>
      <c r="EG142" s="95" t="inlineStr">
        <is>
          <t>Строительные работы</t>
        </is>
      </c>
      <c r="EH142" s="95" t="n">
        <v>0</v>
      </c>
      <c r="EI142" s="95" t="n"/>
      <c r="EJ142" s="95" t="n">
        <v>61</v>
      </c>
      <c r="EK142" s="95" t="n">
        <v>656</v>
      </c>
      <c r="EL142" s="95" t="inlineStr">
        <is>
          <t>ТСН-2001 6.56-27-1</t>
        </is>
      </c>
      <c r="EM142" s="95" t="inlineStr">
        <is>
          <t>ТСН-2001.6-56</t>
        </is>
      </c>
      <c r="EN142" s="95" t="n"/>
      <c r="EO142" s="95" t="n"/>
      <c r="EP142" s="95" t="n"/>
      <c r="EQ142" s="95" t="n">
        <v>131072</v>
      </c>
      <c r="ER142" s="95" t="n">
        <v>1151.03</v>
      </c>
      <c r="ES142" s="95" t="n">
        <v>0</v>
      </c>
      <c r="ET142" s="95" t="n">
        <v>1163.82</v>
      </c>
      <c r="EU142" s="95" t="n">
        <v>127.89</v>
      </c>
      <c r="EV142" s="95" t="n">
        <v>895.25</v>
      </c>
      <c r="EW142" s="95" t="n">
        <v>61</v>
      </c>
      <c r="EX142" s="95" t="n">
        <v>0</v>
      </c>
      <c r="EY142" s="95" t="n">
        <v>0</v>
      </c>
      <c r="EZ142" s="95" t="n"/>
      <c r="FA142" s="95" t="n"/>
      <c r="FB142" s="95" t="n"/>
      <c r="FC142" s="95" t="n"/>
      <c r="FD142" s="95" t="n"/>
      <c r="FE142" s="95" t="n"/>
      <c r="FF142" s="95" t="n"/>
      <c r="FG142" s="95" t="n"/>
      <c r="FH142" s="95" t="n"/>
      <c r="FI142" s="95" t="n"/>
      <c r="FJ142" s="95" t="n"/>
      <c r="FK142" s="95" t="n"/>
      <c r="FL142" s="95" t="n"/>
      <c r="FM142" s="95" t="n"/>
      <c r="FN142" s="95" t="n"/>
      <c r="FO142" s="95" t="n"/>
      <c r="FP142" s="95" t="n"/>
      <c r="FQ142" s="95" t="n">
        <v>0</v>
      </c>
      <c r="FR142" s="95">
        <f>ROUND(IF(BI142=3,GM142,0),2)</f>
        <v/>
      </c>
      <c r="FS142" s="95" t="n">
        <v>0</v>
      </c>
      <c r="FT142" s="95" t="n"/>
      <c r="FU142" s="95" t="n"/>
      <c r="FV142" s="95" t="n"/>
      <c r="FW142" s="95" t="n"/>
      <c r="FX142" s="95" t="n">
        <v>97</v>
      </c>
      <c r="FY142" s="95" t="n">
        <v>51</v>
      </c>
      <c r="FZ142" s="95" t="n"/>
      <c r="GA142" s="95" t="n"/>
      <c r="GB142" s="95" t="n"/>
      <c r="GC142" s="95" t="n"/>
      <c r="GD142" s="95" t="n">
        <v>1</v>
      </c>
      <c r="GE142" s="95" t="n"/>
      <c r="GF142" s="95" t="n">
        <v>1452096858</v>
      </c>
      <c r="GG142" s="95" t="n">
        <v>2</v>
      </c>
      <c r="GH142" s="95" t="n">
        <v>1</v>
      </c>
      <c r="GI142" s="95" t="n">
        <v>2</v>
      </c>
      <c r="GJ142" s="95" t="n">
        <v>0</v>
      </c>
      <c r="GK142" s="95" t="n">
        <v>0</v>
      </c>
      <c r="GL142" s="95">
        <f>ROUND(IF(AND(BH142=3,BI142=3,FS142&lt;&gt;0),P142,0),2)</f>
        <v/>
      </c>
      <c r="GM142" s="95">
        <f>ROUND(O142+X142+Y142,2)+GX142</f>
        <v/>
      </c>
      <c r="GN142" s="95">
        <f>IF(OR(BI142=0,BI142=1),GM142-GX142,0)</f>
        <v/>
      </c>
      <c r="GO142" s="95">
        <f>IF(BI142=2,GM142-GX142,0)</f>
        <v/>
      </c>
      <c r="GP142" s="95">
        <f>IF(BI142=4,GM142-GX142,0)</f>
        <v/>
      </c>
      <c r="GQ142" s="95" t="n"/>
      <c r="GR142" s="95" t="n">
        <v>0</v>
      </c>
      <c r="GS142" s="95" t="n">
        <v>0</v>
      </c>
      <c r="GT142" s="95" t="n">
        <v>0</v>
      </c>
      <c r="GU142" s="95" t="n"/>
      <c r="GV142" s="95">
        <f>ROUND((GT142),6)</f>
        <v/>
      </c>
      <c r="GW142" s="95" t="n">
        <v>1</v>
      </c>
      <c r="GX142" s="95">
        <f>ROUND(HC142*I142,2)</f>
        <v/>
      </c>
      <c r="GY142" s="95" t="n">
        <v>0</v>
      </c>
      <c r="GZ142" s="95" t="n">
        <v>0</v>
      </c>
      <c r="HA142" s="95" t="n">
        <v>0</v>
      </c>
      <c r="HB142" s="95" t="n">
        <v>0</v>
      </c>
      <c r="HC142" s="95">
        <f>GV142*GW142</f>
        <v/>
      </c>
      <c r="HD142" s="95" t="n">
        <v>0</v>
      </c>
      <c r="HE142" s="95" t="n"/>
      <c r="HF142" s="95" t="n"/>
      <c r="HG142" s="95" t="n"/>
      <c r="HH142" s="95" t="n"/>
      <c r="HI142" s="95" t="n"/>
      <c r="HJ142" s="95" t="n"/>
      <c r="HK142" s="95" t="n"/>
      <c r="HL142" s="95" t="n"/>
      <c r="HM142" s="95" t="n"/>
      <c r="HN142" s="95" t="n"/>
      <c r="HO142" s="95" t="n"/>
      <c r="HP142" s="95" t="n"/>
      <c r="HQ142" s="95" t="n"/>
      <c r="HR142" s="95" t="n"/>
      <c r="HS142" s="95" t="n"/>
      <c r="HT142" s="95" t="n"/>
      <c r="HU142" s="95" t="n"/>
      <c r="HV142" s="95" t="n"/>
      <c r="HW142" s="95" t="n"/>
      <c r="HX142" s="95" t="n"/>
      <c r="HY142" s="95" t="n"/>
      <c r="HZ142" s="95" t="n"/>
      <c r="IA142" s="95" t="n"/>
      <c r="IB142" s="95" t="n"/>
      <c r="IC142" s="95" t="n"/>
      <c r="ID142" s="95" t="n"/>
      <c r="IE142" s="95" t="n"/>
      <c r="IF142" s="95" t="n"/>
      <c r="IG142" s="95" t="n"/>
      <c r="IH142" s="95" t="n"/>
      <c r="II142" s="95" t="n"/>
      <c r="IJ142" s="95" t="n"/>
      <c r="IK142" s="95" t="n"/>
      <c r="IL142" s="95" t="n"/>
      <c r="IM142" s="95" t="n"/>
      <c r="IN142" s="95" t="n"/>
      <c r="IO142" s="95" t="n"/>
      <c r="IP142" s="95" t="n"/>
      <c r="IQ142" s="95" t="n"/>
      <c r="IR142" s="95" t="n"/>
      <c r="IS142" s="95" t="n"/>
      <c r="IT142" s="95" t="n"/>
      <c r="IU142" s="95" t="n"/>
    </row>
    <row r="143" ht="12.75" customHeight="1" s="54">
      <c r="A143" s="95" t="n">
        <v>17</v>
      </c>
      <c r="B143" s="95" t="n">
        <v>1</v>
      </c>
      <c r="C143" s="95">
        <f>ROW(SmtRes!A120)</f>
        <v/>
      </c>
      <c r="D143" s="95">
        <f>ROW(EtalonRes!A120)</f>
        <v/>
      </c>
      <c r="E143" s="95" t="n">
        <v>1</v>
      </c>
      <c r="F143" s="95" t="inlineStr">
        <is>
          <t>6.56-30-1</t>
        </is>
      </c>
      <c r="G143" s="95" t="inlineStr">
        <is>
          <t>Смена/монтаж дверных приборов и фурнитуры</t>
        </is>
      </c>
      <c r="H143" s="95" t="inlineStr">
        <is>
          <t>1 ШТ.</t>
        </is>
      </c>
      <c r="I143" s="95" t="n">
        <v>61</v>
      </c>
      <c r="J143" s="95" t="n">
        <v>71.06999999999999</v>
      </c>
      <c r="K143" s="95" t="n">
        <v>65097.06</v>
      </c>
      <c r="L143" s="95" t="n"/>
      <c r="M143" s="95" t="n"/>
      <c r="N143" s="95" t="n"/>
      <c r="O143" s="95">
        <f>ROUND((Z143+AC143+AD143),2)</f>
        <v/>
      </c>
      <c r="P143" s="95">
        <f>ROUND((U143+X143+Y143),2)</f>
        <v/>
      </c>
      <c r="Q143" s="95">
        <f>ROUND(10.18,2)</f>
        <v/>
      </c>
      <c r="R143" s="95">
        <f>ROUND(AH143,2)</f>
        <v/>
      </c>
      <c r="S143" s="95" t="inlineStr">
        <is>
          <t>ТСН-2001 6.56-30-1</t>
        </is>
      </c>
      <c r="T143" s="95" t="inlineStr">
        <is>
          <t>work</t>
        </is>
      </c>
      <c r="U143" s="95" t="n">
        <v>44135.81</v>
      </c>
      <c r="V143" s="95" t="n">
        <v>11717.48</v>
      </c>
      <c r="W143" s="95" t="n">
        <v>1301.95</v>
      </c>
      <c r="X143" s="95" t="n">
        <v>11847.67</v>
      </c>
      <c r="Y143" s="95" t="n">
        <v>9113.59</v>
      </c>
      <c r="Z143" s="95" t="n">
        <v>4335.54</v>
      </c>
      <c r="AA143" s="95" t="n">
        <v>1151.03</v>
      </c>
      <c r="AB143" s="95" t="n">
        <v>127.89</v>
      </c>
      <c r="AC143" s="95" t="n">
        <v>1163.82</v>
      </c>
      <c r="AD143" s="95" t="n">
        <v>895.25</v>
      </c>
      <c r="AE143" s="95" t="inlineStr">
        <is>
          <t>work</t>
        </is>
      </c>
      <c r="AF143" s="95" t="n">
        <v>144.15</v>
      </c>
      <c r="AG143" s="95" t="n">
        <v>14.16</v>
      </c>
      <c r="AH143" s="95" t="n">
        <v>61</v>
      </c>
      <c r="AI143" s="95">
        <f>(((EX143*0.3)*1.1))</f>
        <v/>
      </c>
      <c r="AJ143" s="95">
        <f>(AS143)</f>
        <v/>
      </c>
      <c r="AK143" s="95" t="n">
        <v>1151.03</v>
      </c>
      <c r="AL143" s="95" t="n">
        <v>0</v>
      </c>
      <c r="AM143" s="95" t="n">
        <v>1163.82</v>
      </c>
      <c r="AN143" s="95" t="n">
        <v>127.89</v>
      </c>
      <c r="AO143" s="95">
        <f>ROUND(O143,2)</f>
        <v/>
      </c>
      <c r="AP143" s="95" t="n">
        <v>0</v>
      </c>
      <c r="AQ143" s="95">
        <f>ROUND(R143,2)</f>
        <v/>
      </c>
      <c r="AR143" s="95" t="n">
        <v>0</v>
      </c>
      <c r="AS143" s="95" t="n">
        <v>0</v>
      </c>
      <c r="AT143" s="95" t="n">
        <v>97</v>
      </c>
      <c r="AU143" s="95" t="n">
        <v>51</v>
      </c>
      <c r="AV143" s="95" t="n">
        <v>1</v>
      </c>
      <c r="AW143" s="95" t="n">
        <v>1</v>
      </c>
      <c r="AX143" s="95" t="n"/>
      <c r="AY143" s="95" t="n"/>
      <c r="AZ143" s="95" t="n">
        <v>1</v>
      </c>
      <c r="BA143" s="95" t="n">
        <v>1</v>
      </c>
      <c r="BB143" s="95" t="n">
        <v>1</v>
      </c>
      <c r="BC143" s="95" t="n">
        <v>1</v>
      </c>
      <c r="BD143" s="95" t="n"/>
      <c r="BE143" s="95" t="n"/>
      <c r="BF143" s="95" t="n"/>
      <c r="BG143" s="95" t="n"/>
      <c r="BH143" s="95" t="n">
        <v>0</v>
      </c>
      <c r="BI143" s="95" t="n">
        <v>61</v>
      </c>
      <c r="BJ143" s="95" t="inlineStr">
        <is>
          <t>ТСН-2001 6.56-30-1, 6.56-30-1</t>
        </is>
      </c>
      <c r="BK143" s="95" t="n"/>
      <c r="BL143" s="95" t="n"/>
      <c r="BM143" s="95" t="n">
        <v>656</v>
      </c>
      <c r="BN143" s="95" t="n">
        <v>0</v>
      </c>
      <c r="BO143" s="95" t="inlineStr">
        <is>
          <t>6.56-30-1</t>
        </is>
      </c>
      <c r="BP143" s="95" t="n">
        <v>1</v>
      </c>
      <c r="BQ143" s="95" t="n">
        <v>40</v>
      </c>
      <c r="BR143" s="95" t="n">
        <v>0</v>
      </c>
      <c r="BS143" s="95" t="n">
        <v>1</v>
      </c>
      <c r="BT143" s="95" t="n">
        <v>1</v>
      </c>
      <c r="BU143" s="95" t="n">
        <v>1</v>
      </c>
      <c r="BV143" s="95" t="n">
        <v>1</v>
      </c>
      <c r="BW143" s="95" t="n">
        <v>1</v>
      </c>
      <c r="BX143" s="95" t="n">
        <v>1</v>
      </c>
      <c r="BY143" s="95" t="n"/>
      <c r="BZ143" s="95" t="n">
        <v>97</v>
      </c>
      <c r="CA143" s="95" t="n">
        <v>51</v>
      </c>
      <c r="CB143" s="95" t="n"/>
      <c r="CC143" s="95" t="n"/>
      <c r="CD143" s="95" t="n"/>
      <c r="CE143" s="95" t="n">
        <v>30</v>
      </c>
      <c r="CF143" s="95" t="n">
        <v>0</v>
      </c>
      <c r="CG143" s="95" t="n">
        <v>0</v>
      </c>
      <c r="CH143" s="95" t="n"/>
      <c r="CI143" s="95" t="n"/>
      <c r="CJ143" s="95" t="n"/>
      <c r="CK143" s="95" t="n"/>
      <c r="CL143" s="95" t="n"/>
      <c r="CM143" s="95" t="n">
        <v>0</v>
      </c>
      <c r="CN143" s="95" t="n"/>
      <c r="CO143" s="95" t="n">
        <v>0</v>
      </c>
      <c r="CP143" s="95">
        <f>ROUND(P143,2)</f>
        <v/>
      </c>
      <c r="CQ143" s="95">
        <f>ROUND(V143,2)</f>
        <v/>
      </c>
      <c r="CR143" s="95">
        <f>ROUND(W143,2)</f>
        <v/>
      </c>
      <c r="CS143" s="95">
        <f>ROUND(X143,2)</f>
        <v/>
      </c>
      <c r="CT143" s="95">
        <f>ROUND(Y143,2)</f>
        <v/>
      </c>
      <c r="CU143" s="95">
        <f>ROUND(AF143,2)</f>
        <v/>
      </c>
      <c r="CV143" s="95">
        <f>ROUND((AH143*AV143),2)</f>
        <v/>
      </c>
      <c r="CW143" s="95">
        <f>ROUND(AI143,2)</f>
        <v/>
      </c>
      <c r="CX143" s="95">
        <f>ROUND(AJ143,2)</f>
        <v/>
      </c>
      <c r="CY143" s="95">
        <f>ROUND(((P143*AT143)/100),2)</f>
        <v/>
      </c>
      <c r="CZ143" s="95">
        <f>ROUND(((P143*AU143)/100),2)</f>
        <v/>
      </c>
      <c r="DA143" s="95" t="n"/>
      <c r="DB143" s="95" t="n">
        <v>235</v>
      </c>
      <c r="DC143" s="95" t="n"/>
      <c r="DD143" s="95" t="inlineStr">
        <is>
          <t>*0)*1</t>
        </is>
      </c>
      <c r="DE143" s="95" t="inlineStr">
        <is>
          <t>*0,3)*1,1</t>
        </is>
      </c>
      <c r="DF143" s="95" t="inlineStr">
        <is>
          <t>*0,3)*1,1</t>
        </is>
      </c>
      <c r="DG143" s="95" t="inlineStr">
        <is>
          <t>*0,3)*1,1</t>
        </is>
      </c>
      <c r="DH143" s="95" t="n"/>
      <c r="DI143" s="95" t="inlineStr">
        <is>
          <t>*0,3)*1,1</t>
        </is>
      </c>
      <c r="DJ143" s="95" t="inlineStr">
        <is>
          <t>*0,3)*1,1</t>
        </is>
      </c>
      <c r="DK143" s="95" t="n"/>
      <c r="DL143" s="95" t="n"/>
      <c r="DM143" s="95" t="n"/>
      <c r="DN143" s="95" t="n">
        <v>0</v>
      </c>
      <c r="DO143" s="95" t="n">
        <v>0</v>
      </c>
      <c r="DP143" s="95" t="n">
        <v>1</v>
      </c>
      <c r="DQ143" s="95" t="n">
        <v>1</v>
      </c>
      <c r="DR143" s="95" t="n"/>
      <c r="DS143" s="95" t="n"/>
      <c r="DT143" s="95" t="n"/>
      <c r="DU143" s="95" t="n">
        <v>1000</v>
      </c>
      <c r="DV143" s="95" t="inlineStr">
        <is>
          <t>1  ШТ..</t>
        </is>
      </c>
      <c r="DW143" s="95" t="inlineStr">
        <is>
          <t>1  ШТ..</t>
        </is>
      </c>
      <c r="DX143" s="95" t="n">
        <v>1</v>
      </c>
      <c r="DY143" s="95" t="n"/>
      <c r="DZ143" s="95" t="n"/>
      <c r="EA143" s="95" t="n"/>
      <c r="EB143" s="95" t="n"/>
      <c r="EC143" s="95" t="n"/>
      <c r="ED143" s="95" t="n"/>
      <c r="EE143" s="95" t="n">
        <v>1385311578</v>
      </c>
      <c r="EF143" s="95" t="n">
        <v>40</v>
      </c>
      <c r="EG143" s="95" t="inlineStr">
        <is>
          <t>Строительные работы</t>
        </is>
      </c>
      <c r="EH143" s="95" t="n">
        <v>0</v>
      </c>
      <c r="EI143" s="95" t="n"/>
      <c r="EJ143" s="95" t="n">
        <v>61</v>
      </c>
      <c r="EK143" s="95" t="n">
        <v>656</v>
      </c>
      <c r="EL143" s="95" t="inlineStr">
        <is>
          <t>ТСН-2001 6.56-30-1</t>
        </is>
      </c>
      <c r="EM143" s="95" t="inlineStr">
        <is>
          <t>ТСН-2001.6-56</t>
        </is>
      </c>
      <c r="EN143" s="95" t="n"/>
      <c r="EO143" s="95" t="n"/>
      <c r="EP143" s="95" t="n"/>
      <c r="EQ143" s="95" t="n">
        <v>131072</v>
      </c>
      <c r="ER143" s="95" t="n">
        <v>1151.03</v>
      </c>
      <c r="ES143" s="95" t="n">
        <v>0</v>
      </c>
      <c r="ET143" s="95" t="n">
        <v>1163.82</v>
      </c>
      <c r="EU143" s="95" t="n">
        <v>127.89</v>
      </c>
      <c r="EV143" s="95" t="n">
        <v>895.25</v>
      </c>
      <c r="EW143" s="95" t="n">
        <v>61</v>
      </c>
      <c r="EX143" s="95" t="n">
        <v>0</v>
      </c>
      <c r="EY143" s="95" t="n">
        <v>0</v>
      </c>
      <c r="EZ143" s="95" t="n"/>
      <c r="FA143" s="95" t="n"/>
      <c r="FB143" s="95" t="n"/>
      <c r="FC143" s="95" t="n"/>
      <c r="FD143" s="95" t="n"/>
      <c r="FE143" s="95" t="n"/>
      <c r="FF143" s="95" t="n"/>
      <c r="FG143" s="95" t="n"/>
      <c r="FH143" s="95" t="n"/>
      <c r="FI143" s="95" t="n"/>
      <c r="FJ143" s="95" t="n"/>
      <c r="FK143" s="95" t="n"/>
      <c r="FL143" s="95" t="n"/>
      <c r="FM143" s="95" t="n"/>
      <c r="FN143" s="95" t="n"/>
      <c r="FO143" s="95" t="n"/>
      <c r="FP143" s="95" t="n"/>
      <c r="FQ143" s="95" t="n">
        <v>0</v>
      </c>
      <c r="FR143" s="95">
        <f>ROUND(IF(BI143=3,GM143,0),2)</f>
        <v/>
      </c>
      <c r="FS143" s="95" t="n">
        <v>0</v>
      </c>
      <c r="FT143" s="95" t="n"/>
      <c r="FU143" s="95" t="n"/>
      <c r="FV143" s="95" t="n"/>
      <c r="FW143" s="95" t="n"/>
      <c r="FX143" s="95" t="n">
        <v>97</v>
      </c>
      <c r="FY143" s="95" t="n">
        <v>51</v>
      </c>
      <c r="FZ143" s="95" t="n"/>
      <c r="GA143" s="95" t="n"/>
      <c r="GB143" s="95" t="n"/>
      <c r="GC143" s="95" t="n"/>
      <c r="GD143" s="95" t="n">
        <v>1</v>
      </c>
      <c r="GE143" s="95" t="n"/>
      <c r="GF143" s="95" t="n">
        <v>1385311578</v>
      </c>
      <c r="GG143" s="95" t="n">
        <v>2</v>
      </c>
      <c r="GH143" s="95" t="n">
        <v>1</v>
      </c>
      <c r="GI143" s="95" t="n">
        <v>2</v>
      </c>
      <c r="GJ143" s="95" t="n">
        <v>0</v>
      </c>
      <c r="GK143" s="95" t="n">
        <v>0</v>
      </c>
      <c r="GL143" s="95">
        <f>ROUND(IF(AND(BH143=3,BI143=3,FS143&lt;&gt;0),P143,0),2)</f>
        <v/>
      </c>
      <c r="GM143" s="95">
        <f>ROUND(O143+X143+Y143,2)+GX143</f>
        <v/>
      </c>
      <c r="GN143" s="95">
        <f>IF(OR(BI143=0,BI143=1),GM143-GX143,0)</f>
        <v/>
      </c>
      <c r="GO143" s="95">
        <f>IF(BI143=2,GM143-GX143,0)</f>
        <v/>
      </c>
      <c r="GP143" s="95">
        <f>IF(BI143=4,GM143-GX143,0)</f>
        <v/>
      </c>
      <c r="GQ143" s="95" t="n"/>
      <c r="GR143" s="95" t="n">
        <v>0</v>
      </c>
      <c r="GS143" s="95" t="n">
        <v>0</v>
      </c>
      <c r="GT143" s="95" t="n">
        <v>0</v>
      </c>
      <c r="GU143" s="95" t="n"/>
      <c r="GV143" s="95">
        <f>ROUND((GT143),6)</f>
        <v/>
      </c>
      <c r="GW143" s="95" t="n">
        <v>1</v>
      </c>
      <c r="GX143" s="95">
        <f>ROUND(HC143*I143,2)</f>
        <v/>
      </c>
      <c r="GY143" s="95" t="n">
        <v>0</v>
      </c>
      <c r="GZ143" s="95" t="n">
        <v>0</v>
      </c>
      <c r="HA143" s="95" t="n">
        <v>0</v>
      </c>
      <c r="HB143" s="95" t="n">
        <v>0</v>
      </c>
      <c r="HC143" s="95">
        <f>GV143*GW143</f>
        <v/>
      </c>
      <c r="HD143" s="95" t="n">
        <v>0</v>
      </c>
      <c r="HE143" s="95" t="n"/>
      <c r="HF143" s="95" t="n"/>
      <c r="HG143" s="95" t="n"/>
      <c r="HH143" s="95" t="n"/>
      <c r="HI143" s="95" t="n"/>
      <c r="HJ143" s="95" t="n"/>
      <c r="HK143" s="95" t="n"/>
      <c r="HL143" s="95" t="n"/>
      <c r="HM143" s="95" t="n"/>
      <c r="HN143" s="95" t="n"/>
      <c r="HO143" s="95" t="n"/>
      <c r="HP143" s="95" t="n"/>
      <c r="HQ143" s="95" t="n"/>
      <c r="HR143" s="95" t="n"/>
      <c r="HS143" s="95" t="n"/>
      <c r="HT143" s="95" t="n"/>
      <c r="HU143" s="95" t="n"/>
      <c r="HV143" s="95" t="n"/>
      <c r="HW143" s="95" t="n"/>
      <c r="HX143" s="95" t="n"/>
      <c r="HY143" s="95" t="n"/>
      <c r="HZ143" s="95" t="n"/>
      <c r="IA143" s="95" t="n"/>
      <c r="IB143" s="95" t="n"/>
      <c r="IC143" s="95" t="n"/>
      <c r="ID143" s="95" t="n"/>
      <c r="IE143" s="95" t="n"/>
      <c r="IF143" s="95" t="n"/>
      <c r="IG143" s="95" t="n"/>
      <c r="IH143" s="95" t="n"/>
      <c r="II143" s="95" t="n"/>
      <c r="IJ143" s="95" t="n"/>
      <c r="IK143" s="95" t="n"/>
      <c r="IL143" s="95" t="n"/>
      <c r="IM143" s="95" t="n"/>
      <c r="IN143" s="95" t="n"/>
      <c r="IO143" s="95" t="n"/>
      <c r="IP143" s="95" t="n"/>
      <c r="IQ143" s="95" t="n"/>
      <c r="IR143" s="95" t="n"/>
      <c r="IS143" s="95" t="n"/>
      <c r="IT143" s="95" t="n"/>
      <c r="IU143" s="95" t="n"/>
    </row>
    <row r="144" ht="12.75" customHeight="1" s="54">
      <c r="A144" s="95" t="n">
        <v>17</v>
      </c>
      <c r="B144" s="95" t="n">
        <v>1</v>
      </c>
      <c r="C144" s="95">
        <f>ROW(SmtRes!A121)</f>
        <v/>
      </c>
      <c r="D144" s="95">
        <f>ROW(EtalonRes!A121)</f>
        <v/>
      </c>
      <c r="E144" s="95" t="n">
        <v>1</v>
      </c>
      <c r="F144" s="95" t="inlineStr">
        <is>
          <t>3.15-71-3</t>
        </is>
      </c>
      <c r="G144" s="95" t="inlineStr">
        <is>
          <t>Отделка дверных откосов</t>
        </is>
      </c>
      <c r="H144" s="95" t="inlineStr">
        <is>
          <t>1 ШТ.</t>
        </is>
      </c>
      <c r="I144" s="95" t="n">
        <v>61</v>
      </c>
      <c r="J144" s="95" t="n">
        <v>47.38</v>
      </c>
      <c r="K144" s="95" t="n">
        <v>43398.04</v>
      </c>
      <c r="L144" s="95" t="n"/>
      <c r="M144" s="95" t="n"/>
      <c r="N144" s="95" t="n"/>
      <c r="O144" s="95">
        <f>ROUND((Z144+AC144+AD144),2)</f>
        <v/>
      </c>
      <c r="P144" s="95">
        <f>ROUND((U144+X144+Y144),2)</f>
        <v/>
      </c>
      <c r="Q144" s="95">
        <f>ROUND(10.18,2)</f>
        <v/>
      </c>
      <c r="R144" s="95">
        <f>ROUND(AH144,2)</f>
        <v/>
      </c>
      <c r="S144" s="95" t="inlineStr">
        <is>
          <t>ТСН-2001 3.15-71-3</t>
        </is>
      </c>
      <c r="T144" s="95" t="inlineStr">
        <is>
          <t>work</t>
        </is>
      </c>
      <c r="U144" s="95" t="n">
        <v>29423.87</v>
      </c>
      <c r="V144" s="95" t="n">
        <v>7811.65</v>
      </c>
      <c r="W144" s="95" t="n">
        <v>867.96</v>
      </c>
      <c r="X144" s="95" t="n">
        <v>7898.44</v>
      </c>
      <c r="Y144" s="95" t="n">
        <v>6075.73</v>
      </c>
      <c r="Z144" s="95" t="n">
        <v>2890.36</v>
      </c>
      <c r="AA144" s="95" t="n">
        <v>767.35</v>
      </c>
      <c r="AB144" s="95" t="n">
        <v>85.26000000000001</v>
      </c>
      <c r="AC144" s="95" t="n">
        <v>775.88</v>
      </c>
      <c r="AD144" s="95" t="n">
        <v>596.83</v>
      </c>
      <c r="AE144" s="95" t="inlineStr">
        <is>
          <t>work</t>
        </is>
      </c>
      <c r="AF144" s="95" t="n">
        <v>96.09999999999999</v>
      </c>
      <c r="AG144" s="95" t="n">
        <v>9.44</v>
      </c>
      <c r="AH144" s="95" t="n">
        <v>61</v>
      </c>
      <c r="AI144" s="95">
        <f>(((EX144*0.3)*1.1))</f>
        <v/>
      </c>
      <c r="AJ144" s="95">
        <f>(AS144)</f>
        <v/>
      </c>
      <c r="AK144" s="95" t="n">
        <v>767.35</v>
      </c>
      <c r="AL144" s="95" t="n">
        <v>0</v>
      </c>
      <c r="AM144" s="95" t="n">
        <v>775.88</v>
      </c>
      <c r="AN144" s="95" t="n">
        <v>85.26000000000001</v>
      </c>
      <c r="AO144" s="95">
        <f>ROUND(O144,2)</f>
        <v/>
      </c>
      <c r="AP144" s="95" t="n">
        <v>0</v>
      </c>
      <c r="AQ144" s="95">
        <f>ROUND(R144,2)</f>
        <v/>
      </c>
      <c r="AR144" s="95" t="n">
        <v>0</v>
      </c>
      <c r="AS144" s="95" t="n">
        <v>0</v>
      </c>
      <c r="AT144" s="95" t="n">
        <v>97</v>
      </c>
      <c r="AU144" s="95" t="n">
        <v>51</v>
      </c>
      <c r="AV144" s="95" t="n">
        <v>1</v>
      </c>
      <c r="AW144" s="95" t="n">
        <v>1</v>
      </c>
      <c r="AX144" s="95" t="n"/>
      <c r="AY144" s="95" t="n"/>
      <c r="AZ144" s="95" t="n">
        <v>1</v>
      </c>
      <c r="BA144" s="95" t="n">
        <v>1</v>
      </c>
      <c r="BB144" s="95" t="n">
        <v>1</v>
      </c>
      <c r="BC144" s="95" t="n">
        <v>1</v>
      </c>
      <c r="BD144" s="95" t="n"/>
      <c r="BE144" s="95" t="n"/>
      <c r="BF144" s="95" t="n"/>
      <c r="BG144" s="95" t="n"/>
      <c r="BH144" s="95" t="n">
        <v>0</v>
      </c>
      <c r="BI144" s="95" t="n">
        <v>61</v>
      </c>
      <c r="BJ144" s="95" t="inlineStr">
        <is>
          <t>ТСН-2001 3.15-71-3, 3.15-71-3</t>
        </is>
      </c>
      <c r="BK144" s="95" t="n"/>
      <c r="BL144" s="95" t="n"/>
      <c r="BM144" s="95" t="n">
        <v>315</v>
      </c>
      <c r="BN144" s="95" t="n">
        <v>0</v>
      </c>
      <c r="BO144" s="95" t="inlineStr">
        <is>
          <t>3.15-71-3</t>
        </is>
      </c>
      <c r="BP144" s="95" t="n">
        <v>1</v>
      </c>
      <c r="BQ144" s="95" t="n">
        <v>40</v>
      </c>
      <c r="BR144" s="95" t="n">
        <v>0</v>
      </c>
      <c r="BS144" s="95" t="n">
        <v>1</v>
      </c>
      <c r="BT144" s="95" t="n">
        <v>1</v>
      </c>
      <c r="BU144" s="95" t="n">
        <v>1</v>
      </c>
      <c r="BV144" s="95" t="n">
        <v>1</v>
      </c>
      <c r="BW144" s="95" t="n">
        <v>1</v>
      </c>
      <c r="BX144" s="95" t="n">
        <v>1</v>
      </c>
      <c r="BY144" s="95" t="n"/>
      <c r="BZ144" s="95" t="n">
        <v>97</v>
      </c>
      <c r="CA144" s="95" t="n">
        <v>51</v>
      </c>
      <c r="CB144" s="95" t="n"/>
      <c r="CC144" s="95" t="n"/>
      <c r="CD144" s="95" t="n"/>
      <c r="CE144" s="95" t="n">
        <v>30</v>
      </c>
      <c r="CF144" s="95" t="n">
        <v>0</v>
      </c>
      <c r="CG144" s="95" t="n">
        <v>0</v>
      </c>
      <c r="CH144" s="95" t="n"/>
      <c r="CI144" s="95" t="n"/>
      <c r="CJ144" s="95" t="n"/>
      <c r="CK144" s="95" t="n"/>
      <c r="CL144" s="95" t="n"/>
      <c r="CM144" s="95" t="n">
        <v>0</v>
      </c>
      <c r="CN144" s="95" t="n"/>
      <c r="CO144" s="95" t="n">
        <v>0</v>
      </c>
      <c r="CP144" s="95">
        <f>ROUND(P144,2)</f>
        <v/>
      </c>
      <c r="CQ144" s="95">
        <f>ROUND(V144,2)</f>
        <v/>
      </c>
      <c r="CR144" s="95">
        <f>ROUND(W144,2)</f>
        <v/>
      </c>
      <c r="CS144" s="95">
        <f>ROUND(X144,2)</f>
        <v/>
      </c>
      <c r="CT144" s="95">
        <f>ROUND(Y144,2)</f>
        <v/>
      </c>
      <c r="CU144" s="95">
        <f>ROUND(AF144,2)</f>
        <v/>
      </c>
      <c r="CV144" s="95">
        <f>ROUND((AH144*AV144),2)</f>
        <v/>
      </c>
      <c r="CW144" s="95">
        <f>ROUND(AI144,2)</f>
        <v/>
      </c>
      <c r="CX144" s="95">
        <f>ROUND(AJ144,2)</f>
        <v/>
      </c>
      <c r="CY144" s="95">
        <f>ROUND(((P144*AT144)/100),2)</f>
        <v/>
      </c>
      <c r="CZ144" s="95">
        <f>ROUND(((P144*AU144)/100),2)</f>
        <v/>
      </c>
      <c r="DA144" s="95" t="n"/>
      <c r="DB144" s="95" t="n">
        <v>237</v>
      </c>
      <c r="DC144" s="95" t="n"/>
      <c r="DD144" s="95" t="inlineStr">
        <is>
          <t>*0)*1</t>
        </is>
      </c>
      <c r="DE144" s="95" t="inlineStr">
        <is>
          <t>*0,3)*1,1</t>
        </is>
      </c>
      <c r="DF144" s="95" t="inlineStr">
        <is>
          <t>*0,3)*1,1</t>
        </is>
      </c>
      <c r="DG144" s="95" t="inlineStr">
        <is>
          <t>*0,3)*1,1</t>
        </is>
      </c>
      <c r="DH144" s="95" t="n"/>
      <c r="DI144" s="95" t="inlineStr">
        <is>
          <t>*0,3)*1,1</t>
        </is>
      </c>
      <c r="DJ144" s="95" t="inlineStr">
        <is>
          <t>*0,3)*1,1</t>
        </is>
      </c>
      <c r="DK144" s="95" t="n"/>
      <c r="DL144" s="95" t="n"/>
      <c r="DM144" s="95" t="n"/>
      <c r="DN144" s="95" t="n">
        <v>0</v>
      </c>
      <c r="DO144" s="95" t="n">
        <v>0</v>
      </c>
      <c r="DP144" s="95" t="n">
        <v>1</v>
      </c>
      <c r="DQ144" s="95" t="n">
        <v>1</v>
      </c>
      <c r="DR144" s="95" t="n"/>
      <c r="DS144" s="95" t="n"/>
      <c r="DT144" s="95" t="n"/>
      <c r="DU144" s="95" t="n">
        <v>1000</v>
      </c>
      <c r="DV144" s="95" t="inlineStr">
        <is>
          <t>1  ШТ..</t>
        </is>
      </c>
      <c r="DW144" s="95" t="inlineStr">
        <is>
          <t>1  ШТ..</t>
        </is>
      </c>
      <c r="DX144" s="95" t="n">
        <v>1</v>
      </c>
      <c r="DY144" s="95" t="n"/>
      <c r="DZ144" s="95" t="n"/>
      <c r="EA144" s="95" t="n"/>
      <c r="EB144" s="95" t="n"/>
      <c r="EC144" s="95" t="n"/>
      <c r="ED144" s="95" t="n"/>
      <c r="EE144" s="95" t="n">
        <v>1668849146</v>
      </c>
      <c r="EF144" s="95" t="n">
        <v>40</v>
      </c>
      <c r="EG144" s="95" t="inlineStr">
        <is>
          <t>Строительные работы</t>
        </is>
      </c>
      <c r="EH144" s="95" t="n">
        <v>0</v>
      </c>
      <c r="EI144" s="95" t="n"/>
      <c r="EJ144" s="95" t="n">
        <v>61</v>
      </c>
      <c r="EK144" s="95" t="n">
        <v>315</v>
      </c>
      <c r="EL144" s="95" t="inlineStr">
        <is>
          <t>ТСН-2001 3.15-71-3</t>
        </is>
      </c>
      <c r="EM144" s="95" t="inlineStr">
        <is>
          <t>ТСН-2001.3-15</t>
        </is>
      </c>
      <c r="EN144" s="95" t="n"/>
      <c r="EO144" s="95" t="n"/>
      <c r="EP144" s="95" t="n"/>
      <c r="EQ144" s="95" t="n">
        <v>131072</v>
      </c>
      <c r="ER144" s="95" t="n">
        <v>767.35</v>
      </c>
      <c r="ES144" s="95" t="n">
        <v>0</v>
      </c>
      <c r="ET144" s="95" t="n">
        <v>775.88</v>
      </c>
      <c r="EU144" s="95" t="n">
        <v>85.26000000000001</v>
      </c>
      <c r="EV144" s="95" t="n">
        <v>596.83</v>
      </c>
      <c r="EW144" s="95" t="n">
        <v>61</v>
      </c>
      <c r="EX144" s="95" t="n">
        <v>0</v>
      </c>
      <c r="EY144" s="95" t="n">
        <v>0</v>
      </c>
      <c r="EZ144" s="95" t="n"/>
      <c r="FA144" s="95" t="n"/>
      <c r="FB144" s="95" t="n"/>
      <c r="FC144" s="95" t="n"/>
      <c r="FD144" s="95" t="n"/>
      <c r="FE144" s="95" t="n"/>
      <c r="FF144" s="95" t="n"/>
      <c r="FG144" s="95" t="n"/>
      <c r="FH144" s="95" t="n"/>
      <c r="FI144" s="95" t="n"/>
      <c r="FJ144" s="95" t="n"/>
      <c r="FK144" s="95" t="n"/>
      <c r="FL144" s="95" t="n"/>
      <c r="FM144" s="95" t="n"/>
      <c r="FN144" s="95" t="n"/>
      <c r="FO144" s="95" t="n"/>
      <c r="FP144" s="95" t="n"/>
      <c r="FQ144" s="95" t="n">
        <v>0</v>
      </c>
      <c r="FR144" s="95">
        <f>ROUND(IF(BI144=3,GM144,0),2)</f>
        <v/>
      </c>
      <c r="FS144" s="95" t="n">
        <v>0</v>
      </c>
      <c r="FT144" s="95" t="n"/>
      <c r="FU144" s="95" t="n"/>
      <c r="FV144" s="95" t="n"/>
      <c r="FW144" s="95" t="n"/>
      <c r="FX144" s="95" t="n">
        <v>97</v>
      </c>
      <c r="FY144" s="95" t="n">
        <v>51</v>
      </c>
      <c r="FZ144" s="95" t="n"/>
      <c r="GA144" s="95" t="n"/>
      <c r="GB144" s="95" t="n"/>
      <c r="GC144" s="95" t="n"/>
      <c r="GD144" s="95" t="n">
        <v>1</v>
      </c>
      <c r="GE144" s="95" t="n"/>
      <c r="GF144" s="95" t="n">
        <v>1668849146</v>
      </c>
      <c r="GG144" s="95" t="n">
        <v>2</v>
      </c>
      <c r="GH144" s="95" t="n">
        <v>1</v>
      </c>
      <c r="GI144" s="95" t="n">
        <v>2</v>
      </c>
      <c r="GJ144" s="95" t="n">
        <v>0</v>
      </c>
      <c r="GK144" s="95" t="n">
        <v>0</v>
      </c>
      <c r="GL144" s="95">
        <f>ROUND(IF(AND(BH144=3,BI144=3,FS144&lt;&gt;0),P144,0),2)</f>
        <v/>
      </c>
      <c r="GM144" s="95">
        <f>ROUND(O144+X144+Y144,2)+GX144</f>
        <v/>
      </c>
      <c r="GN144" s="95">
        <f>IF(OR(BI144=0,BI144=1),GM144-GX144,0)</f>
        <v/>
      </c>
      <c r="GO144" s="95">
        <f>IF(BI144=2,GM144-GX144,0)</f>
        <v/>
      </c>
      <c r="GP144" s="95">
        <f>IF(BI144=4,GM144-GX144,0)</f>
        <v/>
      </c>
      <c r="GQ144" s="95" t="n"/>
      <c r="GR144" s="95" t="n">
        <v>0</v>
      </c>
      <c r="GS144" s="95" t="n">
        <v>0</v>
      </c>
      <c r="GT144" s="95" t="n">
        <v>0</v>
      </c>
      <c r="GU144" s="95" t="n"/>
      <c r="GV144" s="95">
        <f>ROUND((GT144),6)</f>
        <v/>
      </c>
      <c r="GW144" s="95" t="n">
        <v>1</v>
      </c>
      <c r="GX144" s="95">
        <f>ROUND(HC144*I144,2)</f>
        <v/>
      </c>
      <c r="GY144" s="95" t="n">
        <v>0</v>
      </c>
      <c r="GZ144" s="95" t="n">
        <v>0</v>
      </c>
      <c r="HA144" s="95" t="n">
        <v>0</v>
      </c>
      <c r="HB144" s="95" t="n">
        <v>0</v>
      </c>
      <c r="HC144" s="95">
        <f>GV144*GW144</f>
        <v/>
      </c>
      <c r="HD144" s="95" t="n">
        <v>0</v>
      </c>
      <c r="HE144" s="95" t="n"/>
      <c r="HF144" s="95" t="n"/>
      <c r="HG144" s="95" t="n"/>
      <c r="HH144" s="95" t="n"/>
      <c r="HI144" s="95" t="n"/>
      <c r="HJ144" s="95" t="n"/>
      <c r="HK144" s="95" t="n"/>
      <c r="HL144" s="95" t="n"/>
      <c r="HM144" s="95" t="n"/>
      <c r="HN144" s="95" t="n"/>
      <c r="HO144" s="95" t="n"/>
      <c r="HP144" s="95" t="n"/>
      <c r="HQ144" s="95" t="n"/>
      <c r="HR144" s="95" t="n"/>
      <c r="HS144" s="95" t="n"/>
      <c r="HT144" s="95" t="n"/>
      <c r="HU144" s="95" t="n"/>
      <c r="HV144" s="95" t="n"/>
      <c r="HW144" s="95" t="n"/>
      <c r="HX144" s="95" t="n"/>
      <c r="HY144" s="95" t="n"/>
      <c r="HZ144" s="95" t="n"/>
      <c r="IA144" s="95" t="n"/>
      <c r="IB144" s="95" t="n"/>
      <c r="IC144" s="95" t="n"/>
      <c r="ID144" s="95" t="n"/>
      <c r="IE144" s="95" t="n"/>
      <c r="IF144" s="95" t="n"/>
      <c r="IG144" s="95" t="n"/>
      <c r="IH144" s="95" t="n"/>
      <c r="II144" s="95" t="n"/>
      <c r="IJ144" s="95" t="n"/>
      <c r="IK144" s="95" t="n"/>
      <c r="IL144" s="95" t="n"/>
      <c r="IM144" s="95" t="n"/>
      <c r="IN144" s="95" t="n"/>
      <c r="IO144" s="95" t="n"/>
      <c r="IP144" s="95" t="n"/>
      <c r="IQ144" s="95" t="n"/>
      <c r="IR144" s="95" t="n"/>
      <c r="IS144" s="95" t="n"/>
      <c r="IT144" s="95" t="n"/>
      <c r="IU144" s="95" t="n"/>
    </row>
    <row r="145" ht="12.75" customHeight="1" s="54">
      <c r="A145" s="95" t="n">
        <v>17</v>
      </c>
      <c r="B145" s="95" t="n">
        <v>1</v>
      </c>
      <c r="C145" s="95">
        <f>ROW(SmtRes!A122)</f>
        <v/>
      </c>
      <c r="D145" s="95">
        <f>ROW(EtalonRes!A122)</f>
        <v/>
      </c>
      <c r="E145" s="95" t="n">
        <v>1</v>
      </c>
      <c r="F145" s="95" t="inlineStr">
        <is>
          <t>3.15-96-3</t>
        </is>
      </c>
      <c r="G145" s="95" t="inlineStr">
        <is>
          <t>Окраска откосов и примыканий дверного блока</t>
        </is>
      </c>
      <c r="H145" s="95" t="inlineStr">
        <is>
          <t>1 ШТ.</t>
        </is>
      </c>
      <c r="I145" s="95" t="n">
        <v>61</v>
      </c>
      <c r="J145" s="95" t="n">
        <v>47.38</v>
      </c>
      <c r="K145" s="95" t="n">
        <v>43398.04</v>
      </c>
      <c r="L145" s="95" t="n"/>
      <c r="M145" s="95" t="n"/>
      <c r="N145" s="95" t="n"/>
      <c r="O145" s="95">
        <f>ROUND((Z145+AC145+AD145),2)</f>
        <v/>
      </c>
      <c r="P145" s="95">
        <f>ROUND((U145+X145+Y145),2)</f>
        <v/>
      </c>
      <c r="Q145" s="95">
        <f>ROUND(10.18,2)</f>
        <v/>
      </c>
      <c r="R145" s="95">
        <f>ROUND(AH145,2)</f>
        <v/>
      </c>
      <c r="S145" s="95" t="inlineStr">
        <is>
          <t>ТСН-2001 3.15-96-3</t>
        </is>
      </c>
      <c r="T145" s="95" t="inlineStr">
        <is>
          <t>work</t>
        </is>
      </c>
      <c r="U145" s="95" t="n">
        <v>29423.88</v>
      </c>
      <c r="V145" s="95" t="n">
        <v>7811.62</v>
      </c>
      <c r="W145" s="95" t="n">
        <v>867.9400000000001</v>
      </c>
      <c r="X145" s="95" t="n">
        <v>7898.45</v>
      </c>
      <c r="Y145" s="95" t="n">
        <v>6075.73</v>
      </c>
      <c r="Z145" s="95" t="n">
        <v>2890.35</v>
      </c>
      <c r="AA145" s="95" t="n">
        <v>767.36</v>
      </c>
      <c r="AB145" s="95" t="n">
        <v>85.25</v>
      </c>
      <c r="AC145" s="95" t="n">
        <v>775.89</v>
      </c>
      <c r="AD145" s="95" t="n">
        <v>596.84</v>
      </c>
      <c r="AE145" s="95" t="inlineStr">
        <is>
          <t>work</t>
        </is>
      </c>
      <c r="AF145" s="95" t="n">
        <v>96.11</v>
      </c>
      <c r="AG145" s="95" t="n">
        <v>9.44</v>
      </c>
      <c r="AH145" s="95" t="n">
        <v>61</v>
      </c>
      <c r="AI145" s="95">
        <f>(((EX145*0.3)*1.1))</f>
        <v/>
      </c>
      <c r="AJ145" s="95">
        <f>(AS145)</f>
        <v/>
      </c>
      <c r="AK145" s="95" t="n">
        <v>767.36</v>
      </c>
      <c r="AL145" s="95" t="n">
        <v>0</v>
      </c>
      <c r="AM145" s="95" t="n">
        <v>775.89</v>
      </c>
      <c r="AN145" s="95" t="n">
        <v>85.25</v>
      </c>
      <c r="AO145" s="95">
        <f>ROUND(O145,2)</f>
        <v/>
      </c>
      <c r="AP145" s="95" t="n">
        <v>0</v>
      </c>
      <c r="AQ145" s="95">
        <f>ROUND(R145,2)</f>
        <v/>
      </c>
      <c r="AR145" s="95" t="n">
        <v>0</v>
      </c>
      <c r="AS145" s="95" t="n">
        <v>0</v>
      </c>
      <c r="AT145" s="95" t="n">
        <v>97</v>
      </c>
      <c r="AU145" s="95" t="n">
        <v>51</v>
      </c>
      <c r="AV145" s="95" t="n">
        <v>1</v>
      </c>
      <c r="AW145" s="95" t="n">
        <v>1</v>
      </c>
      <c r="AX145" s="95" t="n"/>
      <c r="AY145" s="95" t="n"/>
      <c r="AZ145" s="95" t="n">
        <v>1</v>
      </c>
      <c r="BA145" s="95" t="n">
        <v>1</v>
      </c>
      <c r="BB145" s="95" t="n">
        <v>1</v>
      </c>
      <c r="BC145" s="95" t="n">
        <v>1</v>
      </c>
      <c r="BD145" s="95" t="n"/>
      <c r="BE145" s="95" t="n"/>
      <c r="BF145" s="95" t="n"/>
      <c r="BG145" s="95" t="n"/>
      <c r="BH145" s="95" t="n">
        <v>0</v>
      </c>
      <c r="BI145" s="95" t="n">
        <v>61</v>
      </c>
      <c r="BJ145" s="95" t="inlineStr">
        <is>
          <t>ТСН-2001 3.15-96-3, 3.15-96-3</t>
        </is>
      </c>
      <c r="BK145" s="95" t="n"/>
      <c r="BL145" s="95" t="n"/>
      <c r="BM145" s="95" t="n">
        <v>315</v>
      </c>
      <c r="BN145" s="95" t="n">
        <v>0</v>
      </c>
      <c r="BO145" s="95" t="inlineStr">
        <is>
          <t>3.15-96-3</t>
        </is>
      </c>
      <c r="BP145" s="95" t="n">
        <v>1</v>
      </c>
      <c r="BQ145" s="95" t="n">
        <v>40</v>
      </c>
      <c r="BR145" s="95" t="n">
        <v>0</v>
      </c>
      <c r="BS145" s="95" t="n">
        <v>1</v>
      </c>
      <c r="BT145" s="95" t="n">
        <v>1</v>
      </c>
      <c r="BU145" s="95" t="n">
        <v>1</v>
      </c>
      <c r="BV145" s="95" t="n">
        <v>1</v>
      </c>
      <c r="BW145" s="95" t="n">
        <v>1</v>
      </c>
      <c r="BX145" s="95" t="n">
        <v>1</v>
      </c>
      <c r="BY145" s="95" t="n"/>
      <c r="BZ145" s="95" t="n">
        <v>97</v>
      </c>
      <c r="CA145" s="95" t="n">
        <v>51</v>
      </c>
      <c r="CB145" s="95" t="n"/>
      <c r="CC145" s="95" t="n"/>
      <c r="CD145" s="95" t="n"/>
      <c r="CE145" s="95" t="n">
        <v>30</v>
      </c>
      <c r="CF145" s="95" t="n">
        <v>0</v>
      </c>
      <c r="CG145" s="95" t="n">
        <v>0</v>
      </c>
      <c r="CH145" s="95" t="n"/>
      <c r="CI145" s="95" t="n"/>
      <c r="CJ145" s="95" t="n"/>
      <c r="CK145" s="95" t="n"/>
      <c r="CL145" s="95" t="n"/>
      <c r="CM145" s="95" t="n">
        <v>0</v>
      </c>
      <c r="CN145" s="95" t="n"/>
      <c r="CO145" s="95" t="n">
        <v>0</v>
      </c>
      <c r="CP145" s="95">
        <f>ROUND(P145,2)</f>
        <v/>
      </c>
      <c r="CQ145" s="95">
        <f>ROUND(V145,2)</f>
        <v/>
      </c>
      <c r="CR145" s="95">
        <f>ROUND(W145,2)</f>
        <v/>
      </c>
      <c r="CS145" s="95">
        <f>ROUND(X145,2)</f>
        <v/>
      </c>
      <c r="CT145" s="95">
        <f>ROUND(Y145,2)</f>
        <v/>
      </c>
      <c r="CU145" s="95">
        <f>ROUND(AF145,2)</f>
        <v/>
      </c>
      <c r="CV145" s="95">
        <f>ROUND((AH145*AV145),2)</f>
        <v/>
      </c>
      <c r="CW145" s="95">
        <f>ROUND(AI145,2)</f>
        <v/>
      </c>
      <c r="CX145" s="95">
        <f>ROUND(AJ145,2)</f>
        <v/>
      </c>
      <c r="CY145" s="95">
        <f>ROUND(((P145*AT145)/100),2)</f>
        <v/>
      </c>
      <c r="CZ145" s="95">
        <f>ROUND(((P145*AU145)/100),2)</f>
        <v/>
      </c>
      <c r="DA145" s="95" t="n"/>
      <c r="DB145" s="95" t="n">
        <v>239</v>
      </c>
      <c r="DC145" s="95" t="n"/>
      <c r="DD145" s="95" t="inlineStr">
        <is>
          <t>*0)*1</t>
        </is>
      </c>
      <c r="DE145" s="95" t="inlineStr">
        <is>
          <t>*0,3)*1,1</t>
        </is>
      </c>
      <c r="DF145" s="95" t="inlineStr">
        <is>
          <t>*0,3)*1,1</t>
        </is>
      </c>
      <c r="DG145" s="95" t="inlineStr">
        <is>
          <t>*0,3)*1,1</t>
        </is>
      </c>
      <c r="DH145" s="95" t="n"/>
      <c r="DI145" s="95" t="inlineStr">
        <is>
          <t>*0,3)*1,1</t>
        </is>
      </c>
      <c r="DJ145" s="95" t="inlineStr">
        <is>
          <t>*0,3)*1,1</t>
        </is>
      </c>
      <c r="DK145" s="95" t="n"/>
      <c r="DL145" s="95" t="n"/>
      <c r="DM145" s="95" t="n"/>
      <c r="DN145" s="95" t="n">
        <v>0</v>
      </c>
      <c r="DO145" s="95" t="n">
        <v>0</v>
      </c>
      <c r="DP145" s="95" t="n">
        <v>1</v>
      </c>
      <c r="DQ145" s="95" t="n">
        <v>1</v>
      </c>
      <c r="DR145" s="95" t="n"/>
      <c r="DS145" s="95" t="n"/>
      <c r="DT145" s="95" t="n"/>
      <c r="DU145" s="95" t="n">
        <v>1000</v>
      </c>
      <c r="DV145" s="95" t="inlineStr">
        <is>
          <t>1  ШТ..</t>
        </is>
      </c>
      <c r="DW145" s="95" t="inlineStr">
        <is>
          <t>1  ШТ..</t>
        </is>
      </c>
      <c r="DX145" s="95" t="n">
        <v>1</v>
      </c>
      <c r="DY145" s="95" t="n"/>
      <c r="DZ145" s="95" t="n"/>
      <c r="EA145" s="95" t="n"/>
      <c r="EB145" s="95" t="n"/>
      <c r="EC145" s="95" t="n"/>
      <c r="ED145" s="95" t="n"/>
      <c r="EE145" s="95" t="n">
        <v>1480519642</v>
      </c>
      <c r="EF145" s="95" t="n">
        <v>40</v>
      </c>
      <c r="EG145" s="95" t="inlineStr">
        <is>
          <t>Строительные работы</t>
        </is>
      </c>
      <c r="EH145" s="95" t="n">
        <v>0</v>
      </c>
      <c r="EI145" s="95" t="n"/>
      <c r="EJ145" s="95" t="n">
        <v>61</v>
      </c>
      <c r="EK145" s="95" t="n">
        <v>315</v>
      </c>
      <c r="EL145" s="95" t="inlineStr">
        <is>
          <t>ТСН-2001 3.15-96-3</t>
        </is>
      </c>
      <c r="EM145" s="95" t="inlineStr">
        <is>
          <t>ТСН-2001.3-15</t>
        </is>
      </c>
      <c r="EN145" s="95" t="n"/>
      <c r="EO145" s="95" t="n"/>
      <c r="EP145" s="95" t="n"/>
      <c r="EQ145" s="95" t="n">
        <v>131072</v>
      </c>
      <c r="ER145" s="95" t="n">
        <v>767.36</v>
      </c>
      <c r="ES145" s="95" t="n">
        <v>0</v>
      </c>
      <c r="ET145" s="95" t="n">
        <v>775.89</v>
      </c>
      <c r="EU145" s="95" t="n">
        <v>85.25</v>
      </c>
      <c r="EV145" s="95" t="n">
        <v>596.84</v>
      </c>
      <c r="EW145" s="95" t="n">
        <v>61</v>
      </c>
      <c r="EX145" s="95" t="n">
        <v>0</v>
      </c>
      <c r="EY145" s="95" t="n">
        <v>0</v>
      </c>
      <c r="EZ145" s="95" t="n"/>
      <c r="FA145" s="95" t="n"/>
      <c r="FB145" s="95" t="n"/>
      <c r="FC145" s="95" t="n"/>
      <c r="FD145" s="95" t="n"/>
      <c r="FE145" s="95" t="n"/>
      <c r="FF145" s="95" t="n"/>
      <c r="FG145" s="95" t="n"/>
      <c r="FH145" s="95" t="n"/>
      <c r="FI145" s="95" t="n"/>
      <c r="FJ145" s="95" t="n"/>
      <c r="FK145" s="95" t="n"/>
      <c r="FL145" s="95" t="n"/>
      <c r="FM145" s="95" t="n"/>
      <c r="FN145" s="95" t="n"/>
      <c r="FO145" s="95" t="n"/>
      <c r="FP145" s="95" t="n"/>
      <c r="FQ145" s="95" t="n">
        <v>0</v>
      </c>
      <c r="FR145" s="95">
        <f>ROUND(IF(BI145=3,GM145,0),2)</f>
        <v/>
      </c>
      <c r="FS145" s="95" t="n">
        <v>0</v>
      </c>
      <c r="FT145" s="95" t="n"/>
      <c r="FU145" s="95" t="n"/>
      <c r="FV145" s="95" t="n"/>
      <c r="FW145" s="95" t="n"/>
      <c r="FX145" s="95" t="n">
        <v>97</v>
      </c>
      <c r="FY145" s="95" t="n">
        <v>51</v>
      </c>
      <c r="FZ145" s="95" t="n"/>
      <c r="GA145" s="95" t="n"/>
      <c r="GB145" s="95" t="n"/>
      <c r="GC145" s="95" t="n"/>
      <c r="GD145" s="95" t="n">
        <v>1</v>
      </c>
      <c r="GE145" s="95" t="n"/>
      <c r="GF145" s="95" t="n">
        <v>1480519642</v>
      </c>
      <c r="GG145" s="95" t="n">
        <v>2</v>
      </c>
      <c r="GH145" s="95" t="n">
        <v>1</v>
      </c>
      <c r="GI145" s="95" t="n">
        <v>2</v>
      </c>
      <c r="GJ145" s="95" t="n">
        <v>0</v>
      </c>
      <c r="GK145" s="95" t="n">
        <v>0</v>
      </c>
      <c r="GL145" s="95">
        <f>ROUND(IF(AND(BH145=3,BI145=3,FS145&lt;&gt;0),P145,0),2)</f>
        <v/>
      </c>
      <c r="GM145" s="95">
        <f>ROUND(O145+X145+Y145,2)+GX145</f>
        <v/>
      </c>
      <c r="GN145" s="95">
        <f>IF(OR(BI145=0,BI145=1),GM145-GX145,0)</f>
        <v/>
      </c>
      <c r="GO145" s="95">
        <f>IF(BI145=2,GM145-GX145,0)</f>
        <v/>
      </c>
      <c r="GP145" s="95">
        <f>IF(BI145=4,GM145-GX145,0)</f>
        <v/>
      </c>
      <c r="GQ145" s="95" t="n"/>
      <c r="GR145" s="95" t="n">
        <v>0</v>
      </c>
      <c r="GS145" s="95" t="n">
        <v>0</v>
      </c>
      <c r="GT145" s="95" t="n">
        <v>0</v>
      </c>
      <c r="GU145" s="95" t="n"/>
      <c r="GV145" s="95">
        <f>ROUND((GT145),6)</f>
        <v/>
      </c>
      <c r="GW145" s="95" t="n">
        <v>1</v>
      </c>
      <c r="GX145" s="95">
        <f>ROUND(HC145*I145,2)</f>
        <v/>
      </c>
      <c r="GY145" s="95" t="n">
        <v>0</v>
      </c>
      <c r="GZ145" s="95" t="n">
        <v>0</v>
      </c>
      <c r="HA145" s="95" t="n">
        <v>0</v>
      </c>
      <c r="HB145" s="95" t="n">
        <v>0</v>
      </c>
      <c r="HC145" s="95">
        <f>GV145*GW145</f>
        <v/>
      </c>
      <c r="HD145" s="95" t="n">
        <v>0</v>
      </c>
      <c r="HE145" s="95" t="n"/>
      <c r="HF145" s="95" t="n"/>
      <c r="HG145" s="95" t="n"/>
      <c r="HH145" s="95" t="n"/>
      <c r="HI145" s="95" t="n"/>
      <c r="HJ145" s="95" t="n"/>
      <c r="HK145" s="95" t="n"/>
      <c r="HL145" s="95" t="n"/>
      <c r="HM145" s="95" t="n"/>
      <c r="HN145" s="95" t="n"/>
      <c r="HO145" s="95" t="n"/>
      <c r="HP145" s="95" t="n"/>
      <c r="HQ145" s="95" t="n"/>
      <c r="HR145" s="95" t="n"/>
      <c r="HS145" s="95" t="n"/>
      <c r="HT145" s="95" t="n"/>
      <c r="HU145" s="95" t="n"/>
      <c r="HV145" s="95" t="n"/>
      <c r="HW145" s="95" t="n"/>
      <c r="HX145" s="95" t="n"/>
      <c r="HY145" s="95" t="n"/>
      <c r="HZ145" s="95" t="n"/>
      <c r="IA145" s="95" t="n"/>
      <c r="IB145" s="95" t="n"/>
      <c r="IC145" s="95" t="n"/>
      <c r="ID145" s="95" t="n"/>
      <c r="IE145" s="95" t="n"/>
      <c r="IF145" s="95" t="n"/>
      <c r="IG145" s="95" t="n"/>
      <c r="IH145" s="95" t="n"/>
      <c r="II145" s="95" t="n"/>
      <c r="IJ145" s="95" t="n"/>
      <c r="IK145" s="95" t="n"/>
      <c r="IL145" s="95" t="n"/>
      <c r="IM145" s="95" t="n"/>
      <c r="IN145" s="95" t="n"/>
      <c r="IO145" s="95" t="n"/>
      <c r="IP145" s="95" t="n"/>
      <c r="IQ145" s="95" t="n"/>
      <c r="IR145" s="95" t="n"/>
      <c r="IS145" s="95" t="n"/>
      <c r="IT145" s="95" t="n"/>
      <c r="IU145" s="95" t="n"/>
    </row>
    <row r="146" ht="12.75" customHeight="1" s="54">
      <c r="A146" s="95" t="n">
        <v>17</v>
      </c>
      <c r="B146" s="95" t="n">
        <v>1</v>
      </c>
      <c r="C146" s="95">
        <f>ROW(SmtRes!A123)</f>
        <v/>
      </c>
      <c r="D146" s="95">
        <f>ROW(EtalonRes!A123)</f>
        <v/>
      </c>
      <c r="E146" s="95" t="n">
        <v>1</v>
      </c>
      <c r="F146" s="95" t="inlineStr">
        <is>
          <t>6.56-18-1</t>
        </is>
      </c>
      <c r="G146" s="95" t="inlineStr">
        <is>
          <t>Ремонт деревянных полотен/фасадов встроенных шкафов</t>
        </is>
      </c>
      <c r="H146" s="95" t="inlineStr">
        <is>
          <t>1 КОМПЛ.</t>
        </is>
      </c>
      <c r="I146" s="95" t="n">
        <v>23</v>
      </c>
      <c r="J146" s="95" t="n">
        <v>78.40000000000001</v>
      </c>
      <c r="K146" s="95" t="n">
        <v>27075.34</v>
      </c>
      <c r="L146" s="95" t="n"/>
      <c r="M146" s="95" t="n"/>
      <c r="N146" s="95" t="n"/>
      <c r="O146" s="95">
        <f>ROUND((Z146+AC146+AD146),2)</f>
        <v/>
      </c>
      <c r="P146" s="95">
        <f>ROUND((U146+X146+Y146),2)</f>
        <v/>
      </c>
      <c r="Q146" s="95">
        <f>ROUND(10.18,2)</f>
        <v/>
      </c>
      <c r="R146" s="95">
        <f>ROUND(AH146,2)</f>
        <v/>
      </c>
      <c r="S146" s="95" t="inlineStr">
        <is>
          <t>ТСН-2001 6.56-18-1</t>
        </is>
      </c>
      <c r="T146" s="95" t="inlineStr">
        <is>
          <t>work</t>
        </is>
      </c>
      <c r="U146" s="95" t="n">
        <v>18357.08</v>
      </c>
      <c r="V146" s="95" t="n">
        <v>4873.56</v>
      </c>
      <c r="W146" s="95" t="n">
        <v>541.51</v>
      </c>
      <c r="X146" s="95" t="n">
        <v>4927.71</v>
      </c>
      <c r="Y146" s="95" t="n">
        <v>3790.55</v>
      </c>
      <c r="Z146" s="95" t="n">
        <v>1803.25</v>
      </c>
      <c r="AA146" s="95" t="n">
        <v>478.74</v>
      </c>
      <c r="AB146" s="95" t="n">
        <v>53.19</v>
      </c>
      <c r="AC146" s="95" t="n">
        <v>484.06</v>
      </c>
      <c r="AD146" s="95" t="n">
        <v>372.35</v>
      </c>
      <c r="AE146" s="95" t="inlineStr">
        <is>
          <t>work</t>
        </is>
      </c>
      <c r="AF146" s="95" t="n">
        <v>59.96</v>
      </c>
      <c r="AG146" s="95" t="n">
        <v>5.89</v>
      </c>
      <c r="AH146" s="95" t="n">
        <v>23</v>
      </c>
      <c r="AI146" s="95">
        <f>(((EX146*0.3)*1.1))</f>
        <v/>
      </c>
      <c r="AJ146" s="95">
        <f>(AS146)</f>
        <v/>
      </c>
      <c r="AK146" s="95" t="n">
        <v>478.74</v>
      </c>
      <c r="AL146" s="95" t="n">
        <v>0</v>
      </c>
      <c r="AM146" s="95" t="n">
        <v>484.06</v>
      </c>
      <c r="AN146" s="95" t="n">
        <v>53.19</v>
      </c>
      <c r="AO146" s="95">
        <f>ROUND(O146,2)</f>
        <v/>
      </c>
      <c r="AP146" s="95" t="n">
        <v>0</v>
      </c>
      <c r="AQ146" s="95">
        <f>ROUND(R146,2)</f>
        <v/>
      </c>
      <c r="AR146" s="95" t="n">
        <v>0</v>
      </c>
      <c r="AS146" s="95" t="n">
        <v>0</v>
      </c>
      <c r="AT146" s="95" t="n">
        <v>97</v>
      </c>
      <c r="AU146" s="95" t="n">
        <v>51</v>
      </c>
      <c r="AV146" s="95" t="n">
        <v>1</v>
      </c>
      <c r="AW146" s="95" t="n">
        <v>1</v>
      </c>
      <c r="AX146" s="95" t="n"/>
      <c r="AY146" s="95" t="n"/>
      <c r="AZ146" s="95" t="n">
        <v>1</v>
      </c>
      <c r="BA146" s="95" t="n">
        <v>1</v>
      </c>
      <c r="BB146" s="95" t="n">
        <v>1</v>
      </c>
      <c r="BC146" s="95" t="n">
        <v>1</v>
      </c>
      <c r="BD146" s="95" t="n"/>
      <c r="BE146" s="95" t="n"/>
      <c r="BF146" s="95" t="n"/>
      <c r="BG146" s="95" t="n"/>
      <c r="BH146" s="95" t="n">
        <v>0</v>
      </c>
      <c r="BI146" s="95" t="n">
        <v>23</v>
      </c>
      <c r="BJ146" s="95" t="inlineStr">
        <is>
          <t>ТСН-2001 6.56-18-1, 6.56-18-1</t>
        </is>
      </c>
      <c r="BK146" s="95" t="n"/>
      <c r="BL146" s="95" t="n"/>
      <c r="BM146" s="95" t="n">
        <v>656</v>
      </c>
      <c r="BN146" s="95" t="n">
        <v>0</v>
      </c>
      <c r="BO146" s="95" t="inlineStr">
        <is>
          <t>6.56-18-1</t>
        </is>
      </c>
      <c r="BP146" s="95" t="n">
        <v>1</v>
      </c>
      <c r="BQ146" s="95" t="n">
        <v>40</v>
      </c>
      <c r="BR146" s="95" t="n">
        <v>0</v>
      </c>
      <c r="BS146" s="95" t="n">
        <v>1</v>
      </c>
      <c r="BT146" s="95" t="n">
        <v>1</v>
      </c>
      <c r="BU146" s="95" t="n">
        <v>1</v>
      </c>
      <c r="BV146" s="95" t="n">
        <v>1</v>
      </c>
      <c r="BW146" s="95" t="n">
        <v>1</v>
      </c>
      <c r="BX146" s="95" t="n">
        <v>1</v>
      </c>
      <c r="BY146" s="95" t="n"/>
      <c r="BZ146" s="95" t="n">
        <v>97</v>
      </c>
      <c r="CA146" s="95" t="n">
        <v>51</v>
      </c>
      <c r="CB146" s="95" t="n"/>
      <c r="CC146" s="95" t="n"/>
      <c r="CD146" s="95" t="n"/>
      <c r="CE146" s="95" t="n">
        <v>30</v>
      </c>
      <c r="CF146" s="95" t="n">
        <v>0</v>
      </c>
      <c r="CG146" s="95" t="n">
        <v>0</v>
      </c>
      <c r="CH146" s="95" t="n"/>
      <c r="CI146" s="95" t="n"/>
      <c r="CJ146" s="95" t="n"/>
      <c r="CK146" s="95" t="n"/>
      <c r="CL146" s="95" t="n"/>
      <c r="CM146" s="95" t="n">
        <v>0</v>
      </c>
      <c r="CN146" s="95" t="n"/>
      <c r="CO146" s="95" t="n">
        <v>0</v>
      </c>
      <c r="CP146" s="95">
        <f>ROUND(P146,2)</f>
        <v/>
      </c>
      <c r="CQ146" s="95">
        <f>ROUND(V146,2)</f>
        <v/>
      </c>
      <c r="CR146" s="95">
        <f>ROUND(W146,2)</f>
        <v/>
      </c>
      <c r="CS146" s="95">
        <f>ROUND(X146,2)</f>
        <v/>
      </c>
      <c r="CT146" s="95">
        <f>ROUND(Y146,2)</f>
        <v/>
      </c>
      <c r="CU146" s="95">
        <f>ROUND(AF146,2)</f>
        <v/>
      </c>
      <c r="CV146" s="95">
        <f>ROUND((AH146*AV146),2)</f>
        <v/>
      </c>
      <c r="CW146" s="95">
        <f>ROUND(AI146,2)</f>
        <v/>
      </c>
      <c r="CX146" s="95">
        <f>ROUND(AJ146,2)</f>
        <v/>
      </c>
      <c r="CY146" s="95">
        <f>ROUND(((P146*AT146)/100),2)</f>
        <v/>
      </c>
      <c r="CZ146" s="95">
        <f>ROUND(((P146*AU146)/100),2)</f>
        <v/>
      </c>
      <c r="DA146" s="95" t="n"/>
      <c r="DB146" s="95" t="n">
        <v>241</v>
      </c>
      <c r="DC146" s="95" t="n"/>
      <c r="DD146" s="95" t="inlineStr">
        <is>
          <t>*0)*1</t>
        </is>
      </c>
      <c r="DE146" s="95" t="inlineStr">
        <is>
          <t>*0,3)*1,1</t>
        </is>
      </c>
      <c r="DF146" s="95" t="inlineStr">
        <is>
          <t>*0,3)*1,1</t>
        </is>
      </c>
      <c r="DG146" s="95" t="inlineStr">
        <is>
          <t>*0,3)*1,1</t>
        </is>
      </c>
      <c r="DH146" s="95" t="n"/>
      <c r="DI146" s="95" t="inlineStr">
        <is>
          <t>*0,3)*1,1</t>
        </is>
      </c>
      <c r="DJ146" s="95" t="inlineStr">
        <is>
          <t>*0,3)*1,1</t>
        </is>
      </c>
      <c r="DK146" s="95" t="n"/>
      <c r="DL146" s="95" t="n"/>
      <c r="DM146" s="95" t="n"/>
      <c r="DN146" s="95" t="n">
        <v>0</v>
      </c>
      <c r="DO146" s="95" t="n">
        <v>0</v>
      </c>
      <c r="DP146" s="95" t="n">
        <v>1</v>
      </c>
      <c r="DQ146" s="95" t="n">
        <v>1</v>
      </c>
      <c r="DR146" s="95" t="n"/>
      <c r="DS146" s="95" t="n"/>
      <c r="DT146" s="95" t="n"/>
      <c r="DU146" s="95" t="n">
        <v>1000</v>
      </c>
      <c r="DV146" s="95" t="inlineStr">
        <is>
          <t>1  КОМПЛ..</t>
        </is>
      </c>
      <c r="DW146" s="95" t="inlineStr">
        <is>
          <t>1  КОМПЛ..</t>
        </is>
      </c>
      <c r="DX146" s="95" t="n">
        <v>1</v>
      </c>
      <c r="DY146" s="95" t="n"/>
      <c r="DZ146" s="95" t="n"/>
      <c r="EA146" s="95" t="n"/>
      <c r="EB146" s="95" t="n"/>
      <c r="EC146" s="95" t="n"/>
      <c r="ED146" s="95" t="n"/>
      <c r="EE146" s="95" t="n">
        <v>1652926510</v>
      </c>
      <c r="EF146" s="95" t="n">
        <v>40</v>
      </c>
      <c r="EG146" s="95" t="inlineStr">
        <is>
          <t>Строительные работы</t>
        </is>
      </c>
      <c r="EH146" s="95" t="n">
        <v>0</v>
      </c>
      <c r="EI146" s="95" t="n"/>
      <c r="EJ146" s="95" t="n">
        <v>23</v>
      </c>
      <c r="EK146" s="95" t="n">
        <v>656</v>
      </c>
      <c r="EL146" s="95" t="inlineStr">
        <is>
          <t>ТСН-2001 6.56-18-1</t>
        </is>
      </c>
      <c r="EM146" s="95" t="inlineStr">
        <is>
          <t>ТСН-2001.6-56</t>
        </is>
      </c>
      <c r="EN146" s="95" t="n"/>
      <c r="EO146" s="95" t="n"/>
      <c r="EP146" s="95" t="n"/>
      <c r="EQ146" s="95" t="n">
        <v>131072</v>
      </c>
      <c r="ER146" s="95" t="n">
        <v>478.74</v>
      </c>
      <c r="ES146" s="95" t="n">
        <v>0</v>
      </c>
      <c r="ET146" s="95" t="n">
        <v>484.06</v>
      </c>
      <c r="EU146" s="95" t="n">
        <v>53.19</v>
      </c>
      <c r="EV146" s="95" t="n">
        <v>372.35</v>
      </c>
      <c r="EW146" s="95" t="n">
        <v>23</v>
      </c>
      <c r="EX146" s="95" t="n">
        <v>0</v>
      </c>
      <c r="EY146" s="95" t="n">
        <v>0</v>
      </c>
      <c r="EZ146" s="95" t="n"/>
      <c r="FA146" s="95" t="n"/>
      <c r="FB146" s="95" t="n"/>
      <c r="FC146" s="95" t="n"/>
      <c r="FD146" s="95" t="n"/>
      <c r="FE146" s="95" t="n"/>
      <c r="FF146" s="95" t="n"/>
      <c r="FG146" s="95" t="n"/>
      <c r="FH146" s="95" t="n"/>
      <c r="FI146" s="95" t="n"/>
      <c r="FJ146" s="95" t="n"/>
      <c r="FK146" s="95" t="n"/>
      <c r="FL146" s="95" t="n"/>
      <c r="FM146" s="95" t="n"/>
      <c r="FN146" s="95" t="n"/>
      <c r="FO146" s="95" t="n"/>
      <c r="FP146" s="95" t="n"/>
      <c r="FQ146" s="95" t="n">
        <v>0</v>
      </c>
      <c r="FR146" s="95">
        <f>ROUND(IF(BI146=3,GM146,0),2)</f>
        <v/>
      </c>
      <c r="FS146" s="95" t="n">
        <v>0</v>
      </c>
      <c r="FT146" s="95" t="n"/>
      <c r="FU146" s="95" t="n"/>
      <c r="FV146" s="95" t="n"/>
      <c r="FW146" s="95" t="n"/>
      <c r="FX146" s="95" t="n">
        <v>97</v>
      </c>
      <c r="FY146" s="95" t="n">
        <v>51</v>
      </c>
      <c r="FZ146" s="95" t="n"/>
      <c r="GA146" s="95" t="n"/>
      <c r="GB146" s="95" t="n"/>
      <c r="GC146" s="95" t="n"/>
      <c r="GD146" s="95" t="n">
        <v>1</v>
      </c>
      <c r="GE146" s="95" t="n"/>
      <c r="GF146" s="95" t="n">
        <v>1652926510</v>
      </c>
      <c r="GG146" s="95" t="n">
        <v>2</v>
      </c>
      <c r="GH146" s="95" t="n">
        <v>1</v>
      </c>
      <c r="GI146" s="95" t="n">
        <v>2</v>
      </c>
      <c r="GJ146" s="95" t="n">
        <v>0</v>
      </c>
      <c r="GK146" s="95" t="n">
        <v>0</v>
      </c>
      <c r="GL146" s="95">
        <f>ROUND(IF(AND(BH146=3,BI146=3,FS146&lt;&gt;0),P146,0),2)</f>
        <v/>
      </c>
      <c r="GM146" s="95">
        <f>ROUND(O146+X146+Y146,2)+GX146</f>
        <v/>
      </c>
      <c r="GN146" s="95">
        <f>IF(OR(BI146=0,BI146=1),GM146-GX146,0)</f>
        <v/>
      </c>
      <c r="GO146" s="95">
        <f>IF(BI146=2,GM146-GX146,0)</f>
        <v/>
      </c>
      <c r="GP146" s="95">
        <f>IF(BI146=4,GM146-GX146,0)</f>
        <v/>
      </c>
      <c r="GQ146" s="95" t="n"/>
      <c r="GR146" s="95" t="n">
        <v>0</v>
      </c>
      <c r="GS146" s="95" t="n">
        <v>0</v>
      </c>
      <c r="GT146" s="95" t="n">
        <v>0</v>
      </c>
      <c r="GU146" s="95" t="n"/>
      <c r="GV146" s="95">
        <f>ROUND((GT146),6)</f>
        <v/>
      </c>
      <c r="GW146" s="95" t="n">
        <v>1</v>
      </c>
      <c r="GX146" s="95">
        <f>ROUND(HC146*I146,2)</f>
        <v/>
      </c>
      <c r="GY146" s="95" t="n">
        <v>0</v>
      </c>
      <c r="GZ146" s="95" t="n">
        <v>0</v>
      </c>
      <c r="HA146" s="95" t="n">
        <v>0</v>
      </c>
      <c r="HB146" s="95" t="n">
        <v>0</v>
      </c>
      <c r="HC146" s="95">
        <f>GV146*GW146</f>
        <v/>
      </c>
      <c r="HD146" s="95" t="n">
        <v>0</v>
      </c>
      <c r="HE146" s="95" t="n"/>
      <c r="HF146" s="95" t="n"/>
      <c r="HG146" s="95" t="n"/>
      <c r="HH146" s="95" t="n"/>
      <c r="HI146" s="95" t="n"/>
      <c r="HJ146" s="95" t="n"/>
      <c r="HK146" s="95" t="n"/>
      <c r="HL146" s="95" t="n"/>
      <c r="HM146" s="95" t="n"/>
      <c r="HN146" s="95" t="n"/>
      <c r="HO146" s="95" t="n"/>
      <c r="HP146" s="95" t="n"/>
      <c r="HQ146" s="95" t="n"/>
      <c r="HR146" s="95" t="n"/>
      <c r="HS146" s="95" t="n"/>
      <c r="HT146" s="95" t="n"/>
      <c r="HU146" s="95" t="n"/>
      <c r="HV146" s="95" t="n"/>
      <c r="HW146" s="95" t="n"/>
      <c r="HX146" s="95" t="n"/>
      <c r="HY146" s="95" t="n"/>
      <c r="HZ146" s="95" t="n"/>
      <c r="IA146" s="95" t="n"/>
      <c r="IB146" s="95" t="n"/>
      <c r="IC146" s="95" t="n"/>
      <c r="ID146" s="95" t="n"/>
      <c r="IE146" s="95" t="n"/>
      <c r="IF146" s="95" t="n"/>
      <c r="IG146" s="95" t="n"/>
      <c r="IH146" s="95" t="n"/>
      <c r="II146" s="95" t="n"/>
      <c r="IJ146" s="95" t="n"/>
      <c r="IK146" s="95" t="n"/>
      <c r="IL146" s="95" t="n"/>
      <c r="IM146" s="95" t="n"/>
      <c r="IN146" s="95" t="n"/>
      <c r="IO146" s="95" t="n"/>
      <c r="IP146" s="95" t="n"/>
      <c r="IQ146" s="95" t="n"/>
      <c r="IR146" s="95" t="n"/>
      <c r="IS146" s="95" t="n"/>
      <c r="IT146" s="95" t="n"/>
      <c r="IU146" s="95" t="n"/>
    </row>
    <row r="147" ht="12.75" customHeight="1" s="54">
      <c r="A147" s="95" t="n">
        <v>17</v>
      </c>
      <c r="B147" s="95" t="n">
        <v>1</v>
      </c>
      <c r="C147" s="95">
        <f>ROW(SmtRes!A124)</f>
        <v/>
      </c>
      <c r="D147" s="95">
        <f>ROW(EtalonRes!A124)</f>
        <v/>
      </c>
      <c r="E147" s="95" t="n">
        <v>1</v>
      </c>
      <c r="F147" s="95" t="inlineStr">
        <is>
          <t>Калькуляция - 122</t>
        </is>
      </c>
      <c r="G147" s="95" t="inlineStr">
        <is>
          <t>Фасады, направляющие и доводчики встроенных шкафов</t>
        </is>
      </c>
      <c r="H147" s="95" t="inlineStr">
        <is>
          <t>1 КОМПЛ.</t>
        </is>
      </c>
      <c r="I147" s="95" t="n">
        <v>23</v>
      </c>
      <c r="J147" s="95" t="n">
        <v>109.76</v>
      </c>
      <c r="K147" s="95" t="n">
        <v>37905.47</v>
      </c>
      <c r="L147" s="95" t="n"/>
      <c r="M147" s="95" t="n"/>
      <c r="N147" s="95" t="n"/>
      <c r="O147" s="95">
        <f>ROUND((Z147+AC147+AD147),2)</f>
        <v/>
      </c>
      <c r="P147" s="95">
        <f>ROUND((U147+X147+Y147),2)</f>
        <v/>
      </c>
      <c r="Q147" s="95">
        <f>ROUND(10.18,2)</f>
        <v/>
      </c>
      <c r="R147" s="95">
        <f>ROUND(AH147,2)</f>
        <v/>
      </c>
      <c r="S147" s="95" t="inlineStr">
        <is>
          <t>ТСН-2001 Калькуляция - 122</t>
        </is>
      </c>
      <c r="T147" s="95" t="inlineStr">
        <is>
          <t>work</t>
        </is>
      </c>
      <c r="U147" s="95" t="n">
        <v>25699.91</v>
      </c>
      <c r="V147" s="95" t="n">
        <v>6822.98</v>
      </c>
      <c r="W147" s="95" t="n">
        <v>758.11</v>
      </c>
      <c r="X147" s="95" t="n">
        <v>6898.79</v>
      </c>
      <c r="Y147" s="95" t="n">
        <v>5306.77</v>
      </c>
      <c r="Z147" s="95" t="n">
        <v>2524.55</v>
      </c>
      <c r="AA147" s="95" t="n">
        <v>670.24</v>
      </c>
      <c r="AB147" s="95" t="n">
        <v>74.47</v>
      </c>
      <c r="AC147" s="95" t="n">
        <v>677.6900000000001</v>
      </c>
      <c r="AD147" s="95" t="n">
        <v>521.3</v>
      </c>
      <c r="AE147" s="95" t="inlineStr">
        <is>
          <t>work</t>
        </is>
      </c>
      <c r="AF147" s="95" t="n">
        <v>83.88</v>
      </c>
      <c r="AG147" s="95" t="n">
        <v>8.24</v>
      </c>
      <c r="AH147" s="95" t="n">
        <v>23</v>
      </c>
      <c r="AI147" s="95">
        <f>(((EX147*0.3)*1.1))</f>
        <v/>
      </c>
      <c r="AJ147" s="95">
        <f>(AS147)</f>
        <v/>
      </c>
      <c r="AK147" s="95" t="n">
        <v>670.24</v>
      </c>
      <c r="AL147" s="95" t="n">
        <v>0</v>
      </c>
      <c r="AM147" s="95" t="n">
        <v>677.6900000000001</v>
      </c>
      <c r="AN147" s="95" t="n">
        <v>74.47</v>
      </c>
      <c r="AO147" s="95">
        <f>ROUND(O147,2)</f>
        <v/>
      </c>
      <c r="AP147" s="95" t="n">
        <v>0</v>
      </c>
      <c r="AQ147" s="95">
        <f>ROUND(R147,2)</f>
        <v/>
      </c>
      <c r="AR147" s="95" t="n">
        <v>0</v>
      </c>
      <c r="AS147" s="95" t="n">
        <v>0</v>
      </c>
      <c r="AT147" s="95" t="n">
        <v>97</v>
      </c>
      <c r="AU147" s="95" t="n">
        <v>51</v>
      </c>
      <c r="AV147" s="95" t="n">
        <v>1</v>
      </c>
      <c r="AW147" s="95" t="n">
        <v>1</v>
      </c>
      <c r="AX147" s="95" t="n"/>
      <c r="AY147" s="95" t="n"/>
      <c r="AZ147" s="95" t="n">
        <v>1</v>
      </c>
      <c r="BA147" s="95" t="n">
        <v>1</v>
      </c>
      <c r="BB147" s="95" t="n">
        <v>1</v>
      </c>
      <c r="BC147" s="95" t="n">
        <v>1</v>
      </c>
      <c r="BD147" s="95" t="n"/>
      <c r="BE147" s="95" t="n"/>
      <c r="BF147" s="95" t="n"/>
      <c r="BG147" s="95" t="n"/>
      <c r="BH147" s="95" t="n">
        <v>0</v>
      </c>
      <c r="BI147" s="95" t="n">
        <v>23</v>
      </c>
      <c r="BJ147" s="95" t="inlineStr">
        <is>
          <t>ТСН-2001 Калькуляция - 122, Калькуляция - 122</t>
        </is>
      </c>
      <c r="BK147" s="95" t="n"/>
      <c r="BL147" s="95" t="n"/>
      <c r="BM147" s="95" t="n">
        <v>0</v>
      </c>
      <c r="BN147" s="95" t="n">
        <v>0</v>
      </c>
      <c r="BO147" s="95" t="inlineStr">
        <is>
          <t>Калькуляция - 122</t>
        </is>
      </c>
      <c r="BP147" s="95" t="n">
        <v>1</v>
      </c>
      <c r="BQ147" s="95" t="n">
        <v>40</v>
      </c>
      <c r="BR147" s="95" t="n">
        <v>0</v>
      </c>
      <c r="BS147" s="95" t="n">
        <v>1</v>
      </c>
      <c r="BT147" s="95" t="n">
        <v>1</v>
      </c>
      <c r="BU147" s="95" t="n">
        <v>1</v>
      </c>
      <c r="BV147" s="95" t="n">
        <v>1</v>
      </c>
      <c r="BW147" s="95" t="n">
        <v>1</v>
      </c>
      <c r="BX147" s="95" t="n">
        <v>1</v>
      </c>
      <c r="BY147" s="95" t="n"/>
      <c r="BZ147" s="95" t="n">
        <v>97</v>
      </c>
      <c r="CA147" s="95" t="n">
        <v>51</v>
      </c>
      <c r="CB147" s="95" t="n"/>
      <c r="CC147" s="95" t="n"/>
      <c r="CD147" s="95" t="n"/>
      <c r="CE147" s="95" t="n">
        <v>30</v>
      </c>
      <c r="CF147" s="95" t="n">
        <v>0</v>
      </c>
      <c r="CG147" s="95" t="n">
        <v>0</v>
      </c>
      <c r="CH147" s="95" t="n"/>
      <c r="CI147" s="95" t="n"/>
      <c r="CJ147" s="95" t="n"/>
      <c r="CK147" s="95" t="n"/>
      <c r="CL147" s="95" t="n"/>
      <c r="CM147" s="95" t="n">
        <v>0</v>
      </c>
      <c r="CN147" s="95" t="n"/>
      <c r="CO147" s="95" t="n">
        <v>0</v>
      </c>
      <c r="CP147" s="95">
        <f>ROUND(P147,2)</f>
        <v/>
      </c>
      <c r="CQ147" s="95">
        <f>ROUND(V147,2)</f>
        <v/>
      </c>
      <c r="CR147" s="95">
        <f>ROUND(W147,2)</f>
        <v/>
      </c>
      <c r="CS147" s="95">
        <f>ROUND(X147,2)</f>
        <v/>
      </c>
      <c r="CT147" s="95">
        <f>ROUND(Y147,2)</f>
        <v/>
      </c>
      <c r="CU147" s="95">
        <f>ROUND(AF147,2)</f>
        <v/>
      </c>
      <c r="CV147" s="95">
        <f>ROUND((AH147*AV147),2)</f>
        <v/>
      </c>
      <c r="CW147" s="95">
        <f>ROUND(AI147,2)</f>
        <v/>
      </c>
      <c r="CX147" s="95">
        <f>ROUND(AJ147,2)</f>
        <v/>
      </c>
      <c r="CY147" s="95">
        <f>ROUND(((P147*AT147)/100),2)</f>
        <v/>
      </c>
      <c r="CZ147" s="95">
        <f>ROUND(((P147*AU147)/100),2)</f>
        <v/>
      </c>
      <c r="DA147" s="95" t="n"/>
      <c r="DB147" s="95" t="n">
        <v>243</v>
      </c>
      <c r="DC147" s="95" t="n"/>
      <c r="DD147" s="95" t="inlineStr">
        <is>
          <t>*0)*1</t>
        </is>
      </c>
      <c r="DE147" s="95" t="inlineStr">
        <is>
          <t>*0,3)*1,1</t>
        </is>
      </c>
      <c r="DF147" s="95" t="inlineStr">
        <is>
          <t>*0,3)*1,1</t>
        </is>
      </c>
      <c r="DG147" s="95" t="inlineStr">
        <is>
          <t>*0,3)*1,1</t>
        </is>
      </c>
      <c r="DH147" s="95" t="n"/>
      <c r="DI147" s="95" t="inlineStr">
        <is>
          <t>*0,3)*1,1</t>
        </is>
      </c>
      <c r="DJ147" s="95" t="inlineStr">
        <is>
          <t>*0,3)*1,1</t>
        </is>
      </c>
      <c r="DK147" s="95" t="n"/>
      <c r="DL147" s="95" t="n"/>
      <c r="DM147" s="95" t="n"/>
      <c r="DN147" s="95" t="n">
        <v>0</v>
      </c>
      <c r="DO147" s="95" t="n">
        <v>0</v>
      </c>
      <c r="DP147" s="95" t="n">
        <v>1</v>
      </c>
      <c r="DQ147" s="95" t="n">
        <v>1</v>
      </c>
      <c r="DR147" s="95" t="n"/>
      <c r="DS147" s="95" t="n"/>
      <c r="DT147" s="95" t="n"/>
      <c r="DU147" s="95" t="n">
        <v>1000</v>
      </c>
      <c r="DV147" s="95" t="inlineStr">
        <is>
          <t>1  КОМПЛ..</t>
        </is>
      </c>
      <c r="DW147" s="95" t="inlineStr">
        <is>
          <t>1  КОМПЛ..</t>
        </is>
      </c>
      <c r="DX147" s="95" t="n">
        <v>1</v>
      </c>
      <c r="DY147" s="95" t="n"/>
      <c r="DZ147" s="95" t="n"/>
      <c r="EA147" s="95" t="n"/>
      <c r="EB147" s="95" t="n"/>
      <c r="EC147" s="95" t="n"/>
      <c r="ED147" s="95" t="n"/>
      <c r="EE147" s="95" t="n">
        <v>1897218094</v>
      </c>
      <c r="EF147" s="95" t="n">
        <v>40</v>
      </c>
      <c r="EG147" s="95" t="inlineStr">
        <is>
          <t>Строительные работы</t>
        </is>
      </c>
      <c r="EH147" s="95" t="n">
        <v>0</v>
      </c>
      <c r="EI147" s="95" t="n"/>
      <c r="EJ147" s="95" t="n">
        <v>23</v>
      </c>
      <c r="EK147" s="95" t="n">
        <v>0</v>
      </c>
      <c r="EL147" s="95" t="inlineStr">
        <is>
          <t>ТСН-2001 Калькуляция - 122</t>
        </is>
      </c>
      <c r="EM147" s="95" t="inlineStr">
        <is>
          <t>Калькуляция - 122</t>
        </is>
      </c>
      <c r="EN147" s="95" t="n"/>
      <c r="EO147" s="95" t="n"/>
      <c r="EP147" s="95" t="n"/>
      <c r="EQ147" s="95" t="n">
        <v>131072</v>
      </c>
      <c r="ER147" s="95" t="n">
        <v>670.24</v>
      </c>
      <c r="ES147" s="95" t="n">
        <v>0</v>
      </c>
      <c r="ET147" s="95" t="n">
        <v>677.6900000000001</v>
      </c>
      <c r="EU147" s="95" t="n">
        <v>74.47</v>
      </c>
      <c r="EV147" s="95" t="n">
        <v>521.3</v>
      </c>
      <c r="EW147" s="95" t="n">
        <v>23</v>
      </c>
      <c r="EX147" s="95" t="n">
        <v>0</v>
      </c>
      <c r="EY147" s="95" t="n">
        <v>0</v>
      </c>
      <c r="EZ147" s="95" t="n"/>
      <c r="FA147" s="95" t="n"/>
      <c r="FB147" s="95" t="n"/>
      <c r="FC147" s="95" t="n"/>
      <c r="FD147" s="95" t="n"/>
      <c r="FE147" s="95" t="n"/>
      <c r="FF147" s="95" t="n"/>
      <c r="FG147" s="95" t="n"/>
      <c r="FH147" s="95" t="n"/>
      <c r="FI147" s="95" t="n"/>
      <c r="FJ147" s="95" t="n"/>
      <c r="FK147" s="95" t="n"/>
      <c r="FL147" s="95" t="n"/>
      <c r="FM147" s="95" t="n"/>
      <c r="FN147" s="95" t="n"/>
      <c r="FO147" s="95" t="n"/>
      <c r="FP147" s="95" t="n"/>
      <c r="FQ147" s="95" t="n">
        <v>0</v>
      </c>
      <c r="FR147" s="95">
        <f>ROUND(IF(BI147=3,GM147,0),2)</f>
        <v/>
      </c>
      <c r="FS147" s="95" t="n">
        <v>0</v>
      </c>
      <c r="FT147" s="95" t="n"/>
      <c r="FU147" s="95" t="n"/>
      <c r="FV147" s="95" t="n"/>
      <c r="FW147" s="95" t="n"/>
      <c r="FX147" s="95" t="n">
        <v>97</v>
      </c>
      <c r="FY147" s="95" t="n">
        <v>51</v>
      </c>
      <c r="FZ147" s="95" t="n"/>
      <c r="GA147" s="95" t="n"/>
      <c r="GB147" s="95" t="n"/>
      <c r="GC147" s="95" t="n"/>
      <c r="GD147" s="95" t="n">
        <v>1</v>
      </c>
      <c r="GE147" s="95" t="n"/>
      <c r="GF147" s="95" t="n">
        <v>1897218094</v>
      </c>
      <c r="GG147" s="95" t="n">
        <v>2</v>
      </c>
      <c r="GH147" s="95" t="n">
        <v>1</v>
      </c>
      <c r="GI147" s="95" t="n">
        <v>2</v>
      </c>
      <c r="GJ147" s="95" t="n">
        <v>0</v>
      </c>
      <c r="GK147" s="95" t="n">
        <v>0</v>
      </c>
      <c r="GL147" s="95">
        <f>ROUND(IF(AND(BH147=3,BI147=3,FS147&lt;&gt;0),P147,0),2)</f>
        <v/>
      </c>
      <c r="GM147" s="95">
        <f>ROUND(O147+X147+Y147,2)+GX147</f>
        <v/>
      </c>
      <c r="GN147" s="95">
        <f>IF(OR(BI147=0,BI147=1),GM147-GX147,0)</f>
        <v/>
      </c>
      <c r="GO147" s="95">
        <f>IF(BI147=2,GM147-GX147,0)</f>
        <v/>
      </c>
      <c r="GP147" s="95">
        <f>IF(BI147=4,GM147-GX147,0)</f>
        <v/>
      </c>
      <c r="GQ147" s="95" t="n"/>
      <c r="GR147" s="95" t="n">
        <v>0</v>
      </c>
      <c r="GS147" s="95" t="n">
        <v>0</v>
      </c>
      <c r="GT147" s="95" t="n">
        <v>0</v>
      </c>
      <c r="GU147" s="95" t="n"/>
      <c r="GV147" s="95">
        <f>ROUND((GT147),6)</f>
        <v/>
      </c>
      <c r="GW147" s="95" t="n">
        <v>1</v>
      </c>
      <c r="GX147" s="95">
        <f>ROUND(HC147*I147,2)</f>
        <v/>
      </c>
      <c r="GY147" s="95" t="n">
        <v>0</v>
      </c>
      <c r="GZ147" s="95" t="n">
        <v>0</v>
      </c>
      <c r="HA147" s="95" t="n">
        <v>0</v>
      </c>
      <c r="HB147" s="95" t="n">
        <v>0</v>
      </c>
      <c r="HC147" s="95">
        <f>GV147*GW147</f>
        <v/>
      </c>
      <c r="HD147" s="95" t="n">
        <v>0</v>
      </c>
      <c r="HE147" s="95" t="n"/>
      <c r="HF147" s="95" t="n"/>
      <c r="HG147" s="95" t="n"/>
      <c r="HH147" s="95" t="n"/>
      <c r="HI147" s="95" t="n"/>
      <c r="HJ147" s="95" t="n"/>
      <c r="HK147" s="95" t="n"/>
      <c r="HL147" s="95" t="n"/>
      <c r="HM147" s="95" t="n"/>
      <c r="HN147" s="95" t="n"/>
      <c r="HO147" s="95" t="n"/>
      <c r="HP147" s="95" t="n"/>
      <c r="HQ147" s="95" t="n"/>
      <c r="HR147" s="95" t="n"/>
      <c r="HS147" s="95" t="n"/>
      <c r="HT147" s="95" t="n"/>
      <c r="HU147" s="95" t="n"/>
      <c r="HV147" s="95" t="n"/>
      <c r="HW147" s="95" t="n"/>
      <c r="HX147" s="95" t="n"/>
      <c r="HY147" s="95" t="n"/>
      <c r="HZ147" s="95" t="n"/>
      <c r="IA147" s="95" t="n"/>
      <c r="IB147" s="95" t="n"/>
      <c r="IC147" s="95" t="n"/>
      <c r="ID147" s="95" t="n"/>
      <c r="IE147" s="95" t="n"/>
      <c r="IF147" s="95" t="n"/>
      <c r="IG147" s="95" t="n"/>
      <c r="IH147" s="95" t="n"/>
      <c r="II147" s="95" t="n"/>
      <c r="IJ147" s="95" t="n"/>
      <c r="IK147" s="95" t="n"/>
      <c r="IL147" s="95" t="n"/>
      <c r="IM147" s="95" t="n"/>
      <c r="IN147" s="95" t="n"/>
      <c r="IO147" s="95" t="n"/>
      <c r="IP147" s="95" t="n"/>
      <c r="IQ147" s="95" t="n"/>
      <c r="IR147" s="95" t="n"/>
      <c r="IS147" s="95" t="n"/>
      <c r="IT147" s="95" t="n"/>
      <c r="IU147" s="95" t="n"/>
    </row>
    <row r="148" ht="12.75" customHeight="1" s="54">
      <c r="A148" s="95" t="n">
        <v>17</v>
      </c>
      <c r="B148" s="95" t="n">
        <v>1</v>
      </c>
      <c r="C148" s="95">
        <f>ROW(SmtRes!A125)</f>
        <v/>
      </c>
      <c r="D148" s="95">
        <f>ROW(EtalonRes!A125)</f>
        <v/>
      </c>
      <c r="E148" s="95" t="n">
        <v>1</v>
      </c>
      <c r="F148" s="95" t="inlineStr">
        <is>
          <t>Калькуляция - 123</t>
        </is>
      </c>
      <c r="G148" s="95" t="inlineStr">
        <is>
          <t>Полки, штанги, крепеж и внутреннее наполнение</t>
        </is>
      </c>
      <c r="H148" s="95" t="inlineStr">
        <is>
          <t>1 КОМПЛ.</t>
        </is>
      </c>
      <c r="I148" s="95" t="n">
        <v>23</v>
      </c>
      <c r="J148" s="95" t="n">
        <v>78.40000000000001</v>
      </c>
      <c r="K148" s="95" t="n">
        <v>27075.34</v>
      </c>
      <c r="L148" s="95" t="n"/>
      <c r="M148" s="95" t="n"/>
      <c r="N148" s="95" t="n"/>
      <c r="O148" s="95">
        <f>ROUND((Z148+AC148+AD148),2)</f>
        <v/>
      </c>
      <c r="P148" s="95">
        <f>ROUND((U148+X148+Y148),2)</f>
        <v/>
      </c>
      <c r="Q148" s="95">
        <f>ROUND(10.18,2)</f>
        <v/>
      </c>
      <c r="R148" s="95">
        <f>ROUND(AH148,2)</f>
        <v/>
      </c>
      <c r="S148" s="95" t="inlineStr">
        <is>
          <t>ТСН-2001 Калькуляция - 123</t>
        </is>
      </c>
      <c r="T148" s="95" t="inlineStr">
        <is>
          <t>work</t>
        </is>
      </c>
      <c r="U148" s="95" t="n">
        <v>18357.08</v>
      </c>
      <c r="V148" s="95" t="n">
        <v>4873.56</v>
      </c>
      <c r="W148" s="95" t="n">
        <v>541.51</v>
      </c>
      <c r="X148" s="95" t="n">
        <v>4927.71</v>
      </c>
      <c r="Y148" s="95" t="n">
        <v>3790.55</v>
      </c>
      <c r="Z148" s="95" t="n">
        <v>1803.25</v>
      </c>
      <c r="AA148" s="95" t="n">
        <v>478.74</v>
      </c>
      <c r="AB148" s="95" t="n">
        <v>53.19</v>
      </c>
      <c r="AC148" s="95" t="n">
        <v>484.06</v>
      </c>
      <c r="AD148" s="95" t="n">
        <v>372.35</v>
      </c>
      <c r="AE148" s="95" t="inlineStr">
        <is>
          <t>work</t>
        </is>
      </c>
      <c r="AF148" s="95" t="n">
        <v>59.96</v>
      </c>
      <c r="AG148" s="95" t="n">
        <v>5.89</v>
      </c>
      <c r="AH148" s="95" t="n">
        <v>23</v>
      </c>
      <c r="AI148" s="95">
        <f>(((EX148*0.3)*1.1))</f>
        <v/>
      </c>
      <c r="AJ148" s="95">
        <f>(AS148)</f>
        <v/>
      </c>
      <c r="AK148" s="95" t="n">
        <v>478.74</v>
      </c>
      <c r="AL148" s="95" t="n">
        <v>0</v>
      </c>
      <c r="AM148" s="95" t="n">
        <v>484.06</v>
      </c>
      <c r="AN148" s="95" t="n">
        <v>53.19</v>
      </c>
      <c r="AO148" s="95">
        <f>ROUND(O148,2)</f>
        <v/>
      </c>
      <c r="AP148" s="95" t="n">
        <v>0</v>
      </c>
      <c r="AQ148" s="95">
        <f>ROUND(R148,2)</f>
        <v/>
      </c>
      <c r="AR148" s="95" t="n">
        <v>0</v>
      </c>
      <c r="AS148" s="95" t="n">
        <v>0</v>
      </c>
      <c r="AT148" s="95" t="n">
        <v>97</v>
      </c>
      <c r="AU148" s="95" t="n">
        <v>51</v>
      </c>
      <c r="AV148" s="95" t="n">
        <v>1</v>
      </c>
      <c r="AW148" s="95" t="n">
        <v>1</v>
      </c>
      <c r="AX148" s="95" t="n"/>
      <c r="AY148" s="95" t="n"/>
      <c r="AZ148" s="95" t="n">
        <v>1</v>
      </c>
      <c r="BA148" s="95" t="n">
        <v>1</v>
      </c>
      <c r="BB148" s="95" t="n">
        <v>1</v>
      </c>
      <c r="BC148" s="95" t="n">
        <v>1</v>
      </c>
      <c r="BD148" s="95" t="n"/>
      <c r="BE148" s="95" t="n"/>
      <c r="BF148" s="95" t="n"/>
      <c r="BG148" s="95" t="n"/>
      <c r="BH148" s="95" t="n">
        <v>0</v>
      </c>
      <c r="BI148" s="95" t="n">
        <v>23</v>
      </c>
      <c r="BJ148" s="95" t="inlineStr">
        <is>
          <t>ТСН-2001 Калькуляция - 123, Калькуляция - 123</t>
        </is>
      </c>
      <c r="BK148" s="95" t="n"/>
      <c r="BL148" s="95" t="n"/>
      <c r="BM148" s="95" t="n">
        <v>0</v>
      </c>
      <c r="BN148" s="95" t="n">
        <v>0</v>
      </c>
      <c r="BO148" s="95" t="inlineStr">
        <is>
          <t>Калькуляция - 123</t>
        </is>
      </c>
      <c r="BP148" s="95" t="n">
        <v>1</v>
      </c>
      <c r="BQ148" s="95" t="n">
        <v>40</v>
      </c>
      <c r="BR148" s="95" t="n">
        <v>0</v>
      </c>
      <c r="BS148" s="95" t="n">
        <v>1</v>
      </c>
      <c r="BT148" s="95" t="n">
        <v>1</v>
      </c>
      <c r="BU148" s="95" t="n">
        <v>1</v>
      </c>
      <c r="BV148" s="95" t="n">
        <v>1</v>
      </c>
      <c r="BW148" s="95" t="n">
        <v>1</v>
      </c>
      <c r="BX148" s="95" t="n">
        <v>1</v>
      </c>
      <c r="BY148" s="95" t="n"/>
      <c r="BZ148" s="95" t="n">
        <v>97</v>
      </c>
      <c r="CA148" s="95" t="n">
        <v>51</v>
      </c>
      <c r="CB148" s="95" t="n"/>
      <c r="CC148" s="95" t="n"/>
      <c r="CD148" s="95" t="n"/>
      <c r="CE148" s="95" t="n">
        <v>30</v>
      </c>
      <c r="CF148" s="95" t="n">
        <v>0</v>
      </c>
      <c r="CG148" s="95" t="n">
        <v>0</v>
      </c>
      <c r="CH148" s="95" t="n"/>
      <c r="CI148" s="95" t="n"/>
      <c r="CJ148" s="95" t="n"/>
      <c r="CK148" s="95" t="n"/>
      <c r="CL148" s="95" t="n"/>
      <c r="CM148" s="95" t="n">
        <v>0</v>
      </c>
      <c r="CN148" s="95" t="n"/>
      <c r="CO148" s="95" t="n">
        <v>0</v>
      </c>
      <c r="CP148" s="95">
        <f>ROUND(P148,2)</f>
        <v/>
      </c>
      <c r="CQ148" s="95">
        <f>ROUND(V148,2)</f>
        <v/>
      </c>
      <c r="CR148" s="95">
        <f>ROUND(W148,2)</f>
        <v/>
      </c>
      <c r="CS148" s="95">
        <f>ROUND(X148,2)</f>
        <v/>
      </c>
      <c r="CT148" s="95">
        <f>ROUND(Y148,2)</f>
        <v/>
      </c>
      <c r="CU148" s="95">
        <f>ROUND(AF148,2)</f>
        <v/>
      </c>
      <c r="CV148" s="95">
        <f>ROUND((AH148*AV148),2)</f>
        <v/>
      </c>
      <c r="CW148" s="95">
        <f>ROUND(AI148,2)</f>
        <v/>
      </c>
      <c r="CX148" s="95">
        <f>ROUND(AJ148,2)</f>
        <v/>
      </c>
      <c r="CY148" s="95">
        <f>ROUND(((P148*AT148)/100),2)</f>
        <v/>
      </c>
      <c r="CZ148" s="95">
        <f>ROUND(((P148*AU148)/100),2)</f>
        <v/>
      </c>
      <c r="DA148" s="95" t="n"/>
      <c r="DB148" s="95" t="n">
        <v>245</v>
      </c>
      <c r="DC148" s="95" t="n"/>
      <c r="DD148" s="95" t="inlineStr">
        <is>
          <t>*0)*1</t>
        </is>
      </c>
      <c r="DE148" s="95" t="inlineStr">
        <is>
          <t>*0,3)*1,1</t>
        </is>
      </c>
      <c r="DF148" s="95" t="inlineStr">
        <is>
          <t>*0,3)*1,1</t>
        </is>
      </c>
      <c r="DG148" s="95" t="inlineStr">
        <is>
          <t>*0,3)*1,1</t>
        </is>
      </c>
      <c r="DH148" s="95" t="n"/>
      <c r="DI148" s="95" t="inlineStr">
        <is>
          <t>*0,3)*1,1</t>
        </is>
      </c>
      <c r="DJ148" s="95" t="inlineStr">
        <is>
          <t>*0,3)*1,1</t>
        </is>
      </c>
      <c r="DK148" s="95" t="n"/>
      <c r="DL148" s="95" t="n"/>
      <c r="DM148" s="95" t="n"/>
      <c r="DN148" s="95" t="n">
        <v>0</v>
      </c>
      <c r="DO148" s="95" t="n">
        <v>0</v>
      </c>
      <c r="DP148" s="95" t="n">
        <v>1</v>
      </c>
      <c r="DQ148" s="95" t="n">
        <v>1</v>
      </c>
      <c r="DR148" s="95" t="n"/>
      <c r="DS148" s="95" t="n"/>
      <c r="DT148" s="95" t="n"/>
      <c r="DU148" s="95" t="n">
        <v>1000</v>
      </c>
      <c r="DV148" s="95" t="inlineStr">
        <is>
          <t>1  КОМПЛ..</t>
        </is>
      </c>
      <c r="DW148" s="95" t="inlineStr">
        <is>
          <t>1  КОМПЛ..</t>
        </is>
      </c>
      <c r="DX148" s="95" t="n">
        <v>1</v>
      </c>
      <c r="DY148" s="95" t="n"/>
      <c r="DZ148" s="95" t="n"/>
      <c r="EA148" s="95" t="n"/>
      <c r="EB148" s="95" t="n"/>
      <c r="EC148" s="95" t="n"/>
      <c r="ED148" s="95" t="n"/>
      <c r="EE148" s="95" t="n">
        <v>1733070734</v>
      </c>
      <c r="EF148" s="95" t="n">
        <v>40</v>
      </c>
      <c r="EG148" s="95" t="inlineStr">
        <is>
          <t>Строительные работы</t>
        </is>
      </c>
      <c r="EH148" s="95" t="n">
        <v>0</v>
      </c>
      <c r="EI148" s="95" t="n"/>
      <c r="EJ148" s="95" t="n">
        <v>23</v>
      </c>
      <c r="EK148" s="95" t="n">
        <v>0</v>
      </c>
      <c r="EL148" s="95" t="inlineStr">
        <is>
          <t>ТСН-2001 Калькуляция - 123</t>
        </is>
      </c>
      <c r="EM148" s="95" t="inlineStr">
        <is>
          <t>Калькуляция - 123</t>
        </is>
      </c>
      <c r="EN148" s="95" t="n"/>
      <c r="EO148" s="95" t="n"/>
      <c r="EP148" s="95" t="n"/>
      <c r="EQ148" s="95" t="n">
        <v>131072</v>
      </c>
      <c r="ER148" s="95" t="n">
        <v>478.74</v>
      </c>
      <c r="ES148" s="95" t="n">
        <v>0</v>
      </c>
      <c r="ET148" s="95" t="n">
        <v>484.06</v>
      </c>
      <c r="EU148" s="95" t="n">
        <v>53.19</v>
      </c>
      <c r="EV148" s="95" t="n">
        <v>372.35</v>
      </c>
      <c r="EW148" s="95" t="n">
        <v>23</v>
      </c>
      <c r="EX148" s="95" t="n">
        <v>0</v>
      </c>
      <c r="EY148" s="95" t="n">
        <v>0</v>
      </c>
      <c r="EZ148" s="95" t="n"/>
      <c r="FA148" s="95" t="n"/>
      <c r="FB148" s="95" t="n"/>
      <c r="FC148" s="95" t="n"/>
      <c r="FD148" s="95" t="n"/>
      <c r="FE148" s="95" t="n"/>
      <c r="FF148" s="95" t="n"/>
      <c r="FG148" s="95" t="n"/>
      <c r="FH148" s="95" t="n"/>
      <c r="FI148" s="95" t="n"/>
      <c r="FJ148" s="95" t="n"/>
      <c r="FK148" s="95" t="n"/>
      <c r="FL148" s="95" t="n"/>
      <c r="FM148" s="95" t="n"/>
      <c r="FN148" s="95" t="n"/>
      <c r="FO148" s="95" t="n"/>
      <c r="FP148" s="95" t="n"/>
      <c r="FQ148" s="95" t="n">
        <v>0</v>
      </c>
      <c r="FR148" s="95">
        <f>ROUND(IF(BI148=3,GM148,0),2)</f>
        <v/>
      </c>
      <c r="FS148" s="95" t="n">
        <v>0</v>
      </c>
      <c r="FT148" s="95" t="n"/>
      <c r="FU148" s="95" t="n"/>
      <c r="FV148" s="95" t="n"/>
      <c r="FW148" s="95" t="n"/>
      <c r="FX148" s="95" t="n">
        <v>97</v>
      </c>
      <c r="FY148" s="95" t="n">
        <v>51</v>
      </c>
      <c r="FZ148" s="95" t="n"/>
      <c r="GA148" s="95" t="n"/>
      <c r="GB148" s="95" t="n"/>
      <c r="GC148" s="95" t="n"/>
      <c r="GD148" s="95" t="n">
        <v>1</v>
      </c>
      <c r="GE148" s="95" t="n"/>
      <c r="GF148" s="95" t="n">
        <v>1733070734</v>
      </c>
      <c r="GG148" s="95" t="n">
        <v>2</v>
      </c>
      <c r="GH148" s="95" t="n">
        <v>1</v>
      </c>
      <c r="GI148" s="95" t="n">
        <v>2</v>
      </c>
      <c r="GJ148" s="95" t="n">
        <v>0</v>
      </c>
      <c r="GK148" s="95" t="n">
        <v>0</v>
      </c>
      <c r="GL148" s="95">
        <f>ROUND(IF(AND(BH148=3,BI148=3,FS148&lt;&gt;0),P148,0),2)</f>
        <v/>
      </c>
      <c r="GM148" s="95">
        <f>ROUND(O148+X148+Y148,2)+GX148</f>
        <v/>
      </c>
      <c r="GN148" s="95">
        <f>IF(OR(BI148=0,BI148=1),GM148-GX148,0)</f>
        <v/>
      </c>
      <c r="GO148" s="95">
        <f>IF(BI148=2,GM148-GX148,0)</f>
        <v/>
      </c>
      <c r="GP148" s="95">
        <f>IF(BI148=4,GM148-GX148,0)</f>
        <v/>
      </c>
      <c r="GQ148" s="95" t="n"/>
      <c r="GR148" s="95" t="n">
        <v>0</v>
      </c>
      <c r="GS148" s="95" t="n">
        <v>0</v>
      </c>
      <c r="GT148" s="95" t="n">
        <v>0</v>
      </c>
      <c r="GU148" s="95" t="n"/>
      <c r="GV148" s="95">
        <f>ROUND((GT148),6)</f>
        <v/>
      </c>
      <c r="GW148" s="95" t="n">
        <v>1</v>
      </c>
      <c r="GX148" s="95">
        <f>ROUND(HC148*I148,2)</f>
        <v/>
      </c>
      <c r="GY148" s="95" t="n">
        <v>0</v>
      </c>
      <c r="GZ148" s="95" t="n">
        <v>0</v>
      </c>
      <c r="HA148" s="95" t="n">
        <v>0</v>
      </c>
      <c r="HB148" s="95" t="n">
        <v>0</v>
      </c>
      <c r="HC148" s="95">
        <f>GV148*GW148</f>
        <v/>
      </c>
      <c r="HD148" s="95" t="n">
        <v>0</v>
      </c>
      <c r="HE148" s="95" t="n"/>
      <c r="HF148" s="95" t="n"/>
      <c r="HG148" s="95" t="n"/>
      <c r="HH148" s="95" t="n"/>
      <c r="HI148" s="95" t="n"/>
      <c r="HJ148" s="95" t="n"/>
      <c r="HK148" s="95" t="n"/>
      <c r="HL148" s="95" t="n"/>
      <c r="HM148" s="95" t="n"/>
      <c r="HN148" s="95" t="n"/>
      <c r="HO148" s="95" t="n"/>
      <c r="HP148" s="95" t="n"/>
      <c r="HQ148" s="95" t="n"/>
      <c r="HR148" s="95" t="n"/>
      <c r="HS148" s="95" t="n"/>
      <c r="HT148" s="95" t="n"/>
      <c r="HU148" s="95" t="n"/>
      <c r="HV148" s="95" t="n"/>
      <c r="HW148" s="95" t="n"/>
      <c r="HX148" s="95" t="n"/>
      <c r="HY148" s="95" t="n"/>
      <c r="HZ148" s="95" t="n"/>
      <c r="IA148" s="95" t="n"/>
      <c r="IB148" s="95" t="n"/>
      <c r="IC148" s="95" t="n"/>
      <c r="ID148" s="95" t="n"/>
      <c r="IE148" s="95" t="n"/>
      <c r="IF148" s="95" t="n"/>
      <c r="IG148" s="95" t="n"/>
      <c r="IH148" s="95" t="n"/>
      <c r="II148" s="95" t="n"/>
      <c r="IJ148" s="95" t="n"/>
      <c r="IK148" s="95" t="n"/>
      <c r="IL148" s="95" t="n"/>
      <c r="IM148" s="95" t="n"/>
      <c r="IN148" s="95" t="n"/>
      <c r="IO148" s="95" t="n"/>
      <c r="IP148" s="95" t="n"/>
      <c r="IQ148" s="95" t="n"/>
      <c r="IR148" s="95" t="n"/>
      <c r="IS148" s="95" t="n"/>
      <c r="IT148" s="95" t="n"/>
      <c r="IU148" s="95" t="n"/>
    </row>
    <row r="149" ht="12.75" customHeight="1" s="54">
      <c r="A149" s="95" t="n">
        <v>17</v>
      </c>
      <c r="B149" s="95" t="n">
        <v>1</v>
      </c>
      <c r="C149" s="95">
        <f>ROW(SmtRes!A126)</f>
        <v/>
      </c>
      <c r="D149" s="95">
        <f>ROW(EtalonRes!A126)</f>
        <v/>
      </c>
      <c r="E149" s="95" t="n">
        <v>1</v>
      </c>
      <c r="F149" s="95" t="inlineStr">
        <is>
          <t>4.8-245-1</t>
        </is>
      </c>
      <c r="G149" s="95" t="inlineStr">
        <is>
          <t>Подсветка встроенных шкафов</t>
        </is>
      </c>
      <c r="H149" s="95" t="inlineStr">
        <is>
          <t>1 КОМПЛ.</t>
        </is>
      </c>
      <c r="I149" s="95" t="n">
        <v>23</v>
      </c>
      <c r="J149" s="95" t="n">
        <v>47.04</v>
      </c>
      <c r="K149" s="95" t="n">
        <v>16245.2</v>
      </c>
      <c r="L149" s="95" t="n"/>
      <c r="M149" s="95" t="n"/>
      <c r="N149" s="95" t="n"/>
      <c r="O149" s="95">
        <f>ROUND((Z149+AC149+AD149),2)</f>
        <v/>
      </c>
      <c r="P149" s="95">
        <f>ROUND((U149+X149+Y149),2)</f>
        <v/>
      </c>
      <c r="Q149" s="95">
        <f>ROUND(10.18,2)</f>
        <v/>
      </c>
      <c r="R149" s="95">
        <f>ROUND(AH149,2)</f>
        <v/>
      </c>
      <c r="S149" s="95" t="inlineStr">
        <is>
          <t>ТСН-2001 4.8-245-1</t>
        </is>
      </c>
      <c r="T149" s="95" t="inlineStr">
        <is>
          <t>work</t>
        </is>
      </c>
      <c r="U149" s="95" t="n">
        <v>11014.24</v>
      </c>
      <c r="V149" s="95" t="n">
        <v>2924.14</v>
      </c>
      <c r="W149" s="95" t="n">
        <v>324.9</v>
      </c>
      <c r="X149" s="95" t="n">
        <v>2956.63</v>
      </c>
      <c r="Y149" s="95" t="n">
        <v>2274.33</v>
      </c>
      <c r="Z149" s="95" t="n">
        <v>1081.94</v>
      </c>
      <c r="AA149" s="95" t="n">
        <v>287.25</v>
      </c>
      <c r="AB149" s="95" t="n">
        <v>31.93</v>
      </c>
      <c r="AC149" s="95" t="n">
        <v>290.44</v>
      </c>
      <c r="AD149" s="95" t="n">
        <v>223.42</v>
      </c>
      <c r="AE149" s="95" t="inlineStr">
        <is>
          <t>work</t>
        </is>
      </c>
      <c r="AF149" s="95" t="n">
        <v>35.92</v>
      </c>
      <c r="AG149" s="95" t="n">
        <v>3.53</v>
      </c>
      <c r="AH149" s="95" t="n">
        <v>23</v>
      </c>
      <c r="AI149" s="95">
        <f>(((EX149*0.3)*1.1))</f>
        <v/>
      </c>
      <c r="AJ149" s="95">
        <f>(AS149)</f>
        <v/>
      </c>
      <c r="AK149" s="95" t="n">
        <v>287.25</v>
      </c>
      <c r="AL149" s="95" t="n">
        <v>0</v>
      </c>
      <c r="AM149" s="95" t="n">
        <v>290.44</v>
      </c>
      <c r="AN149" s="95" t="n">
        <v>31.93</v>
      </c>
      <c r="AO149" s="95">
        <f>ROUND(O149,2)</f>
        <v/>
      </c>
      <c r="AP149" s="95" t="n">
        <v>0</v>
      </c>
      <c r="AQ149" s="95">
        <f>ROUND(R149,2)</f>
        <v/>
      </c>
      <c r="AR149" s="95" t="n">
        <v>0</v>
      </c>
      <c r="AS149" s="95" t="n">
        <v>0</v>
      </c>
      <c r="AT149" s="95" t="n">
        <v>97</v>
      </c>
      <c r="AU149" s="95" t="n">
        <v>51</v>
      </c>
      <c r="AV149" s="95" t="n">
        <v>1</v>
      </c>
      <c r="AW149" s="95" t="n">
        <v>1</v>
      </c>
      <c r="AX149" s="95" t="n"/>
      <c r="AY149" s="95" t="n"/>
      <c r="AZ149" s="95" t="n">
        <v>1</v>
      </c>
      <c r="BA149" s="95" t="n">
        <v>1</v>
      </c>
      <c r="BB149" s="95" t="n">
        <v>1</v>
      </c>
      <c r="BC149" s="95" t="n">
        <v>1</v>
      </c>
      <c r="BD149" s="95" t="n"/>
      <c r="BE149" s="95" t="n"/>
      <c r="BF149" s="95" t="n"/>
      <c r="BG149" s="95" t="n"/>
      <c r="BH149" s="95" t="n">
        <v>0</v>
      </c>
      <c r="BI149" s="95" t="n">
        <v>23</v>
      </c>
      <c r="BJ149" s="95" t="inlineStr">
        <is>
          <t>ТСН-2001.4. Электротехнические установки, 4.8-245-1</t>
        </is>
      </c>
      <c r="BK149" s="95" t="n"/>
      <c r="BL149" s="95" t="n"/>
      <c r="BM149" s="95" t="n">
        <v>48</v>
      </c>
      <c r="BN149" s="95" t="n">
        <v>0</v>
      </c>
      <c r="BO149" s="95" t="inlineStr">
        <is>
          <t>4.8-245-1</t>
        </is>
      </c>
      <c r="BP149" s="95" t="n">
        <v>1</v>
      </c>
      <c r="BQ149" s="95" t="n">
        <v>40</v>
      </c>
      <c r="BR149" s="95" t="n">
        <v>0</v>
      </c>
      <c r="BS149" s="95" t="n">
        <v>1</v>
      </c>
      <c r="BT149" s="95" t="n">
        <v>1</v>
      </c>
      <c r="BU149" s="95" t="n">
        <v>1</v>
      </c>
      <c r="BV149" s="95" t="n">
        <v>1</v>
      </c>
      <c r="BW149" s="95" t="n">
        <v>1</v>
      </c>
      <c r="BX149" s="95" t="n">
        <v>1</v>
      </c>
      <c r="BY149" s="95" t="n"/>
      <c r="BZ149" s="95" t="n">
        <v>97</v>
      </c>
      <c r="CA149" s="95" t="n">
        <v>51</v>
      </c>
      <c r="CB149" s="95" t="n"/>
      <c r="CC149" s="95" t="n"/>
      <c r="CD149" s="95" t="n"/>
      <c r="CE149" s="95" t="n">
        <v>30</v>
      </c>
      <c r="CF149" s="95" t="n">
        <v>0</v>
      </c>
      <c r="CG149" s="95" t="n">
        <v>0</v>
      </c>
      <c r="CH149" s="95" t="n"/>
      <c r="CI149" s="95" t="n"/>
      <c r="CJ149" s="95" t="n"/>
      <c r="CK149" s="95" t="n"/>
      <c r="CL149" s="95" t="n"/>
      <c r="CM149" s="95" t="n">
        <v>0</v>
      </c>
      <c r="CN149" s="95" t="n"/>
      <c r="CO149" s="95" t="n">
        <v>0</v>
      </c>
      <c r="CP149" s="95">
        <f>ROUND(P149,2)</f>
        <v/>
      </c>
      <c r="CQ149" s="95">
        <f>ROUND(V149,2)</f>
        <v/>
      </c>
      <c r="CR149" s="95">
        <f>ROUND(W149,2)</f>
        <v/>
      </c>
      <c r="CS149" s="95">
        <f>ROUND(X149,2)</f>
        <v/>
      </c>
      <c r="CT149" s="95">
        <f>ROUND(Y149,2)</f>
        <v/>
      </c>
      <c r="CU149" s="95">
        <f>ROUND(AF149,2)</f>
        <v/>
      </c>
      <c r="CV149" s="95">
        <f>ROUND((AH149*AV149),2)</f>
        <v/>
      </c>
      <c r="CW149" s="95">
        <f>ROUND(AI149,2)</f>
        <v/>
      </c>
      <c r="CX149" s="95">
        <f>ROUND(AJ149,2)</f>
        <v/>
      </c>
      <c r="CY149" s="95">
        <f>ROUND(((P149*AT149)/100),2)</f>
        <v/>
      </c>
      <c r="CZ149" s="95">
        <f>ROUND(((P149*AU149)/100),2)</f>
        <v/>
      </c>
      <c r="DA149" s="95" t="n"/>
      <c r="DB149" s="95" t="n">
        <v>247</v>
      </c>
      <c r="DC149" s="95" t="n"/>
      <c r="DD149" s="95" t="inlineStr">
        <is>
          <t>*0)*1</t>
        </is>
      </c>
      <c r="DE149" s="95" t="inlineStr">
        <is>
          <t>*0,3)*1,1</t>
        </is>
      </c>
      <c r="DF149" s="95" t="inlineStr">
        <is>
          <t>*0,3)*1,1</t>
        </is>
      </c>
      <c r="DG149" s="95" t="inlineStr">
        <is>
          <t>*0,3)*1,1</t>
        </is>
      </c>
      <c r="DH149" s="95" t="n"/>
      <c r="DI149" s="95" t="inlineStr">
        <is>
          <t>*0,3)*1,1</t>
        </is>
      </c>
      <c r="DJ149" s="95" t="inlineStr">
        <is>
          <t>*0,3)*1,1</t>
        </is>
      </c>
      <c r="DK149" s="95" t="n"/>
      <c r="DL149" s="95" t="n"/>
      <c r="DM149" s="95" t="n"/>
      <c r="DN149" s="95" t="n">
        <v>0</v>
      </c>
      <c r="DO149" s="95" t="n">
        <v>0</v>
      </c>
      <c r="DP149" s="95" t="n">
        <v>1</v>
      </c>
      <c r="DQ149" s="95" t="n">
        <v>1</v>
      </c>
      <c r="DR149" s="95" t="n"/>
      <c r="DS149" s="95" t="n"/>
      <c r="DT149" s="95" t="n"/>
      <c r="DU149" s="95" t="n">
        <v>1000</v>
      </c>
      <c r="DV149" s="95" t="inlineStr">
        <is>
          <t>1  КОМПЛ..</t>
        </is>
      </c>
      <c r="DW149" s="95" t="inlineStr">
        <is>
          <t>1  КОМПЛ..</t>
        </is>
      </c>
      <c r="DX149" s="95" t="n">
        <v>1</v>
      </c>
      <c r="DY149" s="95" t="n"/>
      <c r="DZ149" s="95" t="n"/>
      <c r="EA149" s="95" t="n"/>
      <c r="EB149" s="95" t="n"/>
      <c r="EC149" s="95" t="n"/>
      <c r="ED149" s="95" t="n"/>
      <c r="EE149" s="95" t="n">
        <v>1763222757</v>
      </c>
      <c r="EF149" s="95" t="n">
        <v>40</v>
      </c>
      <c r="EG149" s="95" t="inlineStr">
        <is>
          <t>Строительные работы</t>
        </is>
      </c>
      <c r="EH149" s="95" t="n">
        <v>0</v>
      </c>
      <c r="EI149" s="95" t="n"/>
      <c r="EJ149" s="95" t="n">
        <v>23</v>
      </c>
      <c r="EK149" s="95" t="n">
        <v>48</v>
      </c>
      <c r="EL149" s="95" t="inlineStr">
        <is>
          <t>ТСН-2001.4. Электротехнические установки</t>
        </is>
      </c>
      <c r="EM149" s="95" t="inlineStr">
        <is>
          <t>ТСН-2001.4-8</t>
        </is>
      </c>
      <c r="EN149" s="95" t="n"/>
      <c r="EO149" s="95" t="n"/>
      <c r="EP149" s="95" t="n"/>
      <c r="EQ149" s="95" t="n">
        <v>131072</v>
      </c>
      <c r="ER149" s="95" t="n">
        <v>287.25</v>
      </c>
      <c r="ES149" s="95" t="n">
        <v>0</v>
      </c>
      <c r="ET149" s="95" t="n">
        <v>290.44</v>
      </c>
      <c r="EU149" s="95" t="n">
        <v>31.93</v>
      </c>
      <c r="EV149" s="95" t="n">
        <v>223.42</v>
      </c>
      <c r="EW149" s="95" t="n">
        <v>23</v>
      </c>
      <c r="EX149" s="95" t="n">
        <v>0</v>
      </c>
      <c r="EY149" s="95" t="n">
        <v>0</v>
      </c>
      <c r="EZ149" s="95" t="n"/>
      <c r="FA149" s="95" t="n"/>
      <c r="FB149" s="95" t="n"/>
      <c r="FC149" s="95" t="n"/>
      <c r="FD149" s="95" t="n"/>
      <c r="FE149" s="95" t="n"/>
      <c r="FF149" s="95" t="n"/>
      <c r="FG149" s="95" t="n"/>
      <c r="FH149" s="95" t="n"/>
      <c r="FI149" s="95" t="n"/>
      <c r="FJ149" s="95" t="n"/>
      <c r="FK149" s="95" t="n"/>
      <c r="FL149" s="95" t="n"/>
      <c r="FM149" s="95" t="n"/>
      <c r="FN149" s="95" t="n"/>
      <c r="FO149" s="95" t="n"/>
      <c r="FP149" s="95" t="n"/>
      <c r="FQ149" s="95" t="n">
        <v>0</v>
      </c>
      <c r="FR149" s="95">
        <f>ROUND(IF(BI149=3,GM149,0),2)</f>
        <v/>
      </c>
      <c r="FS149" s="95" t="n">
        <v>0</v>
      </c>
      <c r="FT149" s="95" t="n"/>
      <c r="FU149" s="95" t="n"/>
      <c r="FV149" s="95" t="n"/>
      <c r="FW149" s="95" t="n"/>
      <c r="FX149" s="95" t="n">
        <v>97</v>
      </c>
      <c r="FY149" s="95" t="n">
        <v>51</v>
      </c>
      <c r="FZ149" s="95" t="n"/>
      <c r="GA149" s="95" t="n"/>
      <c r="GB149" s="95" t="n"/>
      <c r="GC149" s="95" t="n"/>
      <c r="GD149" s="95" t="n">
        <v>1</v>
      </c>
      <c r="GE149" s="95" t="n"/>
      <c r="GF149" s="95" t="n">
        <v>1763222757</v>
      </c>
      <c r="GG149" s="95" t="n">
        <v>2</v>
      </c>
      <c r="GH149" s="95" t="n">
        <v>1</v>
      </c>
      <c r="GI149" s="95" t="n">
        <v>2</v>
      </c>
      <c r="GJ149" s="95" t="n">
        <v>0</v>
      </c>
      <c r="GK149" s="95" t="n">
        <v>0</v>
      </c>
      <c r="GL149" s="95">
        <f>ROUND(IF(AND(BH149=3,BI149=3,FS149&lt;&gt;0),P149,0),2)</f>
        <v/>
      </c>
      <c r="GM149" s="95">
        <f>ROUND(O149+X149+Y149,2)+GX149</f>
        <v/>
      </c>
      <c r="GN149" s="95">
        <f>IF(OR(BI149=0,BI149=1),GM149-GX149,0)</f>
        <v/>
      </c>
      <c r="GO149" s="95">
        <f>IF(BI149=2,GM149-GX149,0)</f>
        <v/>
      </c>
      <c r="GP149" s="95">
        <f>IF(BI149=4,GM149-GX149,0)</f>
        <v/>
      </c>
      <c r="GQ149" s="95" t="n"/>
      <c r="GR149" s="95" t="n">
        <v>0</v>
      </c>
      <c r="GS149" s="95" t="n">
        <v>0</v>
      </c>
      <c r="GT149" s="95" t="n">
        <v>0</v>
      </c>
      <c r="GU149" s="95" t="n"/>
      <c r="GV149" s="95">
        <f>ROUND((GT149),6)</f>
        <v/>
      </c>
      <c r="GW149" s="95" t="n">
        <v>1</v>
      </c>
      <c r="GX149" s="95">
        <f>ROUND(HC149*I149,2)</f>
        <v/>
      </c>
      <c r="GY149" s="95" t="n">
        <v>0</v>
      </c>
      <c r="GZ149" s="95" t="n">
        <v>0</v>
      </c>
      <c r="HA149" s="95" t="n">
        <v>0</v>
      </c>
      <c r="HB149" s="95" t="n">
        <v>0</v>
      </c>
      <c r="HC149" s="95">
        <f>GV149*GW149</f>
        <v/>
      </c>
      <c r="HD149" s="95" t="n">
        <v>0</v>
      </c>
      <c r="HE149" s="95" t="n"/>
      <c r="HF149" s="95" t="n"/>
      <c r="HG149" s="95" t="n"/>
      <c r="HH149" s="95" t="n"/>
      <c r="HI149" s="95" t="n"/>
      <c r="HJ149" s="95" t="n"/>
      <c r="HK149" s="95" t="n"/>
      <c r="HL149" s="95" t="n"/>
      <c r="HM149" s="95" t="n"/>
      <c r="HN149" s="95" t="n"/>
      <c r="HO149" s="95" t="n"/>
      <c r="HP149" s="95" t="n"/>
      <c r="HQ149" s="95" t="n"/>
      <c r="HR149" s="95" t="n"/>
      <c r="HS149" s="95" t="n"/>
      <c r="HT149" s="95" t="n"/>
      <c r="HU149" s="95" t="n"/>
      <c r="HV149" s="95" t="n"/>
      <c r="HW149" s="95" t="n"/>
      <c r="HX149" s="95" t="n"/>
      <c r="HY149" s="95" t="n"/>
      <c r="HZ149" s="95" t="n"/>
      <c r="IA149" s="95" t="n"/>
      <c r="IB149" s="95" t="n"/>
      <c r="IC149" s="95" t="n"/>
      <c r="ID149" s="95" t="n"/>
      <c r="IE149" s="95" t="n"/>
      <c r="IF149" s="95" t="n"/>
      <c r="IG149" s="95" t="n"/>
      <c r="IH149" s="95" t="n"/>
      <c r="II149" s="95" t="n"/>
      <c r="IJ149" s="95" t="n"/>
      <c r="IK149" s="95" t="n"/>
      <c r="IL149" s="95" t="n"/>
      <c r="IM149" s="95" t="n"/>
      <c r="IN149" s="95" t="n"/>
      <c r="IO149" s="95" t="n"/>
      <c r="IP149" s="95" t="n"/>
      <c r="IQ149" s="95" t="n"/>
      <c r="IR149" s="95" t="n"/>
      <c r="IS149" s="95" t="n"/>
      <c r="IT149" s="95" t="n"/>
      <c r="IU149" s="95" t="n"/>
    </row>
    <row r="150" ht="12.75" customHeight="1" s="54">
      <c r="A150" s="95" t="n">
        <v>17</v>
      </c>
      <c r="B150" s="95" t="n">
        <v>1</v>
      </c>
      <c r="C150" s="95">
        <f>ROW(SmtRes!A127)</f>
        <v/>
      </c>
      <c r="D150" s="95">
        <f>ROW(EtalonRes!A127)</f>
        <v/>
      </c>
      <c r="E150" s="95" t="n">
        <v>1</v>
      </c>
      <c r="F150" s="95" t="inlineStr">
        <is>
          <t>3.11-32-1</t>
        </is>
      </c>
      <c r="G150" s="95" t="inlineStr">
        <is>
          <t>Гидроизоляция пола с заводом на стены</t>
        </is>
      </c>
      <c r="H150" s="95" t="inlineStr">
        <is>
          <t>1 М2</t>
        </is>
      </c>
      <c r="I150" s="95" t="n">
        <v>141.6</v>
      </c>
      <c r="J150" s="95" t="n">
        <v>52.37</v>
      </c>
      <c r="K150" s="95" t="n">
        <v>115787.35</v>
      </c>
      <c r="L150" s="95" t="n"/>
      <c r="M150" s="95" t="n"/>
      <c r="N150" s="95" t="n"/>
      <c r="O150" s="95">
        <f>ROUND((Z150+AC150+AD150),2)</f>
        <v/>
      </c>
      <c r="P150" s="95">
        <f>ROUND((U150+X150+Y150),2)</f>
        <v/>
      </c>
      <c r="Q150" s="95">
        <f>ROUND(10.18,2)</f>
        <v/>
      </c>
      <c r="R150" s="95">
        <f>ROUND(AH150,2)</f>
        <v/>
      </c>
      <c r="S150" s="95" t="inlineStr">
        <is>
          <t>ТСН-2001 3.11-32-1</t>
        </is>
      </c>
      <c r="T150" s="95" t="inlineStr">
        <is>
          <t>work</t>
        </is>
      </c>
      <c r="U150" s="95" t="n">
        <v>75493.37</v>
      </c>
      <c r="V150" s="95" t="n">
        <v>20841.72</v>
      </c>
      <c r="W150" s="95" t="n">
        <v>2315.74</v>
      </c>
      <c r="X150" s="95" t="n">
        <v>24083.76</v>
      </c>
      <c r="Y150" s="95" t="n">
        <v>16210.22</v>
      </c>
      <c r="Z150" s="95" t="n">
        <v>7415.85</v>
      </c>
      <c r="AA150" s="95" t="n">
        <v>2047.32</v>
      </c>
      <c r="AB150" s="95" t="n">
        <v>227.48</v>
      </c>
      <c r="AC150" s="95" t="n">
        <v>2365.79</v>
      </c>
      <c r="AD150" s="95" t="n">
        <v>1592.36</v>
      </c>
      <c r="AE150" s="95" t="inlineStr">
        <is>
          <t>work</t>
        </is>
      </c>
      <c r="AF150" s="95" t="n">
        <v>256.33</v>
      </c>
      <c r="AG150" s="95" t="n">
        <v>25.18</v>
      </c>
      <c r="AH150" s="95" t="n">
        <v>141.6</v>
      </c>
      <c r="AI150" s="95">
        <f>(((EX150*0.3)*1.1))</f>
        <v/>
      </c>
      <c r="AJ150" s="95">
        <f>(AS150)</f>
        <v/>
      </c>
      <c r="AK150" s="95" t="n">
        <v>2047.32</v>
      </c>
      <c r="AL150" s="95" t="n">
        <v>0</v>
      </c>
      <c r="AM150" s="95" t="n">
        <v>2365.79</v>
      </c>
      <c r="AN150" s="95" t="n">
        <v>227.48</v>
      </c>
      <c r="AO150" s="95">
        <f>ROUND(O150,2)</f>
        <v/>
      </c>
      <c r="AP150" s="95" t="n">
        <v>0</v>
      </c>
      <c r="AQ150" s="95">
        <f>ROUND(R150,2)</f>
        <v/>
      </c>
      <c r="AR150" s="95" t="n">
        <v>0</v>
      </c>
      <c r="AS150" s="95" t="n">
        <v>0</v>
      </c>
      <c r="AT150" s="95" t="n">
        <v>97</v>
      </c>
      <c r="AU150" s="95" t="n">
        <v>51</v>
      </c>
      <c r="AV150" s="95" t="n">
        <v>1</v>
      </c>
      <c r="AW150" s="95" t="n">
        <v>1</v>
      </c>
      <c r="AX150" s="95" t="n"/>
      <c r="AY150" s="95" t="n"/>
      <c r="AZ150" s="95" t="n">
        <v>1</v>
      </c>
      <c r="BA150" s="95" t="n">
        <v>1</v>
      </c>
      <c r="BB150" s="95" t="n">
        <v>1</v>
      </c>
      <c r="BC150" s="95" t="n">
        <v>1</v>
      </c>
      <c r="BD150" s="95" t="n"/>
      <c r="BE150" s="95" t="n"/>
      <c r="BF150" s="95" t="n"/>
      <c r="BG150" s="95" t="n"/>
      <c r="BH150" s="95" t="n">
        <v>0</v>
      </c>
      <c r="BI150" s="95" t="n">
        <v>141.6</v>
      </c>
      <c r="BJ150" s="95" t="inlineStr">
        <is>
          <t>ТСН-2001 3.11-32-1, 3.11-32-1</t>
        </is>
      </c>
      <c r="BK150" s="95" t="n"/>
      <c r="BL150" s="95" t="n"/>
      <c r="BM150" s="95" t="n">
        <v>311</v>
      </c>
      <c r="BN150" s="95" t="n">
        <v>0</v>
      </c>
      <c r="BO150" s="95" t="inlineStr">
        <is>
          <t>3.11-32-1</t>
        </is>
      </c>
      <c r="BP150" s="95" t="n">
        <v>1</v>
      </c>
      <c r="BQ150" s="95" t="n">
        <v>40</v>
      </c>
      <c r="BR150" s="95" t="n">
        <v>0</v>
      </c>
      <c r="BS150" s="95" t="n">
        <v>1</v>
      </c>
      <c r="BT150" s="95" t="n">
        <v>1</v>
      </c>
      <c r="BU150" s="95" t="n">
        <v>1</v>
      </c>
      <c r="BV150" s="95" t="n">
        <v>1</v>
      </c>
      <c r="BW150" s="95" t="n">
        <v>1</v>
      </c>
      <c r="BX150" s="95" t="n">
        <v>1</v>
      </c>
      <c r="BY150" s="95" t="n"/>
      <c r="BZ150" s="95" t="n">
        <v>97</v>
      </c>
      <c r="CA150" s="95" t="n">
        <v>51</v>
      </c>
      <c r="CB150" s="95" t="n"/>
      <c r="CC150" s="95" t="n"/>
      <c r="CD150" s="95" t="n"/>
      <c r="CE150" s="95" t="n">
        <v>30</v>
      </c>
      <c r="CF150" s="95" t="n">
        <v>0</v>
      </c>
      <c r="CG150" s="95" t="n">
        <v>0</v>
      </c>
      <c r="CH150" s="95" t="n"/>
      <c r="CI150" s="95" t="n"/>
      <c r="CJ150" s="95" t="n"/>
      <c r="CK150" s="95" t="n"/>
      <c r="CL150" s="95" t="n"/>
      <c r="CM150" s="95" t="n">
        <v>0</v>
      </c>
      <c r="CN150" s="95" t="n"/>
      <c r="CO150" s="95" t="n">
        <v>0</v>
      </c>
      <c r="CP150" s="95">
        <f>ROUND(P150,2)</f>
        <v/>
      </c>
      <c r="CQ150" s="95">
        <f>ROUND(V150,2)</f>
        <v/>
      </c>
      <c r="CR150" s="95">
        <f>ROUND(W150,2)</f>
        <v/>
      </c>
      <c r="CS150" s="95">
        <f>ROUND(X150,2)</f>
        <v/>
      </c>
      <c r="CT150" s="95">
        <f>ROUND(Y150,2)</f>
        <v/>
      </c>
      <c r="CU150" s="95">
        <f>ROUND(AF150,2)</f>
        <v/>
      </c>
      <c r="CV150" s="95">
        <f>ROUND((AH150*AV150),2)</f>
        <v/>
      </c>
      <c r="CW150" s="95">
        <f>ROUND(AI150,2)</f>
        <v/>
      </c>
      <c r="CX150" s="95">
        <f>ROUND(AJ150,2)</f>
        <v/>
      </c>
      <c r="CY150" s="95">
        <f>ROUND(((P150*AT150)/100),2)</f>
        <v/>
      </c>
      <c r="CZ150" s="95">
        <f>ROUND(((P150*AU150)/100),2)</f>
        <v/>
      </c>
      <c r="DA150" s="95" t="n"/>
      <c r="DB150" s="95" t="n">
        <v>249</v>
      </c>
      <c r="DC150" s="95" t="n"/>
      <c r="DD150" s="95" t="inlineStr">
        <is>
          <t>*0)*1</t>
        </is>
      </c>
      <c r="DE150" s="95" t="inlineStr">
        <is>
          <t>*0,3)*1,1</t>
        </is>
      </c>
      <c r="DF150" s="95" t="inlineStr">
        <is>
          <t>*0,3)*1,1</t>
        </is>
      </c>
      <c r="DG150" s="95" t="inlineStr">
        <is>
          <t>*0,3)*1,1</t>
        </is>
      </c>
      <c r="DH150" s="95" t="n"/>
      <c r="DI150" s="95" t="inlineStr">
        <is>
          <t>*0,3)*1,1</t>
        </is>
      </c>
      <c r="DJ150" s="95" t="inlineStr">
        <is>
          <t>*0,3)*1,1</t>
        </is>
      </c>
      <c r="DK150" s="95" t="n"/>
      <c r="DL150" s="95" t="n"/>
      <c r="DM150" s="95" t="n"/>
      <c r="DN150" s="95" t="n">
        <v>0</v>
      </c>
      <c r="DO150" s="95" t="n">
        <v>0</v>
      </c>
      <c r="DP150" s="95" t="n">
        <v>1</v>
      </c>
      <c r="DQ150" s="95" t="n">
        <v>1</v>
      </c>
      <c r="DR150" s="95" t="n"/>
      <c r="DS150" s="95" t="n"/>
      <c r="DT150" s="95" t="n"/>
      <c r="DU150" s="95" t="n">
        <v>1000</v>
      </c>
      <c r="DV150" s="95" t="inlineStr">
        <is>
          <t>1  М2.</t>
        </is>
      </c>
      <c r="DW150" s="95" t="inlineStr">
        <is>
          <t>1  М2.</t>
        </is>
      </c>
      <c r="DX150" s="95" t="n">
        <v>1</v>
      </c>
      <c r="DY150" s="95" t="n"/>
      <c r="DZ150" s="95" t="n"/>
      <c r="EA150" s="95" t="n"/>
      <c r="EB150" s="95" t="n"/>
      <c r="EC150" s="95" t="n"/>
      <c r="ED150" s="95" t="n"/>
      <c r="EE150" s="95" t="n">
        <v>1224543075</v>
      </c>
      <c r="EF150" s="95" t="n">
        <v>40</v>
      </c>
      <c r="EG150" s="95" t="inlineStr">
        <is>
          <t>Строительные работы</t>
        </is>
      </c>
      <c r="EH150" s="95" t="n">
        <v>0</v>
      </c>
      <c r="EI150" s="95" t="n"/>
      <c r="EJ150" s="95" t="n">
        <v>141.6</v>
      </c>
      <c r="EK150" s="95" t="n">
        <v>311</v>
      </c>
      <c r="EL150" s="95" t="inlineStr">
        <is>
          <t>ТСН-2001 3.11-32-1</t>
        </is>
      </c>
      <c r="EM150" s="95" t="inlineStr">
        <is>
          <t>ТСН-2001.3-11</t>
        </is>
      </c>
      <c r="EN150" s="95" t="n"/>
      <c r="EO150" s="95" t="n"/>
      <c r="EP150" s="95" t="n"/>
      <c r="EQ150" s="95" t="n">
        <v>131072</v>
      </c>
      <c r="ER150" s="95" t="n">
        <v>2047.32</v>
      </c>
      <c r="ES150" s="95" t="n">
        <v>0</v>
      </c>
      <c r="ET150" s="95" t="n">
        <v>2365.79</v>
      </c>
      <c r="EU150" s="95" t="n">
        <v>227.48</v>
      </c>
      <c r="EV150" s="95" t="n">
        <v>1592.36</v>
      </c>
      <c r="EW150" s="95" t="n">
        <v>141.6</v>
      </c>
      <c r="EX150" s="95" t="n">
        <v>0</v>
      </c>
      <c r="EY150" s="95" t="n">
        <v>0</v>
      </c>
      <c r="EZ150" s="95" t="n"/>
      <c r="FA150" s="95" t="n"/>
      <c r="FB150" s="95" t="n"/>
      <c r="FC150" s="95" t="n"/>
      <c r="FD150" s="95" t="n"/>
      <c r="FE150" s="95" t="n"/>
      <c r="FF150" s="95" t="n"/>
      <c r="FG150" s="95" t="n"/>
      <c r="FH150" s="95" t="n"/>
      <c r="FI150" s="95" t="n"/>
      <c r="FJ150" s="95" t="n"/>
      <c r="FK150" s="95" t="n"/>
      <c r="FL150" s="95" t="n"/>
      <c r="FM150" s="95" t="n"/>
      <c r="FN150" s="95" t="n"/>
      <c r="FO150" s="95" t="n"/>
      <c r="FP150" s="95" t="n"/>
      <c r="FQ150" s="95" t="n">
        <v>0</v>
      </c>
      <c r="FR150" s="95">
        <f>ROUND(IF(BI150=3,GM150,0),2)</f>
        <v/>
      </c>
      <c r="FS150" s="95" t="n">
        <v>0</v>
      </c>
      <c r="FT150" s="95" t="n"/>
      <c r="FU150" s="95" t="n"/>
      <c r="FV150" s="95" t="n"/>
      <c r="FW150" s="95" t="n"/>
      <c r="FX150" s="95" t="n">
        <v>97</v>
      </c>
      <c r="FY150" s="95" t="n">
        <v>51</v>
      </c>
      <c r="FZ150" s="95" t="n"/>
      <c r="GA150" s="95" t="n"/>
      <c r="GB150" s="95" t="n"/>
      <c r="GC150" s="95" t="n"/>
      <c r="GD150" s="95" t="n">
        <v>1</v>
      </c>
      <c r="GE150" s="95" t="n"/>
      <c r="GF150" s="95" t="n">
        <v>1224543075</v>
      </c>
      <c r="GG150" s="95" t="n">
        <v>2</v>
      </c>
      <c r="GH150" s="95" t="n">
        <v>1</v>
      </c>
      <c r="GI150" s="95" t="n">
        <v>2</v>
      </c>
      <c r="GJ150" s="95" t="n">
        <v>0</v>
      </c>
      <c r="GK150" s="95" t="n">
        <v>0</v>
      </c>
      <c r="GL150" s="95">
        <f>ROUND(IF(AND(BH150=3,BI150=3,FS150&lt;&gt;0),P150,0),2)</f>
        <v/>
      </c>
      <c r="GM150" s="95">
        <f>ROUND(O150+X150+Y150,2)+GX150</f>
        <v/>
      </c>
      <c r="GN150" s="95">
        <f>IF(OR(BI150=0,BI150=1),GM150-GX150,0)</f>
        <v/>
      </c>
      <c r="GO150" s="95">
        <f>IF(BI150=2,GM150-GX150,0)</f>
        <v/>
      </c>
      <c r="GP150" s="95">
        <f>IF(BI150=4,GM150-GX150,0)</f>
        <v/>
      </c>
      <c r="GQ150" s="95" t="n"/>
      <c r="GR150" s="95" t="n">
        <v>0</v>
      </c>
      <c r="GS150" s="95" t="n">
        <v>0</v>
      </c>
      <c r="GT150" s="95" t="n">
        <v>0</v>
      </c>
      <c r="GU150" s="95" t="n"/>
      <c r="GV150" s="95">
        <f>ROUND((GT150),6)</f>
        <v/>
      </c>
      <c r="GW150" s="95" t="n">
        <v>1</v>
      </c>
      <c r="GX150" s="95">
        <f>ROUND(HC150*I150,2)</f>
        <v/>
      </c>
      <c r="GY150" s="95" t="n">
        <v>0</v>
      </c>
      <c r="GZ150" s="95" t="n">
        <v>0</v>
      </c>
      <c r="HA150" s="95" t="n">
        <v>0</v>
      </c>
      <c r="HB150" s="95" t="n">
        <v>0</v>
      </c>
      <c r="HC150" s="95">
        <f>GV150*GW150</f>
        <v/>
      </c>
      <c r="HD150" s="95" t="n">
        <v>0</v>
      </c>
      <c r="HE150" s="95" t="n"/>
      <c r="HF150" s="95" t="n"/>
      <c r="HG150" s="95" t="n"/>
      <c r="HH150" s="95" t="n"/>
      <c r="HI150" s="95" t="n"/>
      <c r="HJ150" s="95" t="n"/>
      <c r="HK150" s="95" t="n"/>
      <c r="HL150" s="95" t="n"/>
      <c r="HM150" s="95" t="n"/>
      <c r="HN150" s="95" t="n"/>
      <c r="HO150" s="95" t="n"/>
      <c r="HP150" s="95" t="n"/>
      <c r="HQ150" s="95" t="n"/>
      <c r="HR150" s="95" t="n"/>
      <c r="HS150" s="95" t="n"/>
      <c r="HT150" s="95" t="n"/>
      <c r="HU150" s="95" t="n"/>
      <c r="HV150" s="95" t="n"/>
      <c r="HW150" s="95" t="n"/>
      <c r="HX150" s="95" t="n"/>
      <c r="HY150" s="95" t="n"/>
      <c r="HZ150" s="95" t="n"/>
      <c r="IA150" s="95" t="n"/>
      <c r="IB150" s="95" t="n"/>
      <c r="IC150" s="95" t="n"/>
      <c r="ID150" s="95" t="n"/>
      <c r="IE150" s="95" t="n"/>
      <c r="IF150" s="95" t="n"/>
      <c r="IG150" s="95" t="n"/>
      <c r="IH150" s="95" t="n"/>
      <c r="II150" s="95" t="n"/>
      <c r="IJ150" s="95" t="n"/>
      <c r="IK150" s="95" t="n"/>
      <c r="IL150" s="95" t="n"/>
      <c r="IM150" s="95" t="n"/>
      <c r="IN150" s="95" t="n"/>
      <c r="IO150" s="95" t="n"/>
      <c r="IP150" s="95" t="n"/>
      <c r="IQ150" s="95" t="n"/>
      <c r="IR150" s="95" t="n"/>
      <c r="IS150" s="95" t="n"/>
      <c r="IT150" s="95" t="n"/>
      <c r="IU150" s="95" t="n"/>
    </row>
    <row r="151" ht="12.75" customHeight="1" s="54">
      <c r="A151" s="95" t="n">
        <v>17</v>
      </c>
      <c r="B151" s="95" t="n">
        <v>1</v>
      </c>
      <c r="C151" s="95">
        <f>ROW(SmtRes!A128)</f>
        <v/>
      </c>
      <c r="D151" s="95">
        <f>ROW(EtalonRes!A128)</f>
        <v/>
      </c>
      <c r="E151" s="95" t="n">
        <v>1</v>
      </c>
      <c r="F151" s="95" t="inlineStr">
        <is>
          <t>3.11-36-1</t>
        </is>
      </c>
      <c r="G151" s="95" t="inlineStr">
        <is>
          <t>Укладка плитки/керамогранита пола</t>
        </is>
      </c>
      <c r="H151" s="95" t="inlineStr">
        <is>
          <t>1 М2</t>
        </is>
      </c>
      <c r="I151" s="95" t="n">
        <v>204.6</v>
      </c>
      <c r="J151" s="95" t="n">
        <v>154.2</v>
      </c>
      <c r="K151" s="95" t="n">
        <v>492601.62</v>
      </c>
      <c r="L151" s="95" t="n"/>
      <c r="M151" s="95" t="n"/>
      <c r="N151" s="95" t="n"/>
      <c r="O151" s="95">
        <f>ROUND((Z151+AC151+AD151),2)</f>
        <v/>
      </c>
      <c r="P151" s="95">
        <f>ROUND((U151+X151+Y151),2)</f>
        <v/>
      </c>
      <c r="Q151" s="95">
        <f>ROUND(10.18,2)</f>
        <v/>
      </c>
      <c r="R151" s="95">
        <f>ROUND(AH151,2)</f>
        <v/>
      </c>
      <c r="S151" s="95" t="inlineStr">
        <is>
          <t>ТСН-2001 3.11-36-1</t>
        </is>
      </c>
      <c r="T151" s="95" t="inlineStr">
        <is>
          <t>work</t>
        </is>
      </c>
      <c r="U151" s="95" t="n">
        <v>321176.26</v>
      </c>
      <c r="V151" s="95" t="n">
        <v>88668.28999999999</v>
      </c>
      <c r="W151" s="95" t="n">
        <v>9852.030000000001</v>
      </c>
      <c r="X151" s="95" t="n">
        <v>102461.13</v>
      </c>
      <c r="Y151" s="95" t="n">
        <v>68964.23</v>
      </c>
      <c r="Z151" s="95" t="n">
        <v>31549.73</v>
      </c>
      <c r="AA151" s="95" t="n">
        <v>8710.049999999999</v>
      </c>
      <c r="AB151" s="95" t="n">
        <v>967.79</v>
      </c>
      <c r="AC151" s="95" t="n">
        <v>10064.95</v>
      </c>
      <c r="AD151" s="95" t="n">
        <v>6774.48</v>
      </c>
      <c r="AE151" s="95" t="inlineStr">
        <is>
          <t>work</t>
        </is>
      </c>
      <c r="AF151" s="95" t="n">
        <v>1090.58</v>
      </c>
      <c r="AG151" s="95" t="n">
        <v>107.13</v>
      </c>
      <c r="AH151" s="95" t="n">
        <v>204.6</v>
      </c>
      <c r="AI151" s="95">
        <f>(((EX151*0.3)*1.1))</f>
        <v/>
      </c>
      <c r="AJ151" s="95">
        <f>(AS151)</f>
        <v/>
      </c>
      <c r="AK151" s="95" t="n">
        <v>8710.049999999999</v>
      </c>
      <c r="AL151" s="95" t="n">
        <v>0</v>
      </c>
      <c r="AM151" s="95" t="n">
        <v>10064.95</v>
      </c>
      <c r="AN151" s="95" t="n">
        <v>967.79</v>
      </c>
      <c r="AO151" s="95">
        <f>ROUND(O151,2)</f>
        <v/>
      </c>
      <c r="AP151" s="95" t="n">
        <v>0</v>
      </c>
      <c r="AQ151" s="95">
        <f>ROUND(R151,2)</f>
        <v/>
      </c>
      <c r="AR151" s="95" t="n">
        <v>0</v>
      </c>
      <c r="AS151" s="95" t="n">
        <v>0</v>
      </c>
      <c r="AT151" s="95" t="n">
        <v>97</v>
      </c>
      <c r="AU151" s="95" t="n">
        <v>51</v>
      </c>
      <c r="AV151" s="95" t="n">
        <v>1</v>
      </c>
      <c r="AW151" s="95" t="n">
        <v>1</v>
      </c>
      <c r="AX151" s="95" t="n"/>
      <c r="AY151" s="95" t="n"/>
      <c r="AZ151" s="95" t="n">
        <v>1</v>
      </c>
      <c r="BA151" s="95" t="n">
        <v>1</v>
      </c>
      <c r="BB151" s="95" t="n">
        <v>1</v>
      </c>
      <c r="BC151" s="95" t="n">
        <v>1</v>
      </c>
      <c r="BD151" s="95" t="n"/>
      <c r="BE151" s="95" t="n"/>
      <c r="BF151" s="95" t="n"/>
      <c r="BG151" s="95" t="n"/>
      <c r="BH151" s="95" t="n">
        <v>0</v>
      </c>
      <c r="BI151" s="95" t="n">
        <v>204.6</v>
      </c>
      <c r="BJ151" s="95" t="inlineStr">
        <is>
          <t>ТСН-2001 3.11-36-1, 3.11-36-1</t>
        </is>
      </c>
      <c r="BK151" s="95" t="n"/>
      <c r="BL151" s="95" t="n"/>
      <c r="BM151" s="95" t="n">
        <v>311</v>
      </c>
      <c r="BN151" s="95" t="n">
        <v>0</v>
      </c>
      <c r="BO151" s="95" t="inlineStr">
        <is>
          <t>3.11-36-1</t>
        </is>
      </c>
      <c r="BP151" s="95" t="n">
        <v>1</v>
      </c>
      <c r="BQ151" s="95" t="n">
        <v>40</v>
      </c>
      <c r="BR151" s="95" t="n">
        <v>0</v>
      </c>
      <c r="BS151" s="95" t="n">
        <v>1</v>
      </c>
      <c r="BT151" s="95" t="n">
        <v>1</v>
      </c>
      <c r="BU151" s="95" t="n">
        <v>1</v>
      </c>
      <c r="BV151" s="95" t="n">
        <v>1</v>
      </c>
      <c r="BW151" s="95" t="n">
        <v>1</v>
      </c>
      <c r="BX151" s="95" t="n">
        <v>1</v>
      </c>
      <c r="BY151" s="95" t="n"/>
      <c r="BZ151" s="95" t="n">
        <v>97</v>
      </c>
      <c r="CA151" s="95" t="n">
        <v>51</v>
      </c>
      <c r="CB151" s="95" t="n"/>
      <c r="CC151" s="95" t="n"/>
      <c r="CD151" s="95" t="n"/>
      <c r="CE151" s="95" t="n">
        <v>30</v>
      </c>
      <c r="CF151" s="95" t="n">
        <v>0</v>
      </c>
      <c r="CG151" s="95" t="n">
        <v>0</v>
      </c>
      <c r="CH151" s="95" t="n"/>
      <c r="CI151" s="95" t="n"/>
      <c r="CJ151" s="95" t="n"/>
      <c r="CK151" s="95" t="n"/>
      <c r="CL151" s="95" t="n"/>
      <c r="CM151" s="95" t="n">
        <v>0</v>
      </c>
      <c r="CN151" s="95" t="n"/>
      <c r="CO151" s="95" t="n">
        <v>0</v>
      </c>
      <c r="CP151" s="95">
        <f>ROUND(P151,2)</f>
        <v/>
      </c>
      <c r="CQ151" s="95">
        <f>ROUND(V151,2)</f>
        <v/>
      </c>
      <c r="CR151" s="95">
        <f>ROUND(W151,2)</f>
        <v/>
      </c>
      <c r="CS151" s="95">
        <f>ROUND(X151,2)</f>
        <v/>
      </c>
      <c r="CT151" s="95">
        <f>ROUND(Y151,2)</f>
        <v/>
      </c>
      <c r="CU151" s="95">
        <f>ROUND(AF151,2)</f>
        <v/>
      </c>
      <c r="CV151" s="95">
        <f>ROUND((AH151*AV151),2)</f>
        <v/>
      </c>
      <c r="CW151" s="95">
        <f>ROUND(AI151,2)</f>
        <v/>
      </c>
      <c r="CX151" s="95">
        <f>ROUND(AJ151,2)</f>
        <v/>
      </c>
      <c r="CY151" s="95">
        <f>ROUND(((P151*AT151)/100),2)</f>
        <v/>
      </c>
      <c r="CZ151" s="95">
        <f>ROUND(((P151*AU151)/100),2)</f>
        <v/>
      </c>
      <c r="DA151" s="95" t="n"/>
      <c r="DB151" s="95" t="n">
        <v>251</v>
      </c>
      <c r="DC151" s="95" t="n"/>
      <c r="DD151" s="95" t="inlineStr">
        <is>
          <t>*0)*1</t>
        </is>
      </c>
      <c r="DE151" s="95" t="inlineStr">
        <is>
          <t>*0,3)*1,1</t>
        </is>
      </c>
      <c r="DF151" s="95" t="inlineStr">
        <is>
          <t>*0,3)*1,1</t>
        </is>
      </c>
      <c r="DG151" s="95" t="inlineStr">
        <is>
          <t>*0,3)*1,1</t>
        </is>
      </c>
      <c r="DH151" s="95" t="n"/>
      <c r="DI151" s="95" t="inlineStr">
        <is>
          <t>*0,3)*1,1</t>
        </is>
      </c>
      <c r="DJ151" s="95" t="inlineStr">
        <is>
          <t>*0,3)*1,1</t>
        </is>
      </c>
      <c r="DK151" s="95" t="n"/>
      <c r="DL151" s="95" t="n"/>
      <c r="DM151" s="95" t="n"/>
      <c r="DN151" s="95" t="n">
        <v>0</v>
      </c>
      <c r="DO151" s="95" t="n">
        <v>0</v>
      </c>
      <c r="DP151" s="95" t="n">
        <v>1</v>
      </c>
      <c r="DQ151" s="95" t="n">
        <v>1</v>
      </c>
      <c r="DR151" s="95" t="n"/>
      <c r="DS151" s="95" t="n"/>
      <c r="DT151" s="95" t="n"/>
      <c r="DU151" s="95" t="n">
        <v>1000</v>
      </c>
      <c r="DV151" s="95" t="inlineStr">
        <is>
          <t>1  М2.</t>
        </is>
      </c>
      <c r="DW151" s="95" t="inlineStr">
        <is>
          <t>1  М2.</t>
        </is>
      </c>
      <c r="DX151" s="95" t="n">
        <v>1</v>
      </c>
      <c r="DY151" s="95" t="n"/>
      <c r="DZ151" s="95" t="n"/>
      <c r="EA151" s="95" t="n"/>
      <c r="EB151" s="95" t="n"/>
      <c r="EC151" s="95" t="n"/>
      <c r="ED151" s="95" t="n"/>
      <c r="EE151" s="95" t="n">
        <v>1422756763</v>
      </c>
      <c r="EF151" s="95" t="n">
        <v>40</v>
      </c>
      <c r="EG151" s="95" t="inlineStr">
        <is>
          <t>Строительные работы</t>
        </is>
      </c>
      <c r="EH151" s="95" t="n">
        <v>0</v>
      </c>
      <c r="EI151" s="95" t="n"/>
      <c r="EJ151" s="95" t="n">
        <v>204.6</v>
      </c>
      <c r="EK151" s="95" t="n">
        <v>311</v>
      </c>
      <c r="EL151" s="95" t="inlineStr">
        <is>
          <t>ТСН-2001 3.11-36-1</t>
        </is>
      </c>
      <c r="EM151" s="95" t="inlineStr">
        <is>
          <t>ТСН-2001.3-11</t>
        </is>
      </c>
      <c r="EN151" s="95" t="n"/>
      <c r="EO151" s="95" t="n"/>
      <c r="EP151" s="95" t="n"/>
      <c r="EQ151" s="95" t="n">
        <v>131072</v>
      </c>
      <c r="ER151" s="95" t="n">
        <v>8710.049999999999</v>
      </c>
      <c r="ES151" s="95" t="n">
        <v>0</v>
      </c>
      <c r="ET151" s="95" t="n">
        <v>10064.95</v>
      </c>
      <c r="EU151" s="95" t="n">
        <v>967.79</v>
      </c>
      <c r="EV151" s="95" t="n">
        <v>6774.48</v>
      </c>
      <c r="EW151" s="95" t="n">
        <v>204.6</v>
      </c>
      <c r="EX151" s="95" t="n">
        <v>0</v>
      </c>
      <c r="EY151" s="95" t="n">
        <v>0</v>
      </c>
      <c r="EZ151" s="95" t="n"/>
      <c r="FA151" s="95" t="n"/>
      <c r="FB151" s="95" t="n"/>
      <c r="FC151" s="95" t="n"/>
      <c r="FD151" s="95" t="n"/>
      <c r="FE151" s="95" t="n"/>
      <c r="FF151" s="95" t="n"/>
      <c r="FG151" s="95" t="n"/>
      <c r="FH151" s="95" t="n"/>
      <c r="FI151" s="95" t="n"/>
      <c r="FJ151" s="95" t="n"/>
      <c r="FK151" s="95" t="n"/>
      <c r="FL151" s="95" t="n"/>
      <c r="FM151" s="95" t="n"/>
      <c r="FN151" s="95" t="n"/>
      <c r="FO151" s="95" t="n"/>
      <c r="FP151" s="95" t="n"/>
      <c r="FQ151" s="95" t="n">
        <v>0</v>
      </c>
      <c r="FR151" s="95">
        <f>ROUND(IF(BI151=3,GM151,0),2)</f>
        <v/>
      </c>
      <c r="FS151" s="95" t="n">
        <v>0</v>
      </c>
      <c r="FT151" s="95" t="n"/>
      <c r="FU151" s="95" t="n"/>
      <c r="FV151" s="95" t="n"/>
      <c r="FW151" s="95" t="n"/>
      <c r="FX151" s="95" t="n">
        <v>97</v>
      </c>
      <c r="FY151" s="95" t="n">
        <v>51</v>
      </c>
      <c r="FZ151" s="95" t="n"/>
      <c r="GA151" s="95" t="n"/>
      <c r="GB151" s="95" t="n"/>
      <c r="GC151" s="95" t="n"/>
      <c r="GD151" s="95" t="n">
        <v>1</v>
      </c>
      <c r="GE151" s="95" t="n"/>
      <c r="GF151" s="95" t="n">
        <v>1422756763</v>
      </c>
      <c r="GG151" s="95" t="n">
        <v>2</v>
      </c>
      <c r="GH151" s="95" t="n">
        <v>1</v>
      </c>
      <c r="GI151" s="95" t="n">
        <v>2</v>
      </c>
      <c r="GJ151" s="95" t="n">
        <v>0</v>
      </c>
      <c r="GK151" s="95" t="n">
        <v>0</v>
      </c>
      <c r="GL151" s="95">
        <f>ROUND(IF(AND(BH151=3,BI151=3,FS151&lt;&gt;0),P151,0),2)</f>
        <v/>
      </c>
      <c r="GM151" s="95">
        <f>ROUND(O151+X151+Y151,2)+GX151</f>
        <v/>
      </c>
      <c r="GN151" s="95">
        <f>IF(OR(BI151=0,BI151=1),GM151-GX151,0)</f>
        <v/>
      </c>
      <c r="GO151" s="95">
        <f>IF(BI151=2,GM151-GX151,0)</f>
        <v/>
      </c>
      <c r="GP151" s="95">
        <f>IF(BI151=4,GM151-GX151,0)</f>
        <v/>
      </c>
      <c r="GQ151" s="95" t="n"/>
      <c r="GR151" s="95" t="n">
        <v>0</v>
      </c>
      <c r="GS151" s="95" t="n">
        <v>0</v>
      </c>
      <c r="GT151" s="95" t="n">
        <v>0</v>
      </c>
      <c r="GU151" s="95" t="n"/>
      <c r="GV151" s="95">
        <f>ROUND((GT151),6)</f>
        <v/>
      </c>
      <c r="GW151" s="95" t="n">
        <v>1</v>
      </c>
      <c r="GX151" s="95">
        <f>ROUND(HC151*I151,2)</f>
        <v/>
      </c>
      <c r="GY151" s="95" t="n">
        <v>0</v>
      </c>
      <c r="GZ151" s="95" t="n">
        <v>0</v>
      </c>
      <c r="HA151" s="95" t="n">
        <v>0</v>
      </c>
      <c r="HB151" s="95" t="n">
        <v>0</v>
      </c>
      <c r="HC151" s="95">
        <f>GV151*GW151</f>
        <v/>
      </c>
      <c r="HD151" s="95" t="n">
        <v>0</v>
      </c>
      <c r="HE151" s="95" t="n"/>
      <c r="HF151" s="95" t="n"/>
      <c r="HG151" s="95" t="n"/>
      <c r="HH151" s="95" t="n"/>
      <c r="HI151" s="95" t="n"/>
      <c r="HJ151" s="95" t="n"/>
      <c r="HK151" s="95" t="n"/>
      <c r="HL151" s="95" t="n"/>
      <c r="HM151" s="95" t="n"/>
      <c r="HN151" s="95" t="n"/>
      <c r="HO151" s="95" t="n"/>
      <c r="HP151" s="95" t="n"/>
      <c r="HQ151" s="95" t="n"/>
      <c r="HR151" s="95" t="n"/>
      <c r="HS151" s="95" t="n"/>
      <c r="HT151" s="95" t="n"/>
      <c r="HU151" s="95" t="n"/>
      <c r="HV151" s="95" t="n"/>
      <c r="HW151" s="95" t="n"/>
      <c r="HX151" s="95" t="n"/>
      <c r="HY151" s="95" t="n"/>
      <c r="HZ151" s="95" t="n"/>
      <c r="IA151" s="95" t="n"/>
      <c r="IB151" s="95" t="n"/>
      <c r="IC151" s="95" t="n"/>
      <c r="ID151" s="95" t="n"/>
      <c r="IE151" s="95" t="n"/>
      <c r="IF151" s="95" t="n"/>
      <c r="IG151" s="95" t="n"/>
      <c r="IH151" s="95" t="n"/>
      <c r="II151" s="95" t="n"/>
      <c r="IJ151" s="95" t="n"/>
      <c r="IK151" s="95" t="n"/>
      <c r="IL151" s="95" t="n"/>
      <c r="IM151" s="95" t="n"/>
      <c r="IN151" s="95" t="n"/>
      <c r="IO151" s="95" t="n"/>
      <c r="IP151" s="95" t="n"/>
      <c r="IQ151" s="95" t="n"/>
      <c r="IR151" s="95" t="n"/>
      <c r="IS151" s="95" t="n"/>
      <c r="IT151" s="95" t="n"/>
      <c r="IU151" s="95" t="n"/>
    </row>
    <row r="152" ht="12.75" customHeight="1" s="54">
      <c r="A152" s="95" t="n">
        <v>17</v>
      </c>
      <c r="B152" s="95" t="n">
        <v>1</v>
      </c>
      <c r="C152" s="95">
        <f>ROW(SmtRes!A129)</f>
        <v/>
      </c>
      <c r="D152" s="95">
        <f>ROW(EtalonRes!A129)</f>
        <v/>
      </c>
      <c r="E152" s="95" t="n">
        <v>1</v>
      </c>
      <c r="F152" s="95" t="inlineStr">
        <is>
          <t>6.52-18-1</t>
        </is>
      </c>
      <c r="G152" s="95" t="inlineStr">
        <is>
          <t>Обмазочная гидроизоляция стен мокрых зон</t>
        </is>
      </c>
      <c r="H152" s="95" t="inlineStr">
        <is>
          <t>1 М2</t>
        </is>
      </c>
      <c r="I152" s="95" t="n">
        <v>274.35</v>
      </c>
      <c r="J152" s="95" t="n">
        <v>20.33</v>
      </c>
      <c r="K152" s="95" t="n">
        <v>84509.44</v>
      </c>
      <c r="L152" s="95" t="n"/>
      <c r="M152" s="95" t="n"/>
      <c r="N152" s="95" t="n"/>
      <c r="O152" s="95">
        <f>ROUND((Z152+AC152+AD152),2)</f>
        <v/>
      </c>
      <c r="P152" s="95">
        <f>ROUND((U152+X152+Y152),2)</f>
        <v/>
      </c>
      <c r="Q152" s="95">
        <f>ROUND(10.18,2)</f>
        <v/>
      </c>
      <c r="R152" s="95">
        <f>ROUND(AH152,2)</f>
        <v/>
      </c>
      <c r="S152" s="95" t="inlineStr">
        <is>
          <t>ТСН-2001 6.52-18-1</t>
        </is>
      </c>
      <c r="T152" s="95" t="inlineStr">
        <is>
          <t>work</t>
        </is>
      </c>
      <c r="U152" s="95" t="n">
        <v>56790.34</v>
      </c>
      <c r="V152" s="95" t="n">
        <v>15211.7</v>
      </c>
      <c r="W152" s="95" t="n">
        <v>1690.19</v>
      </c>
      <c r="X152" s="95" t="n">
        <v>16901.89</v>
      </c>
      <c r="Y152" s="95" t="n">
        <v>10817.21</v>
      </c>
      <c r="Z152" s="95" t="n">
        <v>5578.62</v>
      </c>
      <c r="AA152" s="95" t="n">
        <v>1494.27</v>
      </c>
      <c r="AB152" s="95" t="n">
        <v>166.03</v>
      </c>
      <c r="AC152" s="95" t="n">
        <v>1660.3</v>
      </c>
      <c r="AD152" s="95" t="n">
        <v>1062.59</v>
      </c>
      <c r="AE152" s="95" t="inlineStr">
        <is>
          <t>work</t>
        </is>
      </c>
      <c r="AF152" s="95" t="n">
        <v>187.11</v>
      </c>
      <c r="AG152" s="95" t="n">
        <v>18.38</v>
      </c>
      <c r="AH152" s="95" t="n">
        <v>274.35</v>
      </c>
      <c r="AI152" s="95">
        <f>(((EX152*0.3)*1.1))</f>
        <v/>
      </c>
      <c r="AJ152" s="95">
        <f>(AS152)</f>
        <v/>
      </c>
      <c r="AK152" s="95" t="n">
        <v>1494.27</v>
      </c>
      <c r="AL152" s="95" t="n">
        <v>0</v>
      </c>
      <c r="AM152" s="95" t="n">
        <v>1660.3</v>
      </c>
      <c r="AN152" s="95" t="n">
        <v>166.03</v>
      </c>
      <c r="AO152" s="95">
        <f>ROUND(O152,2)</f>
        <v/>
      </c>
      <c r="AP152" s="95" t="n">
        <v>0</v>
      </c>
      <c r="AQ152" s="95">
        <f>ROUND(R152,2)</f>
        <v/>
      </c>
      <c r="AR152" s="95" t="n">
        <v>0</v>
      </c>
      <c r="AS152" s="95" t="n">
        <v>0</v>
      </c>
      <c r="AT152" s="95" t="n">
        <v>97</v>
      </c>
      <c r="AU152" s="95" t="n">
        <v>51</v>
      </c>
      <c r="AV152" s="95" t="n">
        <v>1</v>
      </c>
      <c r="AW152" s="95" t="n">
        <v>1</v>
      </c>
      <c r="AX152" s="95" t="n"/>
      <c r="AY152" s="95" t="n"/>
      <c r="AZ152" s="95" t="n">
        <v>1</v>
      </c>
      <c r="BA152" s="95" t="n">
        <v>1</v>
      </c>
      <c r="BB152" s="95" t="n">
        <v>1</v>
      </c>
      <c r="BC152" s="95" t="n">
        <v>1</v>
      </c>
      <c r="BD152" s="95" t="n"/>
      <c r="BE152" s="95" t="n"/>
      <c r="BF152" s="95" t="n"/>
      <c r="BG152" s="95" t="n"/>
      <c r="BH152" s="95" t="n">
        <v>0</v>
      </c>
      <c r="BI152" s="95" t="n">
        <v>274.35</v>
      </c>
      <c r="BJ152" s="95" t="inlineStr">
        <is>
          <t>ТСН-2001 6.52-18-1, 6.52-18-1</t>
        </is>
      </c>
      <c r="BK152" s="95" t="n"/>
      <c r="BL152" s="95" t="n"/>
      <c r="BM152" s="95" t="n">
        <v>652</v>
      </c>
      <c r="BN152" s="95" t="n">
        <v>0</v>
      </c>
      <c r="BO152" s="95" t="inlineStr">
        <is>
          <t>6.52-18-1</t>
        </is>
      </c>
      <c r="BP152" s="95" t="n">
        <v>1</v>
      </c>
      <c r="BQ152" s="95" t="n">
        <v>40</v>
      </c>
      <c r="BR152" s="95" t="n">
        <v>0</v>
      </c>
      <c r="BS152" s="95" t="n">
        <v>1</v>
      </c>
      <c r="BT152" s="95" t="n">
        <v>1</v>
      </c>
      <c r="BU152" s="95" t="n">
        <v>1</v>
      </c>
      <c r="BV152" s="95" t="n">
        <v>1</v>
      </c>
      <c r="BW152" s="95" t="n">
        <v>1</v>
      </c>
      <c r="BX152" s="95" t="n">
        <v>1</v>
      </c>
      <c r="BY152" s="95" t="n"/>
      <c r="BZ152" s="95" t="n">
        <v>97</v>
      </c>
      <c r="CA152" s="95" t="n">
        <v>51</v>
      </c>
      <c r="CB152" s="95" t="n"/>
      <c r="CC152" s="95" t="n"/>
      <c r="CD152" s="95" t="n"/>
      <c r="CE152" s="95" t="n">
        <v>30</v>
      </c>
      <c r="CF152" s="95" t="n">
        <v>0</v>
      </c>
      <c r="CG152" s="95" t="n">
        <v>0</v>
      </c>
      <c r="CH152" s="95" t="n"/>
      <c r="CI152" s="95" t="n"/>
      <c r="CJ152" s="95" t="n"/>
      <c r="CK152" s="95" t="n"/>
      <c r="CL152" s="95" t="n"/>
      <c r="CM152" s="95" t="n">
        <v>0</v>
      </c>
      <c r="CN152" s="95" t="n"/>
      <c r="CO152" s="95" t="n">
        <v>0</v>
      </c>
      <c r="CP152" s="95">
        <f>ROUND(P152,2)</f>
        <v/>
      </c>
      <c r="CQ152" s="95">
        <f>ROUND(V152,2)</f>
        <v/>
      </c>
      <c r="CR152" s="95">
        <f>ROUND(W152,2)</f>
        <v/>
      </c>
      <c r="CS152" s="95">
        <f>ROUND(X152,2)</f>
        <v/>
      </c>
      <c r="CT152" s="95">
        <f>ROUND(Y152,2)</f>
        <v/>
      </c>
      <c r="CU152" s="95">
        <f>ROUND(AF152,2)</f>
        <v/>
      </c>
      <c r="CV152" s="95">
        <f>ROUND((AH152*AV152),2)</f>
        <v/>
      </c>
      <c r="CW152" s="95">
        <f>ROUND(AI152,2)</f>
        <v/>
      </c>
      <c r="CX152" s="95">
        <f>ROUND(AJ152,2)</f>
        <v/>
      </c>
      <c r="CY152" s="95">
        <f>ROUND(((P152*AT152)/100),2)</f>
        <v/>
      </c>
      <c r="CZ152" s="95">
        <f>ROUND(((P152*AU152)/100),2)</f>
        <v/>
      </c>
      <c r="DA152" s="95" t="n"/>
      <c r="DB152" s="95" t="n">
        <v>253</v>
      </c>
      <c r="DC152" s="95" t="n"/>
      <c r="DD152" s="95" t="inlineStr">
        <is>
          <t>*0)*1</t>
        </is>
      </c>
      <c r="DE152" s="95" t="inlineStr">
        <is>
          <t>*0,3)*1,1</t>
        </is>
      </c>
      <c r="DF152" s="95" t="inlineStr">
        <is>
          <t>*0,3)*1,1</t>
        </is>
      </c>
      <c r="DG152" s="95" t="inlineStr">
        <is>
          <t>*0,3)*1,1</t>
        </is>
      </c>
      <c r="DH152" s="95" t="n"/>
      <c r="DI152" s="95" t="inlineStr">
        <is>
          <t>*0,3)*1,1</t>
        </is>
      </c>
      <c r="DJ152" s="95" t="inlineStr">
        <is>
          <t>*0,3)*1,1</t>
        </is>
      </c>
      <c r="DK152" s="95" t="n"/>
      <c r="DL152" s="95" t="n"/>
      <c r="DM152" s="95" t="n"/>
      <c r="DN152" s="95" t="n">
        <v>0</v>
      </c>
      <c r="DO152" s="95" t="n">
        <v>0</v>
      </c>
      <c r="DP152" s="95" t="n">
        <v>1</v>
      </c>
      <c r="DQ152" s="95" t="n">
        <v>1</v>
      </c>
      <c r="DR152" s="95" t="n"/>
      <c r="DS152" s="95" t="n"/>
      <c r="DT152" s="95" t="n"/>
      <c r="DU152" s="95" t="n">
        <v>1000</v>
      </c>
      <c r="DV152" s="95" t="inlineStr">
        <is>
          <t>1  М2.</t>
        </is>
      </c>
      <c r="DW152" s="95" t="inlineStr">
        <is>
          <t>1  М2.</t>
        </is>
      </c>
      <c r="DX152" s="95" t="n">
        <v>1</v>
      </c>
      <c r="DY152" s="95" t="n"/>
      <c r="DZ152" s="95" t="n"/>
      <c r="EA152" s="95" t="n"/>
      <c r="EB152" s="95" t="n"/>
      <c r="EC152" s="95" t="n"/>
      <c r="ED152" s="95" t="n"/>
      <c r="EE152" s="95" t="n">
        <v>1211144554</v>
      </c>
      <c r="EF152" s="95" t="n">
        <v>40</v>
      </c>
      <c r="EG152" s="95" t="inlineStr">
        <is>
          <t>Строительные работы</t>
        </is>
      </c>
      <c r="EH152" s="95" t="n">
        <v>0</v>
      </c>
      <c r="EI152" s="95" t="n"/>
      <c r="EJ152" s="95" t="n">
        <v>274.35</v>
      </c>
      <c r="EK152" s="95" t="n">
        <v>652</v>
      </c>
      <c r="EL152" s="95" t="inlineStr">
        <is>
          <t>ТСН-2001 6.52-18-1</t>
        </is>
      </c>
      <c r="EM152" s="95" t="inlineStr">
        <is>
          <t>ТСН-2001.6-52</t>
        </is>
      </c>
      <c r="EN152" s="95" t="n"/>
      <c r="EO152" s="95" t="n"/>
      <c r="EP152" s="95" t="n"/>
      <c r="EQ152" s="95" t="n">
        <v>131072</v>
      </c>
      <c r="ER152" s="95" t="n">
        <v>1494.27</v>
      </c>
      <c r="ES152" s="95" t="n">
        <v>0</v>
      </c>
      <c r="ET152" s="95" t="n">
        <v>1660.3</v>
      </c>
      <c r="EU152" s="95" t="n">
        <v>166.03</v>
      </c>
      <c r="EV152" s="95" t="n">
        <v>1062.59</v>
      </c>
      <c r="EW152" s="95" t="n">
        <v>274.35</v>
      </c>
      <c r="EX152" s="95" t="n">
        <v>0</v>
      </c>
      <c r="EY152" s="95" t="n">
        <v>0</v>
      </c>
      <c r="EZ152" s="95" t="n"/>
      <c r="FA152" s="95" t="n"/>
      <c r="FB152" s="95" t="n"/>
      <c r="FC152" s="95" t="n"/>
      <c r="FD152" s="95" t="n"/>
      <c r="FE152" s="95" t="n"/>
      <c r="FF152" s="95" t="n"/>
      <c r="FG152" s="95" t="n"/>
      <c r="FH152" s="95" t="n"/>
      <c r="FI152" s="95" t="n"/>
      <c r="FJ152" s="95" t="n"/>
      <c r="FK152" s="95" t="n"/>
      <c r="FL152" s="95" t="n"/>
      <c r="FM152" s="95" t="n"/>
      <c r="FN152" s="95" t="n"/>
      <c r="FO152" s="95" t="n"/>
      <c r="FP152" s="95" t="n"/>
      <c r="FQ152" s="95" t="n">
        <v>0</v>
      </c>
      <c r="FR152" s="95">
        <f>ROUND(IF(BI152=3,GM152,0),2)</f>
        <v/>
      </c>
      <c r="FS152" s="95" t="n">
        <v>0</v>
      </c>
      <c r="FT152" s="95" t="n"/>
      <c r="FU152" s="95" t="n"/>
      <c r="FV152" s="95" t="n"/>
      <c r="FW152" s="95" t="n"/>
      <c r="FX152" s="95" t="n">
        <v>97</v>
      </c>
      <c r="FY152" s="95" t="n">
        <v>51</v>
      </c>
      <c r="FZ152" s="95" t="n"/>
      <c r="GA152" s="95" t="n"/>
      <c r="GB152" s="95" t="n"/>
      <c r="GC152" s="95" t="n"/>
      <c r="GD152" s="95" t="n">
        <v>1</v>
      </c>
      <c r="GE152" s="95" t="n"/>
      <c r="GF152" s="95" t="n">
        <v>1211144554</v>
      </c>
      <c r="GG152" s="95" t="n">
        <v>2</v>
      </c>
      <c r="GH152" s="95" t="n">
        <v>1</v>
      </c>
      <c r="GI152" s="95" t="n">
        <v>2</v>
      </c>
      <c r="GJ152" s="95" t="n">
        <v>0</v>
      </c>
      <c r="GK152" s="95" t="n">
        <v>0</v>
      </c>
      <c r="GL152" s="95">
        <f>ROUND(IF(AND(BH152=3,BI152=3,FS152&lt;&gt;0),P152,0),2)</f>
        <v/>
      </c>
      <c r="GM152" s="95">
        <f>ROUND(O152+X152+Y152,2)+GX152</f>
        <v/>
      </c>
      <c r="GN152" s="95">
        <f>IF(OR(BI152=0,BI152=1),GM152-GX152,0)</f>
        <v/>
      </c>
      <c r="GO152" s="95">
        <f>IF(BI152=2,GM152-GX152,0)</f>
        <v/>
      </c>
      <c r="GP152" s="95">
        <f>IF(BI152=4,GM152-GX152,0)</f>
        <v/>
      </c>
      <c r="GQ152" s="95" t="n"/>
      <c r="GR152" s="95" t="n">
        <v>0</v>
      </c>
      <c r="GS152" s="95" t="n">
        <v>0</v>
      </c>
      <c r="GT152" s="95" t="n">
        <v>0</v>
      </c>
      <c r="GU152" s="95" t="n"/>
      <c r="GV152" s="95">
        <f>ROUND((GT152),6)</f>
        <v/>
      </c>
      <c r="GW152" s="95" t="n">
        <v>1</v>
      </c>
      <c r="GX152" s="95">
        <f>ROUND(HC152*I152,2)</f>
        <v/>
      </c>
      <c r="GY152" s="95" t="n">
        <v>0</v>
      </c>
      <c r="GZ152" s="95" t="n">
        <v>0</v>
      </c>
      <c r="HA152" s="95" t="n">
        <v>0</v>
      </c>
      <c r="HB152" s="95" t="n">
        <v>0</v>
      </c>
      <c r="HC152" s="95">
        <f>GV152*GW152</f>
        <v/>
      </c>
      <c r="HD152" s="95" t="n">
        <v>0</v>
      </c>
      <c r="HE152" s="95" t="n"/>
      <c r="HF152" s="95" t="n"/>
      <c r="HG152" s="95" t="n"/>
      <c r="HH152" s="95" t="n"/>
      <c r="HI152" s="95" t="n"/>
      <c r="HJ152" s="95" t="n"/>
      <c r="HK152" s="95" t="n"/>
      <c r="HL152" s="95" t="n"/>
      <c r="HM152" s="95" t="n"/>
      <c r="HN152" s="95" t="n"/>
      <c r="HO152" s="95" t="n"/>
      <c r="HP152" s="95" t="n"/>
      <c r="HQ152" s="95" t="n"/>
      <c r="HR152" s="95" t="n"/>
      <c r="HS152" s="95" t="n"/>
      <c r="HT152" s="95" t="n"/>
      <c r="HU152" s="95" t="n"/>
      <c r="HV152" s="95" t="n"/>
      <c r="HW152" s="95" t="n"/>
      <c r="HX152" s="95" t="n"/>
      <c r="HY152" s="95" t="n"/>
      <c r="HZ152" s="95" t="n"/>
      <c r="IA152" s="95" t="n"/>
      <c r="IB152" s="95" t="n"/>
      <c r="IC152" s="95" t="n"/>
      <c r="ID152" s="95" t="n"/>
      <c r="IE152" s="95" t="n"/>
      <c r="IF152" s="95" t="n"/>
      <c r="IG152" s="95" t="n"/>
      <c r="IH152" s="95" t="n"/>
      <c r="II152" s="95" t="n"/>
      <c r="IJ152" s="95" t="n"/>
      <c r="IK152" s="95" t="n"/>
      <c r="IL152" s="95" t="n"/>
      <c r="IM152" s="95" t="n"/>
      <c r="IN152" s="95" t="n"/>
      <c r="IO152" s="95" t="n"/>
      <c r="IP152" s="95" t="n"/>
      <c r="IQ152" s="95" t="n"/>
      <c r="IR152" s="95" t="n"/>
      <c r="IS152" s="95" t="n"/>
      <c r="IT152" s="95" t="n"/>
      <c r="IU152" s="95" t="n"/>
    </row>
    <row r="153" ht="12.75" customHeight="1" s="54">
      <c r="A153" s="95" t="n">
        <v>17</v>
      </c>
      <c r="B153" s="95" t="n">
        <v>1</v>
      </c>
      <c r="C153" s="95">
        <f>ROW(SmtRes!A130)</f>
        <v/>
      </c>
      <c r="D153" s="95">
        <f>ROW(EtalonRes!A130)</f>
        <v/>
      </c>
      <c r="E153" s="95" t="n">
        <v>1</v>
      </c>
      <c r="F153" s="95" t="inlineStr">
        <is>
          <t>3.11-32-1</t>
        </is>
      </c>
      <c r="G153" s="95" t="inlineStr">
        <is>
          <t>Гидроизоляционные ленты/примыкания мокрых зон</t>
        </is>
      </c>
      <c r="H153" s="95" t="inlineStr">
        <is>
          <t>1 М2</t>
        </is>
      </c>
      <c r="I153" s="95" t="n">
        <v>68.58750000000001</v>
      </c>
      <c r="J153" s="95" t="n">
        <v>45.19</v>
      </c>
      <c r="K153" s="95" t="n">
        <v>46949.69</v>
      </c>
      <c r="L153" s="95" t="n"/>
      <c r="M153" s="95" t="n"/>
      <c r="N153" s="95" t="n"/>
      <c r="O153" s="95">
        <f>ROUND((Z153+AC153+AD153),2)</f>
        <v/>
      </c>
      <c r="P153" s="95">
        <f>ROUND((U153+X153+Y153),2)</f>
        <v/>
      </c>
      <c r="Q153" s="95">
        <f>ROUND(10.18,2)</f>
        <v/>
      </c>
      <c r="R153" s="95">
        <f>ROUND(AH153,2)</f>
        <v/>
      </c>
      <c r="S153" s="95" t="inlineStr">
        <is>
          <t>ТСН-2001 3.11-32-1</t>
        </is>
      </c>
      <c r="T153" s="95" t="inlineStr">
        <is>
          <t>work</t>
        </is>
      </c>
      <c r="U153" s="95" t="n">
        <v>31550.19</v>
      </c>
      <c r="V153" s="95" t="n">
        <v>8450.950000000001</v>
      </c>
      <c r="W153" s="95" t="n">
        <v>938.99</v>
      </c>
      <c r="X153" s="95" t="n">
        <v>9389.950000000001</v>
      </c>
      <c r="Y153" s="95" t="n">
        <v>6009.56</v>
      </c>
      <c r="Z153" s="95" t="n">
        <v>3099.23</v>
      </c>
      <c r="AA153" s="95" t="n">
        <v>830.16</v>
      </c>
      <c r="AB153" s="95" t="n">
        <v>92.23999999999999</v>
      </c>
      <c r="AC153" s="95" t="n">
        <v>922.4</v>
      </c>
      <c r="AD153" s="95" t="n">
        <v>590.34</v>
      </c>
      <c r="AE153" s="95" t="inlineStr">
        <is>
          <t>work</t>
        </is>
      </c>
      <c r="AF153" s="95" t="n">
        <v>103.94</v>
      </c>
      <c r="AG153" s="95" t="n">
        <v>10.21</v>
      </c>
      <c r="AH153" s="95" t="n">
        <v>68.59</v>
      </c>
      <c r="AI153" s="95">
        <f>(((EX153*0.3)*1.1))</f>
        <v/>
      </c>
      <c r="AJ153" s="95">
        <f>(AS153)</f>
        <v/>
      </c>
      <c r="AK153" s="95" t="n">
        <v>830.16</v>
      </c>
      <c r="AL153" s="95" t="n">
        <v>0</v>
      </c>
      <c r="AM153" s="95" t="n">
        <v>922.4</v>
      </c>
      <c r="AN153" s="95" t="n">
        <v>92.23999999999999</v>
      </c>
      <c r="AO153" s="95">
        <f>ROUND(O153,2)</f>
        <v/>
      </c>
      <c r="AP153" s="95" t="n">
        <v>0</v>
      </c>
      <c r="AQ153" s="95">
        <f>ROUND(R153,2)</f>
        <v/>
      </c>
      <c r="AR153" s="95" t="n">
        <v>0</v>
      </c>
      <c r="AS153" s="95" t="n">
        <v>0</v>
      </c>
      <c r="AT153" s="95" t="n">
        <v>97</v>
      </c>
      <c r="AU153" s="95" t="n">
        <v>51</v>
      </c>
      <c r="AV153" s="95" t="n">
        <v>1</v>
      </c>
      <c r="AW153" s="95" t="n">
        <v>1</v>
      </c>
      <c r="AX153" s="95" t="n"/>
      <c r="AY153" s="95" t="n"/>
      <c r="AZ153" s="95" t="n">
        <v>1</v>
      </c>
      <c r="BA153" s="95" t="n">
        <v>1</v>
      </c>
      <c r="BB153" s="95" t="n">
        <v>1</v>
      </c>
      <c r="BC153" s="95" t="n">
        <v>1</v>
      </c>
      <c r="BD153" s="95" t="n"/>
      <c r="BE153" s="95" t="n"/>
      <c r="BF153" s="95" t="n"/>
      <c r="BG153" s="95" t="n"/>
      <c r="BH153" s="95" t="n">
        <v>0</v>
      </c>
      <c r="BI153" s="95" t="n">
        <v>68.59</v>
      </c>
      <c r="BJ153" s="95" t="inlineStr">
        <is>
          <t>ТСН-2001 3.11-32-1, 3.11-32-1</t>
        </is>
      </c>
      <c r="BK153" s="95" t="n"/>
      <c r="BL153" s="95" t="n"/>
      <c r="BM153" s="95" t="n">
        <v>311</v>
      </c>
      <c r="BN153" s="95" t="n">
        <v>0</v>
      </c>
      <c r="BO153" s="95" t="inlineStr">
        <is>
          <t>3.11-32-1</t>
        </is>
      </c>
      <c r="BP153" s="95" t="n">
        <v>1</v>
      </c>
      <c r="BQ153" s="95" t="n">
        <v>40</v>
      </c>
      <c r="BR153" s="95" t="n">
        <v>0</v>
      </c>
      <c r="BS153" s="95" t="n">
        <v>1</v>
      </c>
      <c r="BT153" s="95" t="n">
        <v>1</v>
      </c>
      <c r="BU153" s="95" t="n">
        <v>1</v>
      </c>
      <c r="BV153" s="95" t="n">
        <v>1</v>
      </c>
      <c r="BW153" s="95" t="n">
        <v>1</v>
      </c>
      <c r="BX153" s="95" t="n">
        <v>1</v>
      </c>
      <c r="BY153" s="95" t="n"/>
      <c r="BZ153" s="95" t="n">
        <v>97</v>
      </c>
      <c r="CA153" s="95" t="n">
        <v>51</v>
      </c>
      <c r="CB153" s="95" t="n"/>
      <c r="CC153" s="95" t="n"/>
      <c r="CD153" s="95" t="n"/>
      <c r="CE153" s="95" t="n">
        <v>30</v>
      </c>
      <c r="CF153" s="95" t="n">
        <v>0</v>
      </c>
      <c r="CG153" s="95" t="n">
        <v>0</v>
      </c>
      <c r="CH153" s="95" t="n"/>
      <c r="CI153" s="95" t="n"/>
      <c r="CJ153" s="95" t="n"/>
      <c r="CK153" s="95" t="n"/>
      <c r="CL153" s="95" t="n"/>
      <c r="CM153" s="95" t="n">
        <v>0</v>
      </c>
      <c r="CN153" s="95" t="n"/>
      <c r="CO153" s="95" t="n">
        <v>0</v>
      </c>
      <c r="CP153" s="95">
        <f>ROUND(P153,2)</f>
        <v/>
      </c>
      <c r="CQ153" s="95">
        <f>ROUND(V153,2)</f>
        <v/>
      </c>
      <c r="CR153" s="95">
        <f>ROUND(W153,2)</f>
        <v/>
      </c>
      <c r="CS153" s="95">
        <f>ROUND(X153,2)</f>
        <v/>
      </c>
      <c r="CT153" s="95">
        <f>ROUND(Y153,2)</f>
        <v/>
      </c>
      <c r="CU153" s="95">
        <f>ROUND(AF153,2)</f>
        <v/>
      </c>
      <c r="CV153" s="95">
        <f>ROUND((AH153*AV153),2)</f>
        <v/>
      </c>
      <c r="CW153" s="95">
        <f>ROUND(AI153,2)</f>
        <v/>
      </c>
      <c r="CX153" s="95">
        <f>ROUND(AJ153,2)</f>
        <v/>
      </c>
      <c r="CY153" s="95">
        <f>ROUND(((P153*AT153)/100),2)</f>
        <v/>
      </c>
      <c r="CZ153" s="95">
        <f>ROUND(((P153*AU153)/100),2)</f>
        <v/>
      </c>
      <c r="DA153" s="95" t="n"/>
      <c r="DB153" s="95" t="n">
        <v>255</v>
      </c>
      <c r="DC153" s="95" t="n"/>
      <c r="DD153" s="95" t="inlineStr">
        <is>
          <t>*0)*1</t>
        </is>
      </c>
      <c r="DE153" s="95" t="inlineStr">
        <is>
          <t>*0,3)*1,1</t>
        </is>
      </c>
      <c r="DF153" s="95" t="inlineStr">
        <is>
          <t>*0,3)*1,1</t>
        </is>
      </c>
      <c r="DG153" s="95" t="inlineStr">
        <is>
          <t>*0,3)*1,1</t>
        </is>
      </c>
      <c r="DH153" s="95" t="n"/>
      <c r="DI153" s="95" t="inlineStr">
        <is>
          <t>*0,3)*1,1</t>
        </is>
      </c>
      <c r="DJ153" s="95" t="inlineStr">
        <is>
          <t>*0,3)*1,1</t>
        </is>
      </c>
      <c r="DK153" s="95" t="n"/>
      <c r="DL153" s="95" t="n"/>
      <c r="DM153" s="95" t="n"/>
      <c r="DN153" s="95" t="n">
        <v>0</v>
      </c>
      <c r="DO153" s="95" t="n">
        <v>0</v>
      </c>
      <c r="DP153" s="95" t="n">
        <v>1</v>
      </c>
      <c r="DQ153" s="95" t="n">
        <v>1</v>
      </c>
      <c r="DR153" s="95" t="n"/>
      <c r="DS153" s="95" t="n"/>
      <c r="DT153" s="95" t="n"/>
      <c r="DU153" s="95" t="n">
        <v>1000</v>
      </c>
      <c r="DV153" s="95" t="inlineStr">
        <is>
          <t>1  М2.</t>
        </is>
      </c>
      <c r="DW153" s="95" t="inlineStr">
        <is>
          <t>1  М2.</t>
        </is>
      </c>
      <c r="DX153" s="95" t="n">
        <v>1</v>
      </c>
      <c r="DY153" s="95" t="n"/>
      <c r="DZ153" s="95" t="n"/>
      <c r="EA153" s="95" t="n"/>
      <c r="EB153" s="95" t="n"/>
      <c r="EC153" s="95" t="n"/>
      <c r="ED153" s="95" t="n"/>
      <c r="EE153" s="95" t="n">
        <v>1201853068</v>
      </c>
      <c r="EF153" s="95" t="n">
        <v>40</v>
      </c>
      <c r="EG153" s="95" t="inlineStr">
        <is>
          <t>Строительные работы</t>
        </is>
      </c>
      <c r="EH153" s="95" t="n">
        <v>0</v>
      </c>
      <c r="EI153" s="95" t="n"/>
      <c r="EJ153" s="95" t="n">
        <v>68.58750000000001</v>
      </c>
      <c r="EK153" s="95" t="n">
        <v>311</v>
      </c>
      <c r="EL153" s="95" t="inlineStr">
        <is>
          <t>ТСН-2001 3.11-32-1</t>
        </is>
      </c>
      <c r="EM153" s="95" t="inlineStr">
        <is>
          <t>ТСН-2001.3-11</t>
        </is>
      </c>
      <c r="EN153" s="95" t="n"/>
      <c r="EO153" s="95" t="n"/>
      <c r="EP153" s="95" t="n"/>
      <c r="EQ153" s="95" t="n">
        <v>131072</v>
      </c>
      <c r="ER153" s="95" t="n">
        <v>830.16</v>
      </c>
      <c r="ES153" s="95" t="n">
        <v>0</v>
      </c>
      <c r="ET153" s="95" t="n">
        <v>922.4</v>
      </c>
      <c r="EU153" s="95" t="n">
        <v>92.23999999999999</v>
      </c>
      <c r="EV153" s="95" t="n">
        <v>590.34</v>
      </c>
      <c r="EW153" s="95" t="n">
        <v>68.59</v>
      </c>
      <c r="EX153" s="95" t="n">
        <v>0</v>
      </c>
      <c r="EY153" s="95" t="n">
        <v>0</v>
      </c>
      <c r="EZ153" s="95" t="n"/>
      <c r="FA153" s="95" t="n"/>
      <c r="FB153" s="95" t="n"/>
      <c r="FC153" s="95" t="n"/>
      <c r="FD153" s="95" t="n"/>
      <c r="FE153" s="95" t="n"/>
      <c r="FF153" s="95" t="n"/>
      <c r="FG153" s="95" t="n"/>
      <c r="FH153" s="95" t="n"/>
      <c r="FI153" s="95" t="n"/>
      <c r="FJ153" s="95" t="n"/>
      <c r="FK153" s="95" t="n"/>
      <c r="FL153" s="95" t="n"/>
      <c r="FM153" s="95" t="n"/>
      <c r="FN153" s="95" t="n"/>
      <c r="FO153" s="95" t="n"/>
      <c r="FP153" s="95" t="n"/>
      <c r="FQ153" s="95" t="n">
        <v>0</v>
      </c>
      <c r="FR153" s="95">
        <f>ROUND(IF(BI153=3,GM153,0),2)</f>
        <v/>
      </c>
      <c r="FS153" s="95" t="n">
        <v>0</v>
      </c>
      <c r="FT153" s="95" t="n"/>
      <c r="FU153" s="95" t="n"/>
      <c r="FV153" s="95" t="n"/>
      <c r="FW153" s="95" t="n"/>
      <c r="FX153" s="95" t="n">
        <v>97</v>
      </c>
      <c r="FY153" s="95" t="n">
        <v>51</v>
      </c>
      <c r="FZ153" s="95" t="n"/>
      <c r="GA153" s="95" t="n"/>
      <c r="GB153" s="95" t="n"/>
      <c r="GC153" s="95" t="n"/>
      <c r="GD153" s="95" t="n">
        <v>1</v>
      </c>
      <c r="GE153" s="95" t="n"/>
      <c r="GF153" s="95" t="n">
        <v>1201853068</v>
      </c>
      <c r="GG153" s="95" t="n">
        <v>2</v>
      </c>
      <c r="GH153" s="95" t="n">
        <v>1</v>
      </c>
      <c r="GI153" s="95" t="n">
        <v>2</v>
      </c>
      <c r="GJ153" s="95" t="n">
        <v>0</v>
      </c>
      <c r="GK153" s="95" t="n">
        <v>0</v>
      </c>
      <c r="GL153" s="95">
        <f>ROUND(IF(AND(BH153=3,BI153=3,FS153&lt;&gt;0),P153,0),2)</f>
        <v/>
      </c>
      <c r="GM153" s="95">
        <f>ROUND(O153+X153+Y153,2)+GX153</f>
        <v/>
      </c>
      <c r="GN153" s="95">
        <f>IF(OR(BI153=0,BI153=1),GM153-GX153,0)</f>
        <v/>
      </c>
      <c r="GO153" s="95">
        <f>IF(BI153=2,GM153-GX153,0)</f>
        <v/>
      </c>
      <c r="GP153" s="95">
        <f>IF(BI153=4,GM153-GX153,0)</f>
        <v/>
      </c>
      <c r="GQ153" s="95" t="n"/>
      <c r="GR153" s="95" t="n">
        <v>0</v>
      </c>
      <c r="GS153" s="95" t="n">
        <v>0</v>
      </c>
      <c r="GT153" s="95" t="n">
        <v>0</v>
      </c>
      <c r="GU153" s="95" t="n"/>
      <c r="GV153" s="95">
        <f>ROUND((GT153),6)</f>
        <v/>
      </c>
      <c r="GW153" s="95" t="n">
        <v>1</v>
      </c>
      <c r="GX153" s="95">
        <f>ROUND(HC153*I153,2)</f>
        <v/>
      </c>
      <c r="GY153" s="95" t="n">
        <v>0</v>
      </c>
      <c r="GZ153" s="95" t="n">
        <v>0</v>
      </c>
      <c r="HA153" s="95" t="n">
        <v>0</v>
      </c>
      <c r="HB153" s="95" t="n">
        <v>0</v>
      </c>
      <c r="HC153" s="95">
        <f>GV153*GW153</f>
        <v/>
      </c>
      <c r="HD153" s="95" t="n">
        <v>0</v>
      </c>
      <c r="HE153" s="95" t="n"/>
      <c r="HF153" s="95" t="n"/>
      <c r="HG153" s="95" t="n"/>
      <c r="HH153" s="95" t="n"/>
      <c r="HI153" s="95" t="n"/>
      <c r="HJ153" s="95" t="n"/>
      <c r="HK153" s="95" t="n"/>
      <c r="HL153" s="95" t="n"/>
      <c r="HM153" s="95" t="n"/>
      <c r="HN153" s="95" t="n"/>
      <c r="HO153" s="95" t="n"/>
      <c r="HP153" s="95" t="n"/>
      <c r="HQ153" s="95" t="n"/>
      <c r="HR153" s="95" t="n"/>
      <c r="HS153" s="95" t="n"/>
      <c r="HT153" s="95" t="n"/>
      <c r="HU153" s="95" t="n"/>
      <c r="HV153" s="95" t="n"/>
      <c r="HW153" s="95" t="n"/>
      <c r="HX153" s="95" t="n"/>
      <c r="HY153" s="95" t="n"/>
      <c r="HZ153" s="95" t="n"/>
      <c r="IA153" s="95" t="n"/>
      <c r="IB153" s="95" t="n"/>
      <c r="IC153" s="95" t="n"/>
      <c r="ID153" s="95" t="n"/>
      <c r="IE153" s="95" t="n"/>
      <c r="IF153" s="95" t="n"/>
      <c r="IG153" s="95" t="n"/>
      <c r="IH153" s="95" t="n"/>
      <c r="II153" s="95" t="n"/>
      <c r="IJ153" s="95" t="n"/>
      <c r="IK153" s="95" t="n"/>
      <c r="IL153" s="95" t="n"/>
      <c r="IM153" s="95" t="n"/>
      <c r="IN153" s="95" t="n"/>
      <c r="IO153" s="95" t="n"/>
      <c r="IP153" s="95" t="n"/>
      <c r="IQ153" s="95" t="n"/>
      <c r="IR153" s="95" t="n"/>
      <c r="IS153" s="95" t="n"/>
      <c r="IT153" s="95" t="n"/>
      <c r="IU153" s="95" t="n"/>
    </row>
    <row r="154" ht="12.75" customHeight="1" s="54">
      <c r="A154" s="95" t="n">
        <v>17</v>
      </c>
      <c r="B154" s="95" t="n">
        <v>1</v>
      </c>
      <c r="C154" s="95">
        <f>ROW(SmtRes!A131)</f>
        <v/>
      </c>
      <c r="D154" s="95">
        <f>ROW(EtalonRes!A131)</f>
        <v/>
      </c>
      <c r="E154" s="95" t="n">
        <v>1</v>
      </c>
      <c r="F154" s="95" t="inlineStr">
        <is>
          <t>3.15-165-1</t>
        </is>
      </c>
      <c r="G154" s="95" t="inlineStr">
        <is>
          <t>Грунтование стен перед гидроизоляцией</t>
        </is>
      </c>
      <c r="H154" s="95" t="inlineStr">
        <is>
          <t>1 М2</t>
        </is>
      </c>
      <c r="I154" s="95" t="n">
        <v>274.35</v>
      </c>
      <c r="J154" s="95" t="n">
        <v>4.52</v>
      </c>
      <c r="K154" s="95" t="n">
        <v>18779.88</v>
      </c>
      <c r="L154" s="95" t="n"/>
      <c r="M154" s="95" t="n"/>
      <c r="N154" s="95" t="n"/>
      <c r="O154" s="95">
        <f>ROUND((Z154+AC154+AD154),2)</f>
        <v/>
      </c>
      <c r="P154" s="95">
        <f>ROUND((U154+X154+Y154),2)</f>
        <v/>
      </c>
      <c r="Q154" s="95">
        <f>ROUND(10.18,2)</f>
        <v/>
      </c>
      <c r="R154" s="95">
        <f>ROUND(AH154,2)</f>
        <v/>
      </c>
      <c r="S154" s="95" t="inlineStr">
        <is>
          <t>ТСН-2001 3.15-165-1</t>
        </is>
      </c>
      <c r="T154" s="95" t="inlineStr">
        <is>
          <t>work</t>
        </is>
      </c>
      <c r="U154" s="95" t="n">
        <v>12620.07</v>
      </c>
      <c r="V154" s="95" t="n">
        <v>3380.38</v>
      </c>
      <c r="W154" s="95" t="n">
        <v>375.6</v>
      </c>
      <c r="X154" s="95" t="n">
        <v>3755.98</v>
      </c>
      <c r="Y154" s="95" t="n">
        <v>2403.83</v>
      </c>
      <c r="Z154" s="95" t="n">
        <v>1239.69</v>
      </c>
      <c r="AA154" s="95" t="n">
        <v>332.06</v>
      </c>
      <c r="AB154" s="95" t="n">
        <v>36.9</v>
      </c>
      <c r="AC154" s="95" t="n">
        <v>368.96</v>
      </c>
      <c r="AD154" s="95" t="n">
        <v>236.13</v>
      </c>
      <c r="AE154" s="95" t="inlineStr">
        <is>
          <t>work</t>
        </is>
      </c>
      <c r="AF154" s="95" t="n">
        <v>41.53</v>
      </c>
      <c r="AG154" s="95" t="n">
        <v>4.08</v>
      </c>
      <c r="AH154" s="95" t="n">
        <v>274.35</v>
      </c>
      <c r="AI154" s="95">
        <f>(((EX154*0.3)*1.1))</f>
        <v/>
      </c>
      <c r="AJ154" s="95">
        <f>(AS154)</f>
        <v/>
      </c>
      <c r="AK154" s="95" t="n">
        <v>332.06</v>
      </c>
      <c r="AL154" s="95" t="n">
        <v>0</v>
      </c>
      <c r="AM154" s="95" t="n">
        <v>368.96</v>
      </c>
      <c r="AN154" s="95" t="n">
        <v>36.9</v>
      </c>
      <c r="AO154" s="95">
        <f>ROUND(O154,2)</f>
        <v/>
      </c>
      <c r="AP154" s="95" t="n">
        <v>0</v>
      </c>
      <c r="AQ154" s="95">
        <f>ROUND(R154,2)</f>
        <v/>
      </c>
      <c r="AR154" s="95" t="n">
        <v>0</v>
      </c>
      <c r="AS154" s="95" t="n">
        <v>0</v>
      </c>
      <c r="AT154" s="95" t="n">
        <v>97</v>
      </c>
      <c r="AU154" s="95" t="n">
        <v>51</v>
      </c>
      <c r="AV154" s="95" t="n">
        <v>1</v>
      </c>
      <c r="AW154" s="95" t="n">
        <v>1</v>
      </c>
      <c r="AX154" s="95" t="n"/>
      <c r="AY154" s="95" t="n"/>
      <c r="AZ154" s="95" t="n">
        <v>1</v>
      </c>
      <c r="BA154" s="95" t="n">
        <v>1</v>
      </c>
      <c r="BB154" s="95" t="n">
        <v>1</v>
      </c>
      <c r="BC154" s="95" t="n">
        <v>1</v>
      </c>
      <c r="BD154" s="95" t="n"/>
      <c r="BE154" s="95" t="n"/>
      <c r="BF154" s="95" t="n"/>
      <c r="BG154" s="95" t="n"/>
      <c r="BH154" s="95" t="n">
        <v>0</v>
      </c>
      <c r="BI154" s="95" t="n">
        <v>274.35</v>
      </c>
      <c r="BJ154" s="95" t="inlineStr">
        <is>
          <t>ТСН-2001 3.15-165-1, 3.15-165-1</t>
        </is>
      </c>
      <c r="BK154" s="95" t="n"/>
      <c r="BL154" s="95" t="n"/>
      <c r="BM154" s="95" t="n">
        <v>315</v>
      </c>
      <c r="BN154" s="95" t="n">
        <v>0</v>
      </c>
      <c r="BO154" s="95" t="inlineStr">
        <is>
          <t>3.15-165-1</t>
        </is>
      </c>
      <c r="BP154" s="95" t="n">
        <v>1</v>
      </c>
      <c r="BQ154" s="95" t="n">
        <v>40</v>
      </c>
      <c r="BR154" s="95" t="n">
        <v>0</v>
      </c>
      <c r="BS154" s="95" t="n">
        <v>1</v>
      </c>
      <c r="BT154" s="95" t="n">
        <v>1</v>
      </c>
      <c r="BU154" s="95" t="n">
        <v>1</v>
      </c>
      <c r="BV154" s="95" t="n">
        <v>1</v>
      </c>
      <c r="BW154" s="95" t="n">
        <v>1</v>
      </c>
      <c r="BX154" s="95" t="n">
        <v>1</v>
      </c>
      <c r="BY154" s="95" t="n"/>
      <c r="BZ154" s="95" t="n">
        <v>97</v>
      </c>
      <c r="CA154" s="95" t="n">
        <v>51</v>
      </c>
      <c r="CB154" s="95" t="n"/>
      <c r="CC154" s="95" t="n"/>
      <c r="CD154" s="95" t="n"/>
      <c r="CE154" s="95" t="n">
        <v>30</v>
      </c>
      <c r="CF154" s="95" t="n">
        <v>0</v>
      </c>
      <c r="CG154" s="95" t="n">
        <v>0</v>
      </c>
      <c r="CH154" s="95" t="n"/>
      <c r="CI154" s="95" t="n"/>
      <c r="CJ154" s="95" t="n"/>
      <c r="CK154" s="95" t="n"/>
      <c r="CL154" s="95" t="n"/>
      <c r="CM154" s="95" t="n">
        <v>0</v>
      </c>
      <c r="CN154" s="95" t="n"/>
      <c r="CO154" s="95" t="n">
        <v>0</v>
      </c>
      <c r="CP154" s="95">
        <f>ROUND(P154,2)</f>
        <v/>
      </c>
      <c r="CQ154" s="95">
        <f>ROUND(V154,2)</f>
        <v/>
      </c>
      <c r="CR154" s="95">
        <f>ROUND(W154,2)</f>
        <v/>
      </c>
      <c r="CS154" s="95">
        <f>ROUND(X154,2)</f>
        <v/>
      </c>
      <c r="CT154" s="95">
        <f>ROUND(Y154,2)</f>
        <v/>
      </c>
      <c r="CU154" s="95">
        <f>ROUND(AF154,2)</f>
        <v/>
      </c>
      <c r="CV154" s="95">
        <f>ROUND((AH154*AV154),2)</f>
        <v/>
      </c>
      <c r="CW154" s="95">
        <f>ROUND(AI154,2)</f>
        <v/>
      </c>
      <c r="CX154" s="95">
        <f>ROUND(AJ154,2)</f>
        <v/>
      </c>
      <c r="CY154" s="95">
        <f>ROUND(((P154*AT154)/100),2)</f>
        <v/>
      </c>
      <c r="CZ154" s="95">
        <f>ROUND(((P154*AU154)/100),2)</f>
        <v/>
      </c>
      <c r="DA154" s="95" t="n"/>
      <c r="DB154" s="95" t="n">
        <v>257</v>
      </c>
      <c r="DC154" s="95" t="n"/>
      <c r="DD154" s="95" t="inlineStr">
        <is>
          <t>*0)*1</t>
        </is>
      </c>
      <c r="DE154" s="95" t="inlineStr">
        <is>
          <t>*0,3)*1,1</t>
        </is>
      </c>
      <c r="DF154" s="95" t="inlineStr">
        <is>
          <t>*0,3)*1,1</t>
        </is>
      </c>
      <c r="DG154" s="95" t="inlineStr">
        <is>
          <t>*0,3)*1,1</t>
        </is>
      </c>
      <c r="DH154" s="95" t="n"/>
      <c r="DI154" s="95" t="inlineStr">
        <is>
          <t>*0,3)*1,1</t>
        </is>
      </c>
      <c r="DJ154" s="95" t="inlineStr">
        <is>
          <t>*0,3)*1,1</t>
        </is>
      </c>
      <c r="DK154" s="95" t="n"/>
      <c r="DL154" s="95" t="n"/>
      <c r="DM154" s="95" t="n"/>
      <c r="DN154" s="95" t="n">
        <v>0</v>
      </c>
      <c r="DO154" s="95" t="n">
        <v>0</v>
      </c>
      <c r="DP154" s="95" t="n">
        <v>1</v>
      </c>
      <c r="DQ154" s="95" t="n">
        <v>1</v>
      </c>
      <c r="DR154" s="95" t="n"/>
      <c r="DS154" s="95" t="n"/>
      <c r="DT154" s="95" t="n"/>
      <c r="DU154" s="95" t="n">
        <v>1000</v>
      </c>
      <c r="DV154" s="95" t="inlineStr">
        <is>
          <t>1  М2.</t>
        </is>
      </c>
      <c r="DW154" s="95" t="inlineStr">
        <is>
          <t>1  М2.</t>
        </is>
      </c>
      <c r="DX154" s="95" t="n">
        <v>1</v>
      </c>
      <c r="DY154" s="95" t="n"/>
      <c r="DZ154" s="95" t="n"/>
      <c r="EA154" s="95" t="n"/>
      <c r="EB154" s="95" t="n"/>
      <c r="EC154" s="95" t="n"/>
      <c r="ED154" s="95" t="n"/>
      <c r="EE154" s="95" t="n">
        <v>1116057282</v>
      </c>
      <c r="EF154" s="95" t="n">
        <v>40</v>
      </c>
      <c r="EG154" s="95" t="inlineStr">
        <is>
          <t>Строительные работы</t>
        </is>
      </c>
      <c r="EH154" s="95" t="n">
        <v>0</v>
      </c>
      <c r="EI154" s="95" t="n"/>
      <c r="EJ154" s="95" t="n">
        <v>274.35</v>
      </c>
      <c r="EK154" s="95" t="n">
        <v>315</v>
      </c>
      <c r="EL154" s="95" t="inlineStr">
        <is>
          <t>ТСН-2001 3.15-165-1</t>
        </is>
      </c>
      <c r="EM154" s="95" t="inlineStr">
        <is>
          <t>ТСН-2001.3-15</t>
        </is>
      </c>
      <c r="EN154" s="95" t="n"/>
      <c r="EO154" s="95" t="n"/>
      <c r="EP154" s="95" t="n"/>
      <c r="EQ154" s="95" t="n">
        <v>131072</v>
      </c>
      <c r="ER154" s="95" t="n">
        <v>332.06</v>
      </c>
      <c r="ES154" s="95" t="n">
        <v>0</v>
      </c>
      <c r="ET154" s="95" t="n">
        <v>368.96</v>
      </c>
      <c r="EU154" s="95" t="n">
        <v>36.9</v>
      </c>
      <c r="EV154" s="95" t="n">
        <v>236.13</v>
      </c>
      <c r="EW154" s="95" t="n">
        <v>274.35</v>
      </c>
      <c r="EX154" s="95" t="n">
        <v>0</v>
      </c>
      <c r="EY154" s="95" t="n">
        <v>0</v>
      </c>
      <c r="EZ154" s="95" t="n"/>
      <c r="FA154" s="95" t="n"/>
      <c r="FB154" s="95" t="n"/>
      <c r="FC154" s="95" t="n"/>
      <c r="FD154" s="95" t="n"/>
      <c r="FE154" s="95" t="n"/>
      <c r="FF154" s="95" t="n"/>
      <c r="FG154" s="95" t="n"/>
      <c r="FH154" s="95" t="n"/>
      <c r="FI154" s="95" t="n"/>
      <c r="FJ154" s="95" t="n"/>
      <c r="FK154" s="95" t="n"/>
      <c r="FL154" s="95" t="n"/>
      <c r="FM154" s="95" t="n"/>
      <c r="FN154" s="95" t="n"/>
      <c r="FO154" s="95" t="n"/>
      <c r="FP154" s="95" t="n"/>
      <c r="FQ154" s="95" t="n">
        <v>0</v>
      </c>
      <c r="FR154" s="95">
        <f>ROUND(IF(BI154=3,GM154,0),2)</f>
        <v/>
      </c>
      <c r="FS154" s="95" t="n">
        <v>0</v>
      </c>
      <c r="FT154" s="95" t="n"/>
      <c r="FU154" s="95" t="n"/>
      <c r="FV154" s="95" t="n"/>
      <c r="FW154" s="95" t="n"/>
      <c r="FX154" s="95" t="n">
        <v>97</v>
      </c>
      <c r="FY154" s="95" t="n">
        <v>51</v>
      </c>
      <c r="FZ154" s="95" t="n"/>
      <c r="GA154" s="95" t="n"/>
      <c r="GB154" s="95" t="n"/>
      <c r="GC154" s="95" t="n"/>
      <c r="GD154" s="95" t="n">
        <v>1</v>
      </c>
      <c r="GE154" s="95" t="n"/>
      <c r="GF154" s="95" t="n">
        <v>1116057282</v>
      </c>
      <c r="GG154" s="95" t="n">
        <v>2</v>
      </c>
      <c r="GH154" s="95" t="n">
        <v>1</v>
      </c>
      <c r="GI154" s="95" t="n">
        <v>2</v>
      </c>
      <c r="GJ154" s="95" t="n">
        <v>0</v>
      </c>
      <c r="GK154" s="95" t="n">
        <v>0</v>
      </c>
      <c r="GL154" s="95">
        <f>ROUND(IF(AND(BH154=3,BI154=3,FS154&lt;&gt;0),P154,0),2)</f>
        <v/>
      </c>
      <c r="GM154" s="95">
        <f>ROUND(O154+X154+Y154,2)+GX154</f>
        <v/>
      </c>
      <c r="GN154" s="95">
        <f>IF(OR(BI154=0,BI154=1),GM154-GX154,0)</f>
        <v/>
      </c>
      <c r="GO154" s="95">
        <f>IF(BI154=2,GM154-GX154,0)</f>
        <v/>
      </c>
      <c r="GP154" s="95">
        <f>IF(BI154=4,GM154-GX154,0)</f>
        <v/>
      </c>
      <c r="GQ154" s="95" t="n"/>
      <c r="GR154" s="95" t="n">
        <v>0</v>
      </c>
      <c r="GS154" s="95" t="n">
        <v>0</v>
      </c>
      <c r="GT154" s="95" t="n">
        <v>0</v>
      </c>
      <c r="GU154" s="95" t="n"/>
      <c r="GV154" s="95">
        <f>ROUND((GT154),6)</f>
        <v/>
      </c>
      <c r="GW154" s="95" t="n">
        <v>1</v>
      </c>
      <c r="GX154" s="95">
        <f>ROUND(HC154*I154,2)</f>
        <v/>
      </c>
      <c r="GY154" s="95" t="n">
        <v>0</v>
      </c>
      <c r="GZ154" s="95" t="n">
        <v>0</v>
      </c>
      <c r="HA154" s="95" t="n">
        <v>0</v>
      </c>
      <c r="HB154" s="95" t="n">
        <v>0</v>
      </c>
      <c r="HC154" s="95">
        <f>GV154*GW154</f>
        <v/>
      </c>
      <c r="HD154" s="95" t="n">
        <v>0</v>
      </c>
      <c r="HE154" s="95" t="n"/>
      <c r="HF154" s="95" t="n"/>
      <c r="HG154" s="95" t="n"/>
      <c r="HH154" s="95" t="n"/>
      <c r="HI154" s="95" t="n"/>
      <c r="HJ154" s="95" t="n"/>
      <c r="HK154" s="95" t="n"/>
      <c r="HL154" s="95" t="n"/>
      <c r="HM154" s="95" t="n"/>
      <c r="HN154" s="95" t="n"/>
      <c r="HO154" s="95" t="n"/>
      <c r="HP154" s="95" t="n"/>
      <c r="HQ154" s="95" t="n"/>
      <c r="HR154" s="95" t="n"/>
      <c r="HS154" s="95" t="n"/>
      <c r="HT154" s="95" t="n"/>
      <c r="HU154" s="95" t="n"/>
      <c r="HV154" s="95" t="n"/>
      <c r="HW154" s="95" t="n"/>
      <c r="HX154" s="95" t="n"/>
      <c r="HY154" s="95" t="n"/>
      <c r="HZ154" s="95" t="n"/>
      <c r="IA154" s="95" t="n"/>
      <c r="IB154" s="95" t="n"/>
      <c r="IC154" s="95" t="n"/>
      <c r="ID154" s="95" t="n"/>
      <c r="IE154" s="95" t="n"/>
      <c r="IF154" s="95" t="n"/>
      <c r="IG154" s="95" t="n"/>
      <c r="IH154" s="95" t="n"/>
      <c r="II154" s="95" t="n"/>
      <c r="IJ154" s="95" t="n"/>
      <c r="IK154" s="95" t="n"/>
      <c r="IL154" s="95" t="n"/>
      <c r="IM154" s="95" t="n"/>
      <c r="IN154" s="95" t="n"/>
      <c r="IO154" s="95" t="n"/>
      <c r="IP154" s="95" t="n"/>
      <c r="IQ154" s="95" t="n"/>
      <c r="IR154" s="95" t="n"/>
      <c r="IS154" s="95" t="n"/>
      <c r="IT154" s="95" t="n"/>
      <c r="IU154" s="95" t="n"/>
    </row>
    <row r="155" ht="12.75" customHeight="1" s="54">
      <c r="A155" s="95" t="n">
        <v>17</v>
      </c>
      <c r="B155" s="95" t="n">
        <v>1</v>
      </c>
      <c r="C155" s="95">
        <f>ROW(SmtRes!A132)</f>
        <v/>
      </c>
      <c r="D155" s="95">
        <f>ROW(EtalonRes!A132)</f>
        <v/>
      </c>
      <c r="E155" s="95" t="n">
        <v>1</v>
      </c>
      <c r="F155" s="95" t="inlineStr">
        <is>
          <t>3.15-139-1</t>
        </is>
      </c>
      <c r="G155" s="95" t="inlineStr">
        <is>
          <t>Герметизация и затирка примыканий мокрых зон</t>
        </is>
      </c>
      <c r="H155" s="95" t="inlineStr">
        <is>
          <t>1 М2</t>
        </is>
      </c>
      <c r="I155" s="95" t="n">
        <v>54.87</v>
      </c>
      <c r="J155" s="95" t="n">
        <v>45.19</v>
      </c>
      <c r="K155" s="95" t="n">
        <v>37559.75</v>
      </c>
      <c r="L155" s="95" t="n"/>
      <c r="M155" s="95" t="n"/>
      <c r="N155" s="95" t="n"/>
      <c r="O155" s="95">
        <f>ROUND((Z155+AC155+AD155),2)</f>
        <v/>
      </c>
      <c r="P155" s="95">
        <f>ROUND((U155+X155+Y155),2)</f>
        <v/>
      </c>
      <c r="Q155" s="95">
        <f>ROUND(10.18,2)</f>
        <v/>
      </c>
      <c r="R155" s="95">
        <f>ROUND(AH155,2)</f>
        <v/>
      </c>
      <c r="S155" s="95" t="inlineStr">
        <is>
          <t>ТСН-2001 3.15-139-1</t>
        </is>
      </c>
      <c r="T155" s="95" t="inlineStr">
        <is>
          <t>work</t>
        </is>
      </c>
      <c r="U155" s="95" t="n">
        <v>25240.15</v>
      </c>
      <c r="V155" s="95" t="n">
        <v>6760.75</v>
      </c>
      <c r="W155" s="95" t="n">
        <v>751.2</v>
      </c>
      <c r="X155" s="95" t="n">
        <v>7511.94</v>
      </c>
      <c r="Y155" s="95" t="n">
        <v>4807.65</v>
      </c>
      <c r="Z155" s="95" t="n">
        <v>2479.39</v>
      </c>
      <c r="AA155" s="95" t="n">
        <v>664.12</v>
      </c>
      <c r="AB155" s="95" t="n">
        <v>73.78</v>
      </c>
      <c r="AC155" s="95" t="n">
        <v>737.91</v>
      </c>
      <c r="AD155" s="95" t="n">
        <v>472.26</v>
      </c>
      <c r="AE155" s="95" t="inlineStr">
        <is>
          <t>work</t>
        </is>
      </c>
      <c r="AF155" s="95" t="n">
        <v>83.18000000000001</v>
      </c>
      <c r="AG155" s="95" t="n">
        <v>8.17</v>
      </c>
      <c r="AH155" s="95" t="n">
        <v>54.87</v>
      </c>
      <c r="AI155" s="95">
        <f>(((EX155*0.3)*1.1))</f>
        <v/>
      </c>
      <c r="AJ155" s="95">
        <f>(AS155)</f>
        <v/>
      </c>
      <c r="AK155" s="95" t="n">
        <v>664.12</v>
      </c>
      <c r="AL155" s="95" t="n">
        <v>0</v>
      </c>
      <c r="AM155" s="95" t="n">
        <v>737.91</v>
      </c>
      <c r="AN155" s="95" t="n">
        <v>73.78</v>
      </c>
      <c r="AO155" s="95">
        <f>ROUND(O155,2)</f>
        <v/>
      </c>
      <c r="AP155" s="95" t="n">
        <v>0</v>
      </c>
      <c r="AQ155" s="95">
        <f>ROUND(R155,2)</f>
        <v/>
      </c>
      <c r="AR155" s="95" t="n">
        <v>0</v>
      </c>
      <c r="AS155" s="95" t="n">
        <v>0</v>
      </c>
      <c r="AT155" s="95" t="n">
        <v>97</v>
      </c>
      <c r="AU155" s="95" t="n">
        <v>51</v>
      </c>
      <c r="AV155" s="95" t="n">
        <v>1</v>
      </c>
      <c r="AW155" s="95" t="n">
        <v>1</v>
      </c>
      <c r="AX155" s="95" t="n"/>
      <c r="AY155" s="95" t="n"/>
      <c r="AZ155" s="95" t="n">
        <v>1</v>
      </c>
      <c r="BA155" s="95" t="n">
        <v>1</v>
      </c>
      <c r="BB155" s="95" t="n">
        <v>1</v>
      </c>
      <c r="BC155" s="95" t="n">
        <v>1</v>
      </c>
      <c r="BD155" s="95" t="n"/>
      <c r="BE155" s="95" t="n"/>
      <c r="BF155" s="95" t="n"/>
      <c r="BG155" s="95" t="n"/>
      <c r="BH155" s="95" t="n">
        <v>0</v>
      </c>
      <c r="BI155" s="95" t="n">
        <v>54.87</v>
      </c>
      <c r="BJ155" s="95" t="inlineStr">
        <is>
          <t>ТСН-2001 3.15-139-1, 3.15-139-1</t>
        </is>
      </c>
      <c r="BK155" s="95" t="n"/>
      <c r="BL155" s="95" t="n"/>
      <c r="BM155" s="95" t="n">
        <v>315</v>
      </c>
      <c r="BN155" s="95" t="n">
        <v>0</v>
      </c>
      <c r="BO155" s="95" t="inlineStr">
        <is>
          <t>3.15-139-1</t>
        </is>
      </c>
      <c r="BP155" s="95" t="n">
        <v>1</v>
      </c>
      <c r="BQ155" s="95" t="n">
        <v>40</v>
      </c>
      <c r="BR155" s="95" t="n">
        <v>0</v>
      </c>
      <c r="BS155" s="95" t="n">
        <v>1</v>
      </c>
      <c r="BT155" s="95" t="n">
        <v>1</v>
      </c>
      <c r="BU155" s="95" t="n">
        <v>1</v>
      </c>
      <c r="BV155" s="95" t="n">
        <v>1</v>
      </c>
      <c r="BW155" s="95" t="n">
        <v>1</v>
      </c>
      <c r="BX155" s="95" t="n">
        <v>1</v>
      </c>
      <c r="BY155" s="95" t="n"/>
      <c r="BZ155" s="95" t="n">
        <v>97</v>
      </c>
      <c r="CA155" s="95" t="n">
        <v>51</v>
      </c>
      <c r="CB155" s="95" t="n"/>
      <c r="CC155" s="95" t="n"/>
      <c r="CD155" s="95" t="n"/>
      <c r="CE155" s="95" t="n">
        <v>30</v>
      </c>
      <c r="CF155" s="95" t="n">
        <v>0</v>
      </c>
      <c r="CG155" s="95" t="n">
        <v>0</v>
      </c>
      <c r="CH155" s="95" t="n"/>
      <c r="CI155" s="95" t="n"/>
      <c r="CJ155" s="95" t="n"/>
      <c r="CK155" s="95" t="n"/>
      <c r="CL155" s="95" t="n"/>
      <c r="CM155" s="95" t="n">
        <v>0</v>
      </c>
      <c r="CN155" s="95" t="n"/>
      <c r="CO155" s="95" t="n">
        <v>0</v>
      </c>
      <c r="CP155" s="95">
        <f>ROUND(P155,2)</f>
        <v/>
      </c>
      <c r="CQ155" s="95">
        <f>ROUND(V155,2)</f>
        <v/>
      </c>
      <c r="CR155" s="95">
        <f>ROUND(W155,2)</f>
        <v/>
      </c>
      <c r="CS155" s="95">
        <f>ROUND(X155,2)</f>
        <v/>
      </c>
      <c r="CT155" s="95">
        <f>ROUND(Y155,2)</f>
        <v/>
      </c>
      <c r="CU155" s="95">
        <f>ROUND(AF155,2)</f>
        <v/>
      </c>
      <c r="CV155" s="95">
        <f>ROUND((AH155*AV155),2)</f>
        <v/>
      </c>
      <c r="CW155" s="95">
        <f>ROUND(AI155,2)</f>
        <v/>
      </c>
      <c r="CX155" s="95">
        <f>ROUND(AJ155,2)</f>
        <v/>
      </c>
      <c r="CY155" s="95">
        <f>ROUND(((P155*AT155)/100),2)</f>
        <v/>
      </c>
      <c r="CZ155" s="95">
        <f>ROUND(((P155*AU155)/100),2)</f>
        <v/>
      </c>
      <c r="DA155" s="95" t="n"/>
      <c r="DB155" s="95" t="n">
        <v>259</v>
      </c>
      <c r="DC155" s="95" t="n"/>
      <c r="DD155" s="95" t="inlineStr">
        <is>
          <t>*0)*1</t>
        </is>
      </c>
      <c r="DE155" s="95" t="inlineStr">
        <is>
          <t>*0,3)*1,1</t>
        </is>
      </c>
      <c r="DF155" s="95" t="inlineStr">
        <is>
          <t>*0,3)*1,1</t>
        </is>
      </c>
      <c r="DG155" s="95" t="inlineStr">
        <is>
          <t>*0,3)*1,1</t>
        </is>
      </c>
      <c r="DH155" s="95" t="n"/>
      <c r="DI155" s="95" t="inlineStr">
        <is>
          <t>*0,3)*1,1</t>
        </is>
      </c>
      <c r="DJ155" s="95" t="inlineStr">
        <is>
          <t>*0,3)*1,1</t>
        </is>
      </c>
      <c r="DK155" s="95" t="n"/>
      <c r="DL155" s="95" t="n"/>
      <c r="DM155" s="95" t="n"/>
      <c r="DN155" s="95" t="n">
        <v>0</v>
      </c>
      <c r="DO155" s="95" t="n">
        <v>0</v>
      </c>
      <c r="DP155" s="95" t="n">
        <v>1</v>
      </c>
      <c r="DQ155" s="95" t="n">
        <v>1</v>
      </c>
      <c r="DR155" s="95" t="n"/>
      <c r="DS155" s="95" t="n"/>
      <c r="DT155" s="95" t="n"/>
      <c r="DU155" s="95" t="n">
        <v>1000</v>
      </c>
      <c r="DV155" s="95" t="inlineStr">
        <is>
          <t>1  М2.</t>
        </is>
      </c>
      <c r="DW155" s="95" t="inlineStr">
        <is>
          <t>1  М2.</t>
        </is>
      </c>
      <c r="DX155" s="95" t="n">
        <v>1</v>
      </c>
      <c r="DY155" s="95" t="n"/>
      <c r="DZ155" s="95" t="n"/>
      <c r="EA155" s="95" t="n"/>
      <c r="EB155" s="95" t="n"/>
      <c r="EC155" s="95" t="n"/>
      <c r="ED155" s="95" t="n"/>
      <c r="EE155" s="95" t="n">
        <v>1432897349</v>
      </c>
      <c r="EF155" s="95" t="n">
        <v>40</v>
      </c>
      <c r="EG155" s="95" t="inlineStr">
        <is>
          <t>Строительные работы</t>
        </is>
      </c>
      <c r="EH155" s="95" t="n">
        <v>0</v>
      </c>
      <c r="EI155" s="95" t="n"/>
      <c r="EJ155" s="95" t="n">
        <v>54.87</v>
      </c>
      <c r="EK155" s="95" t="n">
        <v>315</v>
      </c>
      <c r="EL155" s="95" t="inlineStr">
        <is>
          <t>ТСН-2001 3.15-139-1</t>
        </is>
      </c>
      <c r="EM155" s="95" t="inlineStr">
        <is>
          <t>ТСН-2001.3-15</t>
        </is>
      </c>
      <c r="EN155" s="95" t="n"/>
      <c r="EO155" s="95" t="n"/>
      <c r="EP155" s="95" t="n"/>
      <c r="EQ155" s="95" t="n">
        <v>131072</v>
      </c>
      <c r="ER155" s="95" t="n">
        <v>664.12</v>
      </c>
      <c r="ES155" s="95" t="n">
        <v>0</v>
      </c>
      <c r="ET155" s="95" t="n">
        <v>737.91</v>
      </c>
      <c r="EU155" s="95" t="n">
        <v>73.78</v>
      </c>
      <c r="EV155" s="95" t="n">
        <v>472.26</v>
      </c>
      <c r="EW155" s="95" t="n">
        <v>54.87</v>
      </c>
      <c r="EX155" s="95" t="n">
        <v>0</v>
      </c>
      <c r="EY155" s="95" t="n">
        <v>0</v>
      </c>
      <c r="EZ155" s="95" t="n"/>
      <c r="FA155" s="95" t="n"/>
      <c r="FB155" s="95" t="n"/>
      <c r="FC155" s="95" t="n"/>
      <c r="FD155" s="95" t="n"/>
      <c r="FE155" s="95" t="n"/>
      <c r="FF155" s="95" t="n"/>
      <c r="FG155" s="95" t="n"/>
      <c r="FH155" s="95" t="n"/>
      <c r="FI155" s="95" t="n"/>
      <c r="FJ155" s="95" t="n"/>
      <c r="FK155" s="95" t="n"/>
      <c r="FL155" s="95" t="n"/>
      <c r="FM155" s="95" t="n"/>
      <c r="FN155" s="95" t="n"/>
      <c r="FO155" s="95" t="n"/>
      <c r="FP155" s="95" t="n"/>
      <c r="FQ155" s="95" t="n">
        <v>0</v>
      </c>
      <c r="FR155" s="95">
        <f>ROUND(IF(BI155=3,GM155,0),2)</f>
        <v/>
      </c>
      <c r="FS155" s="95" t="n">
        <v>0</v>
      </c>
      <c r="FT155" s="95" t="n"/>
      <c r="FU155" s="95" t="n"/>
      <c r="FV155" s="95" t="n"/>
      <c r="FW155" s="95" t="n"/>
      <c r="FX155" s="95" t="n">
        <v>97</v>
      </c>
      <c r="FY155" s="95" t="n">
        <v>51</v>
      </c>
      <c r="FZ155" s="95" t="n"/>
      <c r="GA155" s="95" t="n"/>
      <c r="GB155" s="95" t="n"/>
      <c r="GC155" s="95" t="n"/>
      <c r="GD155" s="95" t="n">
        <v>1</v>
      </c>
      <c r="GE155" s="95" t="n"/>
      <c r="GF155" s="95" t="n">
        <v>1432897349</v>
      </c>
      <c r="GG155" s="95" t="n">
        <v>2</v>
      </c>
      <c r="GH155" s="95" t="n">
        <v>1</v>
      </c>
      <c r="GI155" s="95" t="n">
        <v>2</v>
      </c>
      <c r="GJ155" s="95" t="n">
        <v>0</v>
      </c>
      <c r="GK155" s="95" t="n">
        <v>0</v>
      </c>
      <c r="GL155" s="95">
        <f>ROUND(IF(AND(BH155=3,BI155=3,FS155&lt;&gt;0),P155,0),2)</f>
        <v/>
      </c>
      <c r="GM155" s="95">
        <f>ROUND(O155+X155+Y155,2)+GX155</f>
        <v/>
      </c>
      <c r="GN155" s="95">
        <f>IF(OR(BI155=0,BI155=1),GM155-GX155,0)</f>
        <v/>
      </c>
      <c r="GO155" s="95">
        <f>IF(BI155=2,GM155-GX155,0)</f>
        <v/>
      </c>
      <c r="GP155" s="95">
        <f>IF(BI155=4,GM155-GX155,0)</f>
        <v/>
      </c>
      <c r="GQ155" s="95" t="n"/>
      <c r="GR155" s="95" t="n">
        <v>0</v>
      </c>
      <c r="GS155" s="95" t="n">
        <v>0</v>
      </c>
      <c r="GT155" s="95" t="n">
        <v>0</v>
      </c>
      <c r="GU155" s="95" t="n"/>
      <c r="GV155" s="95">
        <f>ROUND((GT155),6)</f>
        <v/>
      </c>
      <c r="GW155" s="95" t="n">
        <v>1</v>
      </c>
      <c r="GX155" s="95">
        <f>ROUND(HC155*I155,2)</f>
        <v/>
      </c>
      <c r="GY155" s="95" t="n">
        <v>0</v>
      </c>
      <c r="GZ155" s="95" t="n">
        <v>0</v>
      </c>
      <c r="HA155" s="95" t="n">
        <v>0</v>
      </c>
      <c r="HB155" s="95" t="n">
        <v>0</v>
      </c>
      <c r="HC155" s="95">
        <f>GV155*GW155</f>
        <v/>
      </c>
      <c r="HD155" s="95" t="n">
        <v>0</v>
      </c>
      <c r="HE155" s="95" t="n"/>
      <c r="HF155" s="95" t="n"/>
      <c r="HG155" s="95" t="n"/>
      <c r="HH155" s="95" t="n"/>
      <c r="HI155" s="95" t="n"/>
      <c r="HJ155" s="95" t="n"/>
      <c r="HK155" s="95" t="n"/>
      <c r="HL155" s="95" t="n"/>
      <c r="HM155" s="95" t="n"/>
      <c r="HN155" s="95" t="n"/>
      <c r="HO155" s="95" t="n"/>
      <c r="HP155" s="95" t="n"/>
      <c r="HQ155" s="95" t="n"/>
      <c r="HR155" s="95" t="n"/>
      <c r="HS155" s="95" t="n"/>
      <c r="HT155" s="95" t="n"/>
      <c r="HU155" s="95" t="n"/>
      <c r="HV155" s="95" t="n"/>
      <c r="HW155" s="95" t="n"/>
      <c r="HX155" s="95" t="n"/>
      <c r="HY155" s="95" t="n"/>
      <c r="HZ155" s="95" t="n"/>
      <c r="IA155" s="95" t="n"/>
      <c r="IB155" s="95" t="n"/>
      <c r="IC155" s="95" t="n"/>
      <c r="ID155" s="95" t="n"/>
      <c r="IE155" s="95" t="n"/>
      <c r="IF155" s="95" t="n"/>
      <c r="IG155" s="95" t="n"/>
      <c r="IH155" s="95" t="n"/>
      <c r="II155" s="95" t="n"/>
      <c r="IJ155" s="95" t="n"/>
      <c r="IK155" s="95" t="n"/>
      <c r="IL155" s="95" t="n"/>
      <c r="IM155" s="95" t="n"/>
      <c r="IN155" s="95" t="n"/>
      <c r="IO155" s="95" t="n"/>
      <c r="IP155" s="95" t="n"/>
      <c r="IQ155" s="95" t="n"/>
      <c r="IR155" s="95" t="n"/>
      <c r="IS155" s="95" t="n"/>
      <c r="IT155" s="95" t="n"/>
      <c r="IU155" s="95" t="n"/>
    </row>
    <row r="156" ht="12.75" customHeight="1" s="54">
      <c r="A156" s="95" t="n">
        <v>17</v>
      </c>
      <c r="B156" s="95" t="n">
        <v>1</v>
      </c>
      <c r="C156" s="95">
        <f>ROW(SmtRes!A133)</f>
        <v/>
      </c>
      <c r="D156" s="95">
        <f>ROW(EtalonRes!A133)</f>
        <v/>
      </c>
      <c r="E156" s="95" t="n">
        <v>1</v>
      </c>
      <c r="F156" s="95" t="inlineStr">
        <is>
          <t>3.15-149-1</t>
        </is>
      </c>
      <c r="G156" s="95" t="inlineStr">
        <is>
          <t>Облицовка стен плиткой/керамогранитом</t>
        </is>
      </c>
      <c r="H156" s="95" t="inlineStr">
        <is>
          <t>1 М2</t>
        </is>
      </c>
      <c r="I156" s="95" t="n">
        <v>274.35</v>
      </c>
      <c r="J156" s="95" t="n">
        <v>177.5</v>
      </c>
      <c r="K156" s="95" t="n">
        <v>737719.83</v>
      </c>
      <c r="L156" s="95" t="n"/>
      <c r="M156" s="95" t="n"/>
      <c r="N156" s="95" t="n"/>
      <c r="O156" s="95">
        <f>ROUND((Z156+AC156+AD156),2)</f>
        <v/>
      </c>
      <c r="P156" s="95">
        <f>ROUND((U156+X156+Y156),2)</f>
        <v/>
      </c>
      <c r="Q156" s="95">
        <f>ROUND(10.18,2)</f>
        <v/>
      </c>
      <c r="R156" s="95">
        <f>ROUND(AH156,2)</f>
        <v/>
      </c>
      <c r="S156" s="95" t="inlineStr">
        <is>
          <t>ТСН-2001 3.15-149-1</t>
        </is>
      </c>
      <c r="T156" s="95" t="inlineStr">
        <is>
          <t>work</t>
        </is>
      </c>
      <c r="U156" s="95" t="n">
        <v>495747.73</v>
      </c>
      <c r="V156" s="95" t="n">
        <v>132789.57</v>
      </c>
      <c r="W156" s="95" t="n">
        <v>14754.4</v>
      </c>
      <c r="X156" s="95" t="n">
        <v>147543.97</v>
      </c>
      <c r="Y156" s="95" t="n">
        <v>94428.13</v>
      </c>
      <c r="Z156" s="95" t="n">
        <v>48698.2</v>
      </c>
      <c r="AA156" s="95" t="n">
        <v>13044.16</v>
      </c>
      <c r="AB156" s="95" t="n">
        <v>1449.36</v>
      </c>
      <c r="AC156" s="95" t="n">
        <v>14493.51</v>
      </c>
      <c r="AD156" s="95" t="n">
        <v>9275.85</v>
      </c>
      <c r="AE156" s="95" t="inlineStr">
        <is>
          <t>work</t>
        </is>
      </c>
      <c r="AF156" s="95" t="n">
        <v>1633.27</v>
      </c>
      <c r="AG156" s="95" t="n">
        <v>160.44</v>
      </c>
      <c r="AH156" s="95" t="n">
        <v>274.35</v>
      </c>
      <c r="AI156" s="95">
        <f>(((EX156*0.3)*1.1))</f>
        <v/>
      </c>
      <c r="AJ156" s="95">
        <f>(AS156)</f>
        <v/>
      </c>
      <c r="AK156" s="95" t="n">
        <v>13044.16</v>
      </c>
      <c r="AL156" s="95" t="n">
        <v>0</v>
      </c>
      <c r="AM156" s="95" t="n">
        <v>14493.51</v>
      </c>
      <c r="AN156" s="95" t="n">
        <v>1449.36</v>
      </c>
      <c r="AO156" s="95">
        <f>ROUND(O156,2)</f>
        <v/>
      </c>
      <c r="AP156" s="95" t="n">
        <v>0</v>
      </c>
      <c r="AQ156" s="95">
        <f>ROUND(R156,2)</f>
        <v/>
      </c>
      <c r="AR156" s="95" t="n">
        <v>0</v>
      </c>
      <c r="AS156" s="95" t="n">
        <v>0</v>
      </c>
      <c r="AT156" s="95" t="n">
        <v>97</v>
      </c>
      <c r="AU156" s="95" t="n">
        <v>51</v>
      </c>
      <c r="AV156" s="95" t="n">
        <v>1</v>
      </c>
      <c r="AW156" s="95" t="n">
        <v>1</v>
      </c>
      <c r="AX156" s="95" t="n"/>
      <c r="AY156" s="95" t="n"/>
      <c r="AZ156" s="95" t="n">
        <v>1</v>
      </c>
      <c r="BA156" s="95" t="n">
        <v>1</v>
      </c>
      <c r="BB156" s="95" t="n">
        <v>1</v>
      </c>
      <c r="BC156" s="95" t="n">
        <v>1</v>
      </c>
      <c r="BD156" s="95" t="n"/>
      <c r="BE156" s="95" t="n"/>
      <c r="BF156" s="95" t="n"/>
      <c r="BG156" s="95" t="n"/>
      <c r="BH156" s="95" t="n">
        <v>0</v>
      </c>
      <c r="BI156" s="95" t="n">
        <v>274.35</v>
      </c>
      <c r="BJ156" s="95" t="inlineStr">
        <is>
          <t>ТСН-2001 3.15-149-1, 3.15-149-1</t>
        </is>
      </c>
      <c r="BK156" s="95" t="n"/>
      <c r="BL156" s="95" t="n"/>
      <c r="BM156" s="95" t="n">
        <v>315</v>
      </c>
      <c r="BN156" s="95" t="n">
        <v>0</v>
      </c>
      <c r="BO156" s="95" t="inlineStr">
        <is>
          <t>3.15-149-1</t>
        </is>
      </c>
      <c r="BP156" s="95" t="n">
        <v>1</v>
      </c>
      <c r="BQ156" s="95" t="n">
        <v>40</v>
      </c>
      <c r="BR156" s="95" t="n">
        <v>0</v>
      </c>
      <c r="BS156" s="95" t="n">
        <v>1</v>
      </c>
      <c r="BT156" s="95" t="n">
        <v>1</v>
      </c>
      <c r="BU156" s="95" t="n">
        <v>1</v>
      </c>
      <c r="BV156" s="95" t="n">
        <v>1</v>
      </c>
      <c r="BW156" s="95" t="n">
        <v>1</v>
      </c>
      <c r="BX156" s="95" t="n">
        <v>1</v>
      </c>
      <c r="BY156" s="95" t="n"/>
      <c r="BZ156" s="95" t="n">
        <v>97</v>
      </c>
      <c r="CA156" s="95" t="n">
        <v>51</v>
      </c>
      <c r="CB156" s="95" t="n"/>
      <c r="CC156" s="95" t="n"/>
      <c r="CD156" s="95" t="n"/>
      <c r="CE156" s="95" t="n">
        <v>30</v>
      </c>
      <c r="CF156" s="95" t="n">
        <v>0</v>
      </c>
      <c r="CG156" s="95" t="n">
        <v>0</v>
      </c>
      <c r="CH156" s="95" t="n"/>
      <c r="CI156" s="95" t="n"/>
      <c r="CJ156" s="95" t="n"/>
      <c r="CK156" s="95" t="n"/>
      <c r="CL156" s="95" t="n"/>
      <c r="CM156" s="95" t="n">
        <v>0</v>
      </c>
      <c r="CN156" s="95" t="n"/>
      <c r="CO156" s="95" t="n">
        <v>0</v>
      </c>
      <c r="CP156" s="95">
        <f>ROUND(P156,2)</f>
        <v/>
      </c>
      <c r="CQ156" s="95">
        <f>ROUND(V156,2)</f>
        <v/>
      </c>
      <c r="CR156" s="95">
        <f>ROUND(W156,2)</f>
        <v/>
      </c>
      <c r="CS156" s="95">
        <f>ROUND(X156,2)</f>
        <v/>
      </c>
      <c r="CT156" s="95">
        <f>ROUND(Y156,2)</f>
        <v/>
      </c>
      <c r="CU156" s="95">
        <f>ROUND(AF156,2)</f>
        <v/>
      </c>
      <c r="CV156" s="95">
        <f>ROUND((AH156*AV156),2)</f>
        <v/>
      </c>
      <c r="CW156" s="95">
        <f>ROUND(AI156,2)</f>
        <v/>
      </c>
      <c r="CX156" s="95">
        <f>ROUND(AJ156,2)</f>
        <v/>
      </c>
      <c r="CY156" s="95">
        <f>ROUND(((P156*AT156)/100),2)</f>
        <v/>
      </c>
      <c r="CZ156" s="95">
        <f>ROUND(((P156*AU156)/100),2)</f>
        <v/>
      </c>
      <c r="DA156" s="95" t="n"/>
      <c r="DB156" s="95" t="n">
        <v>261</v>
      </c>
      <c r="DC156" s="95" t="n"/>
      <c r="DD156" s="95" t="inlineStr">
        <is>
          <t>*0)*1</t>
        </is>
      </c>
      <c r="DE156" s="95" t="inlineStr">
        <is>
          <t>*0,3)*1,1</t>
        </is>
      </c>
      <c r="DF156" s="95" t="inlineStr">
        <is>
          <t>*0,3)*1,1</t>
        </is>
      </c>
      <c r="DG156" s="95" t="inlineStr">
        <is>
          <t>*0,3)*1,1</t>
        </is>
      </c>
      <c r="DH156" s="95" t="n"/>
      <c r="DI156" s="95" t="inlineStr">
        <is>
          <t>*0,3)*1,1</t>
        </is>
      </c>
      <c r="DJ156" s="95" t="inlineStr">
        <is>
          <t>*0,3)*1,1</t>
        </is>
      </c>
      <c r="DK156" s="95" t="n"/>
      <c r="DL156" s="95" t="n"/>
      <c r="DM156" s="95" t="n"/>
      <c r="DN156" s="95" t="n">
        <v>0</v>
      </c>
      <c r="DO156" s="95" t="n">
        <v>0</v>
      </c>
      <c r="DP156" s="95" t="n">
        <v>1</v>
      </c>
      <c r="DQ156" s="95" t="n">
        <v>1</v>
      </c>
      <c r="DR156" s="95" t="n"/>
      <c r="DS156" s="95" t="n"/>
      <c r="DT156" s="95" t="n"/>
      <c r="DU156" s="95" t="n">
        <v>1000</v>
      </c>
      <c r="DV156" s="95" t="inlineStr">
        <is>
          <t>1  М2.</t>
        </is>
      </c>
      <c r="DW156" s="95" t="inlineStr">
        <is>
          <t>1  М2.</t>
        </is>
      </c>
      <c r="DX156" s="95" t="n">
        <v>1</v>
      </c>
      <c r="DY156" s="95" t="n"/>
      <c r="DZ156" s="95" t="n"/>
      <c r="EA156" s="95" t="n"/>
      <c r="EB156" s="95" t="n"/>
      <c r="EC156" s="95" t="n"/>
      <c r="ED156" s="95" t="n"/>
      <c r="EE156" s="95" t="n">
        <v>1252772686</v>
      </c>
      <c r="EF156" s="95" t="n">
        <v>40</v>
      </c>
      <c r="EG156" s="95" t="inlineStr">
        <is>
          <t>Строительные работы</t>
        </is>
      </c>
      <c r="EH156" s="95" t="n">
        <v>0</v>
      </c>
      <c r="EI156" s="95" t="n"/>
      <c r="EJ156" s="95" t="n">
        <v>274.35</v>
      </c>
      <c r="EK156" s="95" t="n">
        <v>315</v>
      </c>
      <c r="EL156" s="95" t="inlineStr">
        <is>
          <t>ТСН-2001 3.15-149-1</t>
        </is>
      </c>
      <c r="EM156" s="95" t="inlineStr">
        <is>
          <t>ТСН-2001.3-15</t>
        </is>
      </c>
      <c r="EN156" s="95" t="n"/>
      <c r="EO156" s="95" t="n"/>
      <c r="EP156" s="95" t="n"/>
      <c r="EQ156" s="95" t="n">
        <v>131072</v>
      </c>
      <c r="ER156" s="95" t="n">
        <v>13044.16</v>
      </c>
      <c r="ES156" s="95" t="n">
        <v>0</v>
      </c>
      <c r="ET156" s="95" t="n">
        <v>14493.51</v>
      </c>
      <c r="EU156" s="95" t="n">
        <v>1449.36</v>
      </c>
      <c r="EV156" s="95" t="n">
        <v>9275.85</v>
      </c>
      <c r="EW156" s="95" t="n">
        <v>274.35</v>
      </c>
      <c r="EX156" s="95" t="n">
        <v>0</v>
      </c>
      <c r="EY156" s="95" t="n">
        <v>0</v>
      </c>
      <c r="EZ156" s="95" t="n"/>
      <c r="FA156" s="95" t="n"/>
      <c r="FB156" s="95" t="n"/>
      <c r="FC156" s="95" t="n"/>
      <c r="FD156" s="95" t="n"/>
      <c r="FE156" s="95" t="n"/>
      <c r="FF156" s="95" t="n"/>
      <c r="FG156" s="95" t="n"/>
      <c r="FH156" s="95" t="n"/>
      <c r="FI156" s="95" t="n"/>
      <c r="FJ156" s="95" t="n"/>
      <c r="FK156" s="95" t="n"/>
      <c r="FL156" s="95" t="n"/>
      <c r="FM156" s="95" t="n"/>
      <c r="FN156" s="95" t="n"/>
      <c r="FO156" s="95" t="n"/>
      <c r="FP156" s="95" t="n"/>
      <c r="FQ156" s="95" t="n">
        <v>0</v>
      </c>
      <c r="FR156" s="95">
        <f>ROUND(IF(BI156=3,GM156,0),2)</f>
        <v/>
      </c>
      <c r="FS156" s="95" t="n">
        <v>0</v>
      </c>
      <c r="FT156" s="95" t="n"/>
      <c r="FU156" s="95" t="n"/>
      <c r="FV156" s="95" t="n"/>
      <c r="FW156" s="95" t="n"/>
      <c r="FX156" s="95" t="n">
        <v>97</v>
      </c>
      <c r="FY156" s="95" t="n">
        <v>51</v>
      </c>
      <c r="FZ156" s="95" t="n"/>
      <c r="GA156" s="95" t="n"/>
      <c r="GB156" s="95" t="n"/>
      <c r="GC156" s="95" t="n"/>
      <c r="GD156" s="95" t="n">
        <v>1</v>
      </c>
      <c r="GE156" s="95" t="n"/>
      <c r="GF156" s="95" t="n">
        <v>1252772686</v>
      </c>
      <c r="GG156" s="95" t="n">
        <v>2</v>
      </c>
      <c r="GH156" s="95" t="n">
        <v>1</v>
      </c>
      <c r="GI156" s="95" t="n">
        <v>2</v>
      </c>
      <c r="GJ156" s="95" t="n">
        <v>0</v>
      </c>
      <c r="GK156" s="95" t="n">
        <v>0</v>
      </c>
      <c r="GL156" s="95">
        <f>ROUND(IF(AND(BH156=3,BI156=3,FS156&lt;&gt;0),P156,0),2)</f>
        <v/>
      </c>
      <c r="GM156" s="95">
        <f>ROUND(O156+X156+Y156,2)+GX156</f>
        <v/>
      </c>
      <c r="GN156" s="95">
        <f>IF(OR(BI156=0,BI156=1),GM156-GX156,0)</f>
        <v/>
      </c>
      <c r="GO156" s="95">
        <f>IF(BI156=2,GM156-GX156,0)</f>
        <v/>
      </c>
      <c r="GP156" s="95">
        <f>IF(BI156=4,GM156-GX156,0)</f>
        <v/>
      </c>
      <c r="GQ156" s="95" t="n"/>
      <c r="GR156" s="95" t="n">
        <v>0</v>
      </c>
      <c r="GS156" s="95" t="n">
        <v>0</v>
      </c>
      <c r="GT156" s="95" t="n">
        <v>0</v>
      </c>
      <c r="GU156" s="95" t="n"/>
      <c r="GV156" s="95">
        <f>ROUND((GT156),6)</f>
        <v/>
      </c>
      <c r="GW156" s="95" t="n">
        <v>1</v>
      </c>
      <c r="GX156" s="95">
        <f>ROUND(HC156*I156,2)</f>
        <v/>
      </c>
      <c r="GY156" s="95" t="n">
        <v>0</v>
      </c>
      <c r="GZ156" s="95" t="n">
        <v>0</v>
      </c>
      <c r="HA156" s="95" t="n">
        <v>0</v>
      </c>
      <c r="HB156" s="95" t="n">
        <v>0</v>
      </c>
      <c r="HC156" s="95">
        <f>GV156*GW156</f>
        <v/>
      </c>
      <c r="HD156" s="95" t="n">
        <v>0</v>
      </c>
      <c r="HE156" s="95" t="n"/>
      <c r="HF156" s="95" t="n"/>
      <c r="HG156" s="95" t="n"/>
      <c r="HH156" s="95" t="n"/>
      <c r="HI156" s="95" t="n"/>
      <c r="HJ156" s="95" t="n"/>
      <c r="HK156" s="95" t="n"/>
      <c r="HL156" s="95" t="n"/>
      <c r="HM156" s="95" t="n"/>
      <c r="HN156" s="95" t="n"/>
      <c r="HO156" s="95" t="n"/>
      <c r="HP156" s="95" t="n"/>
      <c r="HQ156" s="95" t="n"/>
      <c r="HR156" s="95" t="n"/>
      <c r="HS156" s="95" t="n"/>
      <c r="HT156" s="95" t="n"/>
      <c r="HU156" s="95" t="n"/>
      <c r="HV156" s="95" t="n"/>
      <c r="HW156" s="95" t="n"/>
      <c r="HX156" s="95" t="n"/>
      <c r="HY156" s="95" t="n"/>
      <c r="HZ156" s="95" t="n"/>
      <c r="IA156" s="95" t="n"/>
      <c r="IB156" s="95" t="n"/>
      <c r="IC156" s="95" t="n"/>
      <c r="ID156" s="95" t="n"/>
      <c r="IE156" s="95" t="n"/>
      <c r="IF156" s="95" t="n"/>
      <c r="IG156" s="95" t="n"/>
      <c r="IH156" s="95" t="n"/>
      <c r="II156" s="95" t="n"/>
      <c r="IJ156" s="95" t="n"/>
      <c r="IK156" s="95" t="n"/>
      <c r="IL156" s="95" t="n"/>
      <c r="IM156" s="95" t="n"/>
      <c r="IN156" s="95" t="n"/>
      <c r="IO156" s="95" t="n"/>
      <c r="IP156" s="95" t="n"/>
      <c r="IQ156" s="95" t="n"/>
      <c r="IR156" s="95" t="n"/>
      <c r="IS156" s="95" t="n"/>
      <c r="IT156" s="95" t="n"/>
      <c r="IU156" s="95" t="n"/>
    </row>
    <row r="157" ht="12.75" customHeight="1" s="54">
      <c r="A157" s="95" t="n">
        <v>17</v>
      </c>
      <c r="B157" s="95" t="n">
        <v>1</v>
      </c>
      <c r="C157" s="95">
        <f>ROW(SmtRes!A134)</f>
        <v/>
      </c>
      <c r="D157" s="95">
        <f>ROW(EtalonRes!A134)</f>
        <v/>
      </c>
      <c r="E157" s="95" t="n">
        <v>1</v>
      </c>
      <c r="F157" s="95" t="inlineStr">
        <is>
          <t>3.15-139-1</t>
        </is>
      </c>
      <c r="G157" s="95" t="inlineStr">
        <is>
          <t>Затирка и санитарная герметизация</t>
        </is>
      </c>
      <c r="H157" s="95" t="inlineStr">
        <is>
          <t>1 М2</t>
        </is>
      </c>
      <c r="I157" s="95" t="n">
        <v>274.35</v>
      </c>
      <c r="J157" s="95" t="n">
        <v>24.74</v>
      </c>
      <c r="K157" s="95" t="n">
        <v>102835.39</v>
      </c>
      <c r="L157" s="95" t="n"/>
      <c r="M157" s="95" t="n"/>
      <c r="N157" s="95" t="n"/>
      <c r="O157" s="95">
        <f>ROUND((Z157+AC157+AD157),2)</f>
        <v/>
      </c>
      <c r="P157" s="95">
        <f>ROUND((U157+X157+Y157),2)</f>
        <v/>
      </c>
      <c r="Q157" s="95">
        <f>ROUND(10.18,2)</f>
        <v/>
      </c>
      <c r="R157" s="95">
        <f>ROUND(AH157,2)</f>
        <v/>
      </c>
      <c r="S157" s="95" t="inlineStr">
        <is>
          <t>ТСН-2001 3.15-139-1</t>
        </is>
      </c>
      <c r="T157" s="95" t="inlineStr">
        <is>
          <t>work</t>
        </is>
      </c>
      <c r="U157" s="95" t="n">
        <v>69105.37</v>
      </c>
      <c r="V157" s="95" t="n">
        <v>18510.37</v>
      </c>
      <c r="W157" s="95" t="n">
        <v>2056.71</v>
      </c>
      <c r="X157" s="95" t="n">
        <v>20567.09</v>
      </c>
      <c r="Y157" s="95" t="n">
        <v>13162.94</v>
      </c>
      <c r="Z157" s="95" t="n">
        <v>6788.35</v>
      </c>
      <c r="AA157" s="95" t="n">
        <v>1818.31</v>
      </c>
      <c r="AB157" s="95" t="n">
        <v>202.04</v>
      </c>
      <c r="AC157" s="95" t="n">
        <v>2020.35</v>
      </c>
      <c r="AD157" s="95" t="n">
        <v>1293.02</v>
      </c>
      <c r="AE157" s="95" t="inlineStr">
        <is>
          <t>work</t>
        </is>
      </c>
      <c r="AF157" s="95" t="n">
        <v>227.72</v>
      </c>
      <c r="AG157" s="95" t="n">
        <v>22.37</v>
      </c>
      <c r="AH157" s="95" t="n">
        <v>274.35</v>
      </c>
      <c r="AI157" s="95">
        <f>(((EX157*0.3)*1.1))</f>
        <v/>
      </c>
      <c r="AJ157" s="95">
        <f>(AS157)</f>
        <v/>
      </c>
      <c r="AK157" s="95" t="n">
        <v>1818.31</v>
      </c>
      <c r="AL157" s="95" t="n">
        <v>0</v>
      </c>
      <c r="AM157" s="95" t="n">
        <v>2020.35</v>
      </c>
      <c r="AN157" s="95" t="n">
        <v>202.04</v>
      </c>
      <c r="AO157" s="95">
        <f>ROUND(O157,2)</f>
        <v/>
      </c>
      <c r="AP157" s="95" t="n">
        <v>0</v>
      </c>
      <c r="AQ157" s="95">
        <f>ROUND(R157,2)</f>
        <v/>
      </c>
      <c r="AR157" s="95" t="n">
        <v>0</v>
      </c>
      <c r="AS157" s="95" t="n">
        <v>0</v>
      </c>
      <c r="AT157" s="95" t="n">
        <v>97</v>
      </c>
      <c r="AU157" s="95" t="n">
        <v>51</v>
      </c>
      <c r="AV157" s="95" t="n">
        <v>1</v>
      </c>
      <c r="AW157" s="95" t="n">
        <v>1</v>
      </c>
      <c r="AX157" s="95" t="n"/>
      <c r="AY157" s="95" t="n"/>
      <c r="AZ157" s="95" t="n">
        <v>1</v>
      </c>
      <c r="BA157" s="95" t="n">
        <v>1</v>
      </c>
      <c r="BB157" s="95" t="n">
        <v>1</v>
      </c>
      <c r="BC157" s="95" t="n">
        <v>1</v>
      </c>
      <c r="BD157" s="95" t="n"/>
      <c r="BE157" s="95" t="n"/>
      <c r="BF157" s="95" t="n"/>
      <c r="BG157" s="95" t="n"/>
      <c r="BH157" s="95" t="n">
        <v>0</v>
      </c>
      <c r="BI157" s="95" t="n">
        <v>274.35</v>
      </c>
      <c r="BJ157" s="95" t="inlineStr">
        <is>
          <t>ТСН-2001 3.15-139-1, 3.15-139-1</t>
        </is>
      </c>
      <c r="BK157" s="95" t="n"/>
      <c r="BL157" s="95" t="n"/>
      <c r="BM157" s="95" t="n">
        <v>315</v>
      </c>
      <c r="BN157" s="95" t="n">
        <v>0</v>
      </c>
      <c r="BO157" s="95" t="inlineStr">
        <is>
          <t>3.15-139-1</t>
        </is>
      </c>
      <c r="BP157" s="95" t="n">
        <v>1</v>
      </c>
      <c r="BQ157" s="95" t="n">
        <v>40</v>
      </c>
      <c r="BR157" s="95" t="n">
        <v>0</v>
      </c>
      <c r="BS157" s="95" t="n">
        <v>1</v>
      </c>
      <c r="BT157" s="95" t="n">
        <v>1</v>
      </c>
      <c r="BU157" s="95" t="n">
        <v>1</v>
      </c>
      <c r="BV157" s="95" t="n">
        <v>1</v>
      </c>
      <c r="BW157" s="95" t="n">
        <v>1</v>
      </c>
      <c r="BX157" s="95" t="n">
        <v>1</v>
      </c>
      <c r="BY157" s="95" t="n"/>
      <c r="BZ157" s="95" t="n">
        <v>97</v>
      </c>
      <c r="CA157" s="95" t="n">
        <v>51</v>
      </c>
      <c r="CB157" s="95" t="n"/>
      <c r="CC157" s="95" t="n"/>
      <c r="CD157" s="95" t="n"/>
      <c r="CE157" s="95" t="n">
        <v>30</v>
      </c>
      <c r="CF157" s="95" t="n">
        <v>0</v>
      </c>
      <c r="CG157" s="95" t="n">
        <v>0</v>
      </c>
      <c r="CH157" s="95" t="n"/>
      <c r="CI157" s="95" t="n"/>
      <c r="CJ157" s="95" t="n"/>
      <c r="CK157" s="95" t="n"/>
      <c r="CL157" s="95" t="n"/>
      <c r="CM157" s="95" t="n">
        <v>0</v>
      </c>
      <c r="CN157" s="95" t="n"/>
      <c r="CO157" s="95" t="n">
        <v>0</v>
      </c>
      <c r="CP157" s="95">
        <f>ROUND(P157,2)</f>
        <v/>
      </c>
      <c r="CQ157" s="95">
        <f>ROUND(V157,2)</f>
        <v/>
      </c>
      <c r="CR157" s="95">
        <f>ROUND(W157,2)</f>
        <v/>
      </c>
      <c r="CS157" s="95">
        <f>ROUND(X157,2)</f>
        <v/>
      </c>
      <c r="CT157" s="95">
        <f>ROUND(Y157,2)</f>
        <v/>
      </c>
      <c r="CU157" s="95">
        <f>ROUND(AF157,2)</f>
        <v/>
      </c>
      <c r="CV157" s="95">
        <f>ROUND((AH157*AV157),2)</f>
        <v/>
      </c>
      <c r="CW157" s="95">
        <f>ROUND(AI157,2)</f>
        <v/>
      </c>
      <c r="CX157" s="95">
        <f>ROUND(AJ157,2)</f>
        <v/>
      </c>
      <c r="CY157" s="95">
        <f>ROUND(((P157*AT157)/100),2)</f>
        <v/>
      </c>
      <c r="CZ157" s="95">
        <f>ROUND(((P157*AU157)/100),2)</f>
        <v/>
      </c>
      <c r="DA157" s="95" t="n"/>
      <c r="DB157" s="95" t="n">
        <v>263</v>
      </c>
      <c r="DC157" s="95" t="n"/>
      <c r="DD157" s="95" t="inlineStr">
        <is>
          <t>*0)*1</t>
        </is>
      </c>
      <c r="DE157" s="95" t="inlineStr">
        <is>
          <t>*0,3)*1,1</t>
        </is>
      </c>
      <c r="DF157" s="95" t="inlineStr">
        <is>
          <t>*0,3)*1,1</t>
        </is>
      </c>
      <c r="DG157" s="95" t="inlineStr">
        <is>
          <t>*0,3)*1,1</t>
        </is>
      </c>
      <c r="DH157" s="95" t="n"/>
      <c r="DI157" s="95" t="inlineStr">
        <is>
          <t>*0,3)*1,1</t>
        </is>
      </c>
      <c r="DJ157" s="95" t="inlineStr">
        <is>
          <t>*0,3)*1,1</t>
        </is>
      </c>
      <c r="DK157" s="95" t="n"/>
      <c r="DL157" s="95" t="n"/>
      <c r="DM157" s="95" t="n"/>
      <c r="DN157" s="95" t="n">
        <v>0</v>
      </c>
      <c r="DO157" s="95" t="n">
        <v>0</v>
      </c>
      <c r="DP157" s="95" t="n">
        <v>1</v>
      </c>
      <c r="DQ157" s="95" t="n">
        <v>1</v>
      </c>
      <c r="DR157" s="95" t="n"/>
      <c r="DS157" s="95" t="n"/>
      <c r="DT157" s="95" t="n"/>
      <c r="DU157" s="95" t="n">
        <v>1000</v>
      </c>
      <c r="DV157" s="95" t="inlineStr">
        <is>
          <t>1  М2.</t>
        </is>
      </c>
      <c r="DW157" s="95" t="inlineStr">
        <is>
          <t>1  М2.</t>
        </is>
      </c>
      <c r="DX157" s="95" t="n">
        <v>1</v>
      </c>
      <c r="DY157" s="95" t="n"/>
      <c r="DZ157" s="95" t="n"/>
      <c r="EA157" s="95" t="n"/>
      <c r="EB157" s="95" t="n"/>
      <c r="EC157" s="95" t="n"/>
      <c r="ED157" s="95" t="n"/>
      <c r="EE157" s="95" t="n">
        <v>1632839312</v>
      </c>
      <c r="EF157" s="95" t="n">
        <v>40</v>
      </c>
      <c r="EG157" s="95" t="inlineStr">
        <is>
          <t>Строительные работы</t>
        </is>
      </c>
      <c r="EH157" s="95" t="n">
        <v>0</v>
      </c>
      <c r="EI157" s="95" t="n"/>
      <c r="EJ157" s="95" t="n">
        <v>274.35</v>
      </c>
      <c r="EK157" s="95" t="n">
        <v>315</v>
      </c>
      <c r="EL157" s="95" t="inlineStr">
        <is>
          <t>ТСН-2001 3.15-139-1</t>
        </is>
      </c>
      <c r="EM157" s="95" t="inlineStr">
        <is>
          <t>ТСН-2001.3-15</t>
        </is>
      </c>
      <c r="EN157" s="95" t="n"/>
      <c r="EO157" s="95" t="n"/>
      <c r="EP157" s="95" t="n"/>
      <c r="EQ157" s="95" t="n">
        <v>131072</v>
      </c>
      <c r="ER157" s="95" t="n">
        <v>1818.31</v>
      </c>
      <c r="ES157" s="95" t="n">
        <v>0</v>
      </c>
      <c r="ET157" s="95" t="n">
        <v>2020.35</v>
      </c>
      <c r="EU157" s="95" t="n">
        <v>202.04</v>
      </c>
      <c r="EV157" s="95" t="n">
        <v>1293.02</v>
      </c>
      <c r="EW157" s="95" t="n">
        <v>274.35</v>
      </c>
      <c r="EX157" s="95" t="n">
        <v>0</v>
      </c>
      <c r="EY157" s="95" t="n">
        <v>0</v>
      </c>
      <c r="EZ157" s="95" t="n"/>
      <c r="FA157" s="95" t="n"/>
      <c r="FB157" s="95" t="n"/>
      <c r="FC157" s="95" t="n"/>
      <c r="FD157" s="95" t="n"/>
      <c r="FE157" s="95" t="n"/>
      <c r="FF157" s="95" t="n"/>
      <c r="FG157" s="95" t="n"/>
      <c r="FH157" s="95" t="n"/>
      <c r="FI157" s="95" t="n"/>
      <c r="FJ157" s="95" t="n"/>
      <c r="FK157" s="95" t="n"/>
      <c r="FL157" s="95" t="n"/>
      <c r="FM157" s="95" t="n"/>
      <c r="FN157" s="95" t="n"/>
      <c r="FO157" s="95" t="n"/>
      <c r="FP157" s="95" t="n"/>
      <c r="FQ157" s="95" t="n">
        <v>0</v>
      </c>
      <c r="FR157" s="95">
        <f>ROUND(IF(BI157=3,GM157,0),2)</f>
        <v/>
      </c>
      <c r="FS157" s="95" t="n">
        <v>0</v>
      </c>
      <c r="FT157" s="95" t="n"/>
      <c r="FU157" s="95" t="n"/>
      <c r="FV157" s="95" t="n"/>
      <c r="FW157" s="95" t="n"/>
      <c r="FX157" s="95" t="n">
        <v>97</v>
      </c>
      <c r="FY157" s="95" t="n">
        <v>51</v>
      </c>
      <c r="FZ157" s="95" t="n"/>
      <c r="GA157" s="95" t="n"/>
      <c r="GB157" s="95" t="n"/>
      <c r="GC157" s="95" t="n"/>
      <c r="GD157" s="95" t="n">
        <v>1</v>
      </c>
      <c r="GE157" s="95" t="n"/>
      <c r="GF157" s="95" t="n">
        <v>1632839312</v>
      </c>
      <c r="GG157" s="95" t="n">
        <v>2</v>
      </c>
      <c r="GH157" s="95" t="n">
        <v>1</v>
      </c>
      <c r="GI157" s="95" t="n">
        <v>2</v>
      </c>
      <c r="GJ157" s="95" t="n">
        <v>0</v>
      </c>
      <c r="GK157" s="95" t="n">
        <v>0</v>
      </c>
      <c r="GL157" s="95">
        <f>ROUND(IF(AND(BH157=3,BI157=3,FS157&lt;&gt;0),P157,0),2)</f>
        <v/>
      </c>
      <c r="GM157" s="95">
        <f>ROUND(O157+X157+Y157,2)+GX157</f>
        <v/>
      </c>
      <c r="GN157" s="95">
        <f>IF(OR(BI157=0,BI157=1),GM157-GX157,0)</f>
        <v/>
      </c>
      <c r="GO157" s="95">
        <f>IF(BI157=2,GM157-GX157,0)</f>
        <v/>
      </c>
      <c r="GP157" s="95">
        <f>IF(BI157=4,GM157-GX157,0)</f>
        <v/>
      </c>
      <c r="GQ157" s="95" t="n"/>
      <c r="GR157" s="95" t="n">
        <v>0</v>
      </c>
      <c r="GS157" s="95" t="n">
        <v>0</v>
      </c>
      <c r="GT157" s="95" t="n">
        <v>0</v>
      </c>
      <c r="GU157" s="95" t="n"/>
      <c r="GV157" s="95">
        <f>ROUND((GT157),6)</f>
        <v/>
      </c>
      <c r="GW157" s="95" t="n">
        <v>1</v>
      </c>
      <c r="GX157" s="95">
        <f>ROUND(HC157*I157,2)</f>
        <v/>
      </c>
      <c r="GY157" s="95" t="n">
        <v>0</v>
      </c>
      <c r="GZ157" s="95" t="n">
        <v>0</v>
      </c>
      <c r="HA157" s="95" t="n">
        <v>0</v>
      </c>
      <c r="HB157" s="95" t="n">
        <v>0</v>
      </c>
      <c r="HC157" s="95">
        <f>GV157*GW157</f>
        <v/>
      </c>
      <c r="HD157" s="95" t="n">
        <v>0</v>
      </c>
      <c r="HE157" s="95" t="n"/>
      <c r="HF157" s="95" t="n"/>
      <c r="HG157" s="95" t="n"/>
      <c r="HH157" s="95" t="n"/>
      <c r="HI157" s="95" t="n"/>
      <c r="HJ157" s="95" t="n"/>
      <c r="HK157" s="95" t="n"/>
      <c r="HL157" s="95" t="n"/>
      <c r="HM157" s="95" t="n"/>
      <c r="HN157" s="95" t="n"/>
      <c r="HO157" s="95" t="n"/>
      <c r="HP157" s="95" t="n"/>
      <c r="HQ157" s="95" t="n"/>
      <c r="HR157" s="95" t="n"/>
      <c r="HS157" s="95" t="n"/>
      <c r="HT157" s="95" t="n"/>
      <c r="HU157" s="95" t="n"/>
      <c r="HV157" s="95" t="n"/>
      <c r="HW157" s="95" t="n"/>
      <c r="HX157" s="95" t="n"/>
      <c r="HY157" s="95" t="n"/>
      <c r="HZ157" s="95" t="n"/>
      <c r="IA157" s="95" t="n"/>
      <c r="IB157" s="95" t="n"/>
      <c r="IC157" s="95" t="n"/>
      <c r="ID157" s="95" t="n"/>
      <c r="IE157" s="95" t="n"/>
      <c r="IF157" s="95" t="n"/>
      <c r="IG157" s="95" t="n"/>
      <c r="IH157" s="95" t="n"/>
      <c r="II157" s="95" t="n"/>
      <c r="IJ157" s="95" t="n"/>
      <c r="IK157" s="95" t="n"/>
      <c r="IL157" s="95" t="n"/>
      <c r="IM157" s="95" t="n"/>
      <c r="IN157" s="95" t="n"/>
      <c r="IO157" s="95" t="n"/>
      <c r="IP157" s="95" t="n"/>
      <c r="IQ157" s="95" t="n"/>
      <c r="IR157" s="95" t="n"/>
      <c r="IS157" s="95" t="n"/>
      <c r="IT157" s="95" t="n"/>
      <c r="IU157" s="95" t="n"/>
    </row>
    <row r="158" ht="12.75" customHeight="1" s="54">
      <c r="A158" s="95" t="n">
        <v>17</v>
      </c>
      <c r="B158" s="95" t="n">
        <v>1</v>
      </c>
      <c r="C158" s="95">
        <f>ROW(SmtRes!A135)</f>
        <v/>
      </c>
      <c r="D158" s="95">
        <f>ROW(EtalonRes!A135)</f>
        <v/>
      </c>
      <c r="E158" s="95" t="n">
        <v>1</v>
      </c>
      <c r="F158" s="95" t="inlineStr">
        <is>
          <t>3.15-71-1</t>
        </is>
      </c>
      <c r="G158" s="95" t="inlineStr">
        <is>
          <t>Влагостойкая облицовка потолка ГКЛ/ГВЛ</t>
        </is>
      </c>
      <c r="H158" s="95" t="inlineStr">
        <is>
          <t>1 М2</t>
        </is>
      </c>
      <c r="I158" s="95" t="n">
        <v>204.6</v>
      </c>
      <c r="J158" s="95" t="n">
        <v>50.15</v>
      </c>
      <c r="K158" s="95" t="n">
        <v>155424.53</v>
      </c>
      <c r="L158" s="95" t="n"/>
      <c r="M158" s="95" t="n"/>
      <c r="N158" s="95" t="n"/>
      <c r="O158" s="95">
        <f>ROUND((Z158+AC158+AD158),2)</f>
        <v/>
      </c>
      <c r="P158" s="95">
        <f>ROUND((U158+X158+Y158),2)</f>
        <v/>
      </c>
      <c r="Q158" s="95">
        <f>ROUND(10.18,2)</f>
        <v/>
      </c>
      <c r="R158" s="95">
        <f>ROUND(AH158,2)</f>
        <v/>
      </c>
      <c r="S158" s="95" t="inlineStr">
        <is>
          <t>ТСН-2001 3.15-71-1</t>
        </is>
      </c>
      <c r="T158" s="95" t="inlineStr">
        <is>
          <t>work</t>
        </is>
      </c>
      <c r="U158" s="95" t="n">
        <v>104445.28</v>
      </c>
      <c r="V158" s="95" t="n">
        <v>27976.42</v>
      </c>
      <c r="W158" s="95" t="n">
        <v>3108.49</v>
      </c>
      <c r="X158" s="95" t="n">
        <v>31084.91</v>
      </c>
      <c r="Y158" s="95" t="n">
        <v>19894.34</v>
      </c>
      <c r="Z158" s="95" t="n">
        <v>10259.85</v>
      </c>
      <c r="AA158" s="95" t="n">
        <v>2748.17</v>
      </c>
      <c r="AB158" s="95" t="n">
        <v>305.36</v>
      </c>
      <c r="AC158" s="95" t="n">
        <v>3053.52</v>
      </c>
      <c r="AD158" s="95" t="n">
        <v>1954.25</v>
      </c>
      <c r="AE158" s="95" t="inlineStr">
        <is>
          <t>work</t>
        </is>
      </c>
      <c r="AF158" s="95" t="n">
        <v>344.08</v>
      </c>
      <c r="AG158" s="95" t="n">
        <v>33.8</v>
      </c>
      <c r="AH158" s="95" t="n">
        <v>204.6</v>
      </c>
      <c r="AI158" s="95">
        <f>(((EX158*0.3)*1.1))</f>
        <v/>
      </c>
      <c r="AJ158" s="95">
        <f>(AS158)</f>
        <v/>
      </c>
      <c r="AK158" s="95" t="n">
        <v>2748.17</v>
      </c>
      <c r="AL158" s="95" t="n">
        <v>0</v>
      </c>
      <c r="AM158" s="95" t="n">
        <v>3053.52</v>
      </c>
      <c r="AN158" s="95" t="n">
        <v>305.36</v>
      </c>
      <c r="AO158" s="95">
        <f>ROUND(O158,2)</f>
        <v/>
      </c>
      <c r="AP158" s="95" t="n">
        <v>0</v>
      </c>
      <c r="AQ158" s="95">
        <f>ROUND(R158,2)</f>
        <v/>
      </c>
      <c r="AR158" s="95" t="n">
        <v>0</v>
      </c>
      <c r="AS158" s="95" t="n">
        <v>0</v>
      </c>
      <c r="AT158" s="95" t="n">
        <v>97</v>
      </c>
      <c r="AU158" s="95" t="n">
        <v>51</v>
      </c>
      <c r="AV158" s="95" t="n">
        <v>1</v>
      </c>
      <c r="AW158" s="95" t="n">
        <v>1</v>
      </c>
      <c r="AX158" s="95" t="n"/>
      <c r="AY158" s="95" t="n"/>
      <c r="AZ158" s="95" t="n">
        <v>1</v>
      </c>
      <c r="BA158" s="95" t="n">
        <v>1</v>
      </c>
      <c r="BB158" s="95" t="n">
        <v>1</v>
      </c>
      <c r="BC158" s="95" t="n">
        <v>1</v>
      </c>
      <c r="BD158" s="95" t="n"/>
      <c r="BE158" s="95" t="n"/>
      <c r="BF158" s="95" t="n"/>
      <c r="BG158" s="95" t="n"/>
      <c r="BH158" s="95" t="n">
        <v>0</v>
      </c>
      <c r="BI158" s="95" t="n">
        <v>204.6</v>
      </c>
      <c r="BJ158" s="95" t="inlineStr">
        <is>
          <t>ТСН-2001 3.15-71-1, 3.15-71-1</t>
        </is>
      </c>
      <c r="BK158" s="95" t="n"/>
      <c r="BL158" s="95" t="n"/>
      <c r="BM158" s="95" t="n">
        <v>315</v>
      </c>
      <c r="BN158" s="95" t="n">
        <v>0</v>
      </c>
      <c r="BO158" s="95" t="inlineStr">
        <is>
          <t>3.15-71-1</t>
        </is>
      </c>
      <c r="BP158" s="95" t="n">
        <v>1</v>
      </c>
      <c r="BQ158" s="95" t="n">
        <v>40</v>
      </c>
      <c r="BR158" s="95" t="n">
        <v>0</v>
      </c>
      <c r="BS158" s="95" t="n">
        <v>1</v>
      </c>
      <c r="BT158" s="95" t="n">
        <v>1</v>
      </c>
      <c r="BU158" s="95" t="n">
        <v>1</v>
      </c>
      <c r="BV158" s="95" t="n">
        <v>1</v>
      </c>
      <c r="BW158" s="95" t="n">
        <v>1</v>
      </c>
      <c r="BX158" s="95" t="n">
        <v>1</v>
      </c>
      <c r="BY158" s="95" t="n"/>
      <c r="BZ158" s="95" t="n">
        <v>97</v>
      </c>
      <c r="CA158" s="95" t="n">
        <v>51</v>
      </c>
      <c r="CB158" s="95" t="n"/>
      <c r="CC158" s="95" t="n"/>
      <c r="CD158" s="95" t="n"/>
      <c r="CE158" s="95" t="n">
        <v>30</v>
      </c>
      <c r="CF158" s="95" t="n">
        <v>0</v>
      </c>
      <c r="CG158" s="95" t="n">
        <v>0</v>
      </c>
      <c r="CH158" s="95" t="n"/>
      <c r="CI158" s="95" t="n"/>
      <c r="CJ158" s="95" t="n"/>
      <c r="CK158" s="95" t="n"/>
      <c r="CL158" s="95" t="n"/>
      <c r="CM158" s="95" t="n">
        <v>0</v>
      </c>
      <c r="CN158" s="95" t="n"/>
      <c r="CO158" s="95" t="n">
        <v>0</v>
      </c>
      <c r="CP158" s="95">
        <f>ROUND(P158,2)</f>
        <v/>
      </c>
      <c r="CQ158" s="95">
        <f>ROUND(V158,2)</f>
        <v/>
      </c>
      <c r="CR158" s="95">
        <f>ROUND(W158,2)</f>
        <v/>
      </c>
      <c r="CS158" s="95">
        <f>ROUND(X158,2)</f>
        <v/>
      </c>
      <c r="CT158" s="95">
        <f>ROUND(Y158,2)</f>
        <v/>
      </c>
      <c r="CU158" s="95">
        <f>ROUND(AF158,2)</f>
        <v/>
      </c>
      <c r="CV158" s="95">
        <f>ROUND((AH158*AV158),2)</f>
        <v/>
      </c>
      <c r="CW158" s="95">
        <f>ROUND(AI158,2)</f>
        <v/>
      </c>
      <c r="CX158" s="95">
        <f>ROUND(AJ158,2)</f>
        <v/>
      </c>
      <c r="CY158" s="95">
        <f>ROUND(((P158*AT158)/100),2)</f>
        <v/>
      </c>
      <c r="CZ158" s="95">
        <f>ROUND(((P158*AU158)/100),2)</f>
        <v/>
      </c>
      <c r="DA158" s="95" t="n"/>
      <c r="DB158" s="95" t="n">
        <v>265</v>
      </c>
      <c r="DC158" s="95" t="n"/>
      <c r="DD158" s="95" t="inlineStr">
        <is>
          <t>*0)*1</t>
        </is>
      </c>
      <c r="DE158" s="95" t="inlineStr">
        <is>
          <t>*0,3)*1,1</t>
        </is>
      </c>
      <c r="DF158" s="95" t="inlineStr">
        <is>
          <t>*0,3)*1,1</t>
        </is>
      </c>
      <c r="DG158" s="95" t="inlineStr">
        <is>
          <t>*0,3)*1,1</t>
        </is>
      </c>
      <c r="DH158" s="95" t="n"/>
      <c r="DI158" s="95" t="inlineStr">
        <is>
          <t>*0,3)*1,1</t>
        </is>
      </c>
      <c r="DJ158" s="95" t="inlineStr">
        <is>
          <t>*0,3)*1,1</t>
        </is>
      </c>
      <c r="DK158" s="95" t="n"/>
      <c r="DL158" s="95" t="n"/>
      <c r="DM158" s="95" t="n"/>
      <c r="DN158" s="95" t="n">
        <v>0</v>
      </c>
      <c r="DO158" s="95" t="n">
        <v>0</v>
      </c>
      <c r="DP158" s="95" t="n">
        <v>1</v>
      </c>
      <c r="DQ158" s="95" t="n">
        <v>1</v>
      </c>
      <c r="DR158" s="95" t="n"/>
      <c r="DS158" s="95" t="n"/>
      <c r="DT158" s="95" t="n"/>
      <c r="DU158" s="95" t="n">
        <v>1000</v>
      </c>
      <c r="DV158" s="95" t="inlineStr">
        <is>
          <t>1  М2.</t>
        </is>
      </c>
      <c r="DW158" s="95" t="inlineStr">
        <is>
          <t>1  М2.</t>
        </is>
      </c>
      <c r="DX158" s="95" t="n">
        <v>1</v>
      </c>
      <c r="DY158" s="95" t="n"/>
      <c r="DZ158" s="95" t="n"/>
      <c r="EA158" s="95" t="n"/>
      <c r="EB158" s="95" t="n"/>
      <c r="EC158" s="95" t="n"/>
      <c r="ED158" s="95" t="n"/>
      <c r="EE158" s="95" t="n">
        <v>1741491323</v>
      </c>
      <c r="EF158" s="95" t="n">
        <v>40</v>
      </c>
      <c r="EG158" s="95" t="inlineStr">
        <is>
          <t>Строительные работы</t>
        </is>
      </c>
      <c r="EH158" s="95" t="n">
        <v>0</v>
      </c>
      <c r="EI158" s="95" t="n"/>
      <c r="EJ158" s="95" t="n">
        <v>204.6</v>
      </c>
      <c r="EK158" s="95" t="n">
        <v>315</v>
      </c>
      <c r="EL158" s="95" t="inlineStr">
        <is>
          <t>ТСН-2001 3.15-71-1</t>
        </is>
      </c>
      <c r="EM158" s="95" t="inlineStr">
        <is>
          <t>ТСН-2001.3-15</t>
        </is>
      </c>
      <c r="EN158" s="95" t="n"/>
      <c r="EO158" s="95" t="n"/>
      <c r="EP158" s="95" t="n"/>
      <c r="EQ158" s="95" t="n">
        <v>131072</v>
      </c>
      <c r="ER158" s="95" t="n">
        <v>2748.17</v>
      </c>
      <c r="ES158" s="95" t="n">
        <v>0</v>
      </c>
      <c r="ET158" s="95" t="n">
        <v>3053.52</v>
      </c>
      <c r="EU158" s="95" t="n">
        <v>305.36</v>
      </c>
      <c r="EV158" s="95" t="n">
        <v>1954.25</v>
      </c>
      <c r="EW158" s="95" t="n">
        <v>204.6</v>
      </c>
      <c r="EX158" s="95" t="n">
        <v>0</v>
      </c>
      <c r="EY158" s="95" t="n">
        <v>0</v>
      </c>
      <c r="EZ158" s="95" t="n"/>
      <c r="FA158" s="95" t="n"/>
      <c r="FB158" s="95" t="n"/>
      <c r="FC158" s="95" t="n"/>
      <c r="FD158" s="95" t="n"/>
      <c r="FE158" s="95" t="n"/>
      <c r="FF158" s="95" t="n"/>
      <c r="FG158" s="95" t="n"/>
      <c r="FH158" s="95" t="n"/>
      <c r="FI158" s="95" t="n"/>
      <c r="FJ158" s="95" t="n"/>
      <c r="FK158" s="95" t="n"/>
      <c r="FL158" s="95" t="n"/>
      <c r="FM158" s="95" t="n"/>
      <c r="FN158" s="95" t="n"/>
      <c r="FO158" s="95" t="n"/>
      <c r="FP158" s="95" t="n"/>
      <c r="FQ158" s="95" t="n">
        <v>0</v>
      </c>
      <c r="FR158" s="95">
        <f>ROUND(IF(BI158=3,GM158,0),2)</f>
        <v/>
      </c>
      <c r="FS158" s="95" t="n">
        <v>0</v>
      </c>
      <c r="FT158" s="95" t="n"/>
      <c r="FU158" s="95" t="n"/>
      <c r="FV158" s="95" t="n"/>
      <c r="FW158" s="95" t="n"/>
      <c r="FX158" s="95" t="n">
        <v>97</v>
      </c>
      <c r="FY158" s="95" t="n">
        <v>51</v>
      </c>
      <c r="FZ158" s="95" t="n"/>
      <c r="GA158" s="95" t="n"/>
      <c r="GB158" s="95" t="n"/>
      <c r="GC158" s="95" t="n"/>
      <c r="GD158" s="95" t="n">
        <v>1</v>
      </c>
      <c r="GE158" s="95" t="n"/>
      <c r="GF158" s="95" t="n">
        <v>1741491323</v>
      </c>
      <c r="GG158" s="95" t="n">
        <v>2</v>
      </c>
      <c r="GH158" s="95" t="n">
        <v>1</v>
      </c>
      <c r="GI158" s="95" t="n">
        <v>2</v>
      </c>
      <c r="GJ158" s="95" t="n">
        <v>0</v>
      </c>
      <c r="GK158" s="95" t="n">
        <v>0</v>
      </c>
      <c r="GL158" s="95">
        <f>ROUND(IF(AND(BH158=3,BI158=3,FS158&lt;&gt;0),P158,0),2)</f>
        <v/>
      </c>
      <c r="GM158" s="95">
        <f>ROUND(O158+X158+Y158,2)+GX158</f>
        <v/>
      </c>
      <c r="GN158" s="95">
        <f>IF(OR(BI158=0,BI158=1),GM158-GX158,0)</f>
        <v/>
      </c>
      <c r="GO158" s="95">
        <f>IF(BI158=2,GM158-GX158,0)</f>
        <v/>
      </c>
      <c r="GP158" s="95">
        <f>IF(BI158=4,GM158-GX158,0)</f>
        <v/>
      </c>
      <c r="GQ158" s="95" t="n"/>
      <c r="GR158" s="95" t="n">
        <v>0</v>
      </c>
      <c r="GS158" s="95" t="n">
        <v>0</v>
      </c>
      <c r="GT158" s="95" t="n">
        <v>0</v>
      </c>
      <c r="GU158" s="95" t="n"/>
      <c r="GV158" s="95">
        <f>ROUND((GT158),6)</f>
        <v/>
      </c>
      <c r="GW158" s="95" t="n">
        <v>1</v>
      </c>
      <c r="GX158" s="95">
        <f>ROUND(HC158*I158,2)</f>
        <v/>
      </c>
      <c r="GY158" s="95" t="n">
        <v>0</v>
      </c>
      <c r="GZ158" s="95" t="n">
        <v>0</v>
      </c>
      <c r="HA158" s="95" t="n">
        <v>0</v>
      </c>
      <c r="HB158" s="95" t="n">
        <v>0</v>
      </c>
      <c r="HC158" s="95">
        <f>GV158*GW158</f>
        <v/>
      </c>
      <c r="HD158" s="95" t="n">
        <v>0</v>
      </c>
      <c r="HE158" s="95" t="n"/>
      <c r="HF158" s="95" t="n"/>
      <c r="HG158" s="95" t="n"/>
      <c r="HH158" s="95" t="n"/>
      <c r="HI158" s="95" t="n"/>
      <c r="HJ158" s="95" t="n"/>
      <c r="HK158" s="95" t="n"/>
      <c r="HL158" s="95" t="n"/>
      <c r="HM158" s="95" t="n"/>
      <c r="HN158" s="95" t="n"/>
      <c r="HO158" s="95" t="n"/>
      <c r="HP158" s="95" t="n"/>
      <c r="HQ158" s="95" t="n"/>
      <c r="HR158" s="95" t="n"/>
      <c r="HS158" s="95" t="n"/>
      <c r="HT158" s="95" t="n"/>
      <c r="HU158" s="95" t="n"/>
      <c r="HV158" s="95" t="n"/>
      <c r="HW158" s="95" t="n"/>
      <c r="HX158" s="95" t="n"/>
      <c r="HY158" s="95" t="n"/>
      <c r="HZ158" s="95" t="n"/>
      <c r="IA158" s="95" t="n"/>
      <c r="IB158" s="95" t="n"/>
      <c r="IC158" s="95" t="n"/>
      <c r="ID158" s="95" t="n"/>
      <c r="IE158" s="95" t="n"/>
      <c r="IF158" s="95" t="n"/>
      <c r="IG158" s="95" t="n"/>
      <c r="IH158" s="95" t="n"/>
      <c r="II158" s="95" t="n"/>
      <c r="IJ158" s="95" t="n"/>
      <c r="IK158" s="95" t="n"/>
      <c r="IL158" s="95" t="n"/>
      <c r="IM158" s="95" t="n"/>
      <c r="IN158" s="95" t="n"/>
      <c r="IO158" s="95" t="n"/>
      <c r="IP158" s="95" t="n"/>
      <c r="IQ158" s="95" t="n"/>
      <c r="IR158" s="95" t="n"/>
      <c r="IS158" s="95" t="n"/>
      <c r="IT158" s="95" t="n"/>
      <c r="IU158" s="95" t="n"/>
    </row>
    <row r="159" ht="12.75" customHeight="1" s="54">
      <c r="A159" s="95" t="n">
        <v>17</v>
      </c>
      <c r="B159" s="95" t="n">
        <v>1</v>
      </c>
      <c r="C159" s="95">
        <f>ROW(SmtRes!A136)</f>
        <v/>
      </c>
      <c r="D159" s="95">
        <f>ROW(EtalonRes!A136)</f>
        <v/>
      </c>
      <c r="E159" s="95" t="n">
        <v>1</v>
      </c>
      <c r="F159" s="95" t="inlineStr">
        <is>
          <t>3.15-103-1</t>
        </is>
      </c>
      <c r="G159" s="95" t="inlineStr">
        <is>
          <t>Шпаклевка влагостойкого потолка</t>
        </is>
      </c>
      <c r="H159" s="95" t="inlineStr">
        <is>
          <t>1 М2</t>
        </is>
      </c>
      <c r="I159" s="95" t="n">
        <v>204.6</v>
      </c>
      <c r="J159" s="95" t="n">
        <v>28.65</v>
      </c>
      <c r="K159" s="95" t="n">
        <v>88814.02</v>
      </c>
      <c r="L159" s="95" t="n"/>
      <c r="M159" s="95" t="n"/>
      <c r="N159" s="95" t="n"/>
      <c r="O159" s="95">
        <f>ROUND((Z159+AC159+AD159),2)</f>
        <v/>
      </c>
      <c r="P159" s="95">
        <f>ROUND((U159+X159+Y159),2)</f>
        <v/>
      </c>
      <c r="Q159" s="95">
        <f>ROUND(10.18,2)</f>
        <v/>
      </c>
      <c r="R159" s="95">
        <f>ROUND(AH159,2)</f>
        <v/>
      </c>
      <c r="S159" s="95" t="inlineStr">
        <is>
          <t>ТСН-2001 3.15-103-1</t>
        </is>
      </c>
      <c r="T159" s="95" t="inlineStr">
        <is>
          <t>work</t>
        </is>
      </c>
      <c r="U159" s="95" t="n">
        <v>59683.02</v>
      </c>
      <c r="V159" s="95" t="n">
        <v>15986.53</v>
      </c>
      <c r="W159" s="95" t="n">
        <v>1776.28</v>
      </c>
      <c r="X159" s="95" t="n">
        <v>17762.8</v>
      </c>
      <c r="Y159" s="95" t="n">
        <v>11368.2</v>
      </c>
      <c r="Z159" s="95" t="n">
        <v>5862.77</v>
      </c>
      <c r="AA159" s="95" t="n">
        <v>1570.38</v>
      </c>
      <c r="AB159" s="95" t="n">
        <v>174.48</v>
      </c>
      <c r="AC159" s="95" t="n">
        <v>1744.87</v>
      </c>
      <c r="AD159" s="95" t="n">
        <v>1116.71</v>
      </c>
      <c r="AE159" s="95" t="inlineStr">
        <is>
          <t>work</t>
        </is>
      </c>
      <c r="AF159" s="95" t="n">
        <v>196.58</v>
      </c>
      <c r="AG159" s="95" t="n">
        <v>19.31</v>
      </c>
      <c r="AH159" s="95" t="n">
        <v>204.6</v>
      </c>
      <c r="AI159" s="95">
        <f>(((EX159*0.3)*1.1))</f>
        <v/>
      </c>
      <c r="AJ159" s="95">
        <f>(AS159)</f>
        <v/>
      </c>
      <c r="AK159" s="95" t="n">
        <v>1570.38</v>
      </c>
      <c r="AL159" s="95" t="n">
        <v>0</v>
      </c>
      <c r="AM159" s="95" t="n">
        <v>1744.87</v>
      </c>
      <c r="AN159" s="95" t="n">
        <v>174.48</v>
      </c>
      <c r="AO159" s="95">
        <f>ROUND(O159,2)</f>
        <v/>
      </c>
      <c r="AP159" s="95" t="n">
        <v>0</v>
      </c>
      <c r="AQ159" s="95">
        <f>ROUND(R159,2)</f>
        <v/>
      </c>
      <c r="AR159" s="95" t="n">
        <v>0</v>
      </c>
      <c r="AS159" s="95" t="n">
        <v>0</v>
      </c>
      <c r="AT159" s="95" t="n">
        <v>97</v>
      </c>
      <c r="AU159" s="95" t="n">
        <v>51</v>
      </c>
      <c r="AV159" s="95" t="n">
        <v>1</v>
      </c>
      <c r="AW159" s="95" t="n">
        <v>1</v>
      </c>
      <c r="AX159" s="95" t="n"/>
      <c r="AY159" s="95" t="n"/>
      <c r="AZ159" s="95" t="n">
        <v>1</v>
      </c>
      <c r="BA159" s="95" t="n">
        <v>1</v>
      </c>
      <c r="BB159" s="95" t="n">
        <v>1</v>
      </c>
      <c r="BC159" s="95" t="n">
        <v>1</v>
      </c>
      <c r="BD159" s="95" t="n"/>
      <c r="BE159" s="95" t="n"/>
      <c r="BF159" s="95" t="n"/>
      <c r="BG159" s="95" t="n"/>
      <c r="BH159" s="95" t="n">
        <v>0</v>
      </c>
      <c r="BI159" s="95" t="n">
        <v>204.6</v>
      </c>
      <c r="BJ159" s="95" t="inlineStr">
        <is>
          <t>ТСН-2001 3.15-103-1, 3.15-103-1</t>
        </is>
      </c>
      <c r="BK159" s="95" t="n"/>
      <c r="BL159" s="95" t="n"/>
      <c r="BM159" s="95" t="n">
        <v>315</v>
      </c>
      <c r="BN159" s="95" t="n">
        <v>0</v>
      </c>
      <c r="BO159" s="95" t="inlineStr">
        <is>
          <t>3.15-103-1</t>
        </is>
      </c>
      <c r="BP159" s="95" t="n">
        <v>1</v>
      </c>
      <c r="BQ159" s="95" t="n">
        <v>40</v>
      </c>
      <c r="BR159" s="95" t="n">
        <v>0</v>
      </c>
      <c r="BS159" s="95" t="n">
        <v>1</v>
      </c>
      <c r="BT159" s="95" t="n">
        <v>1</v>
      </c>
      <c r="BU159" s="95" t="n">
        <v>1</v>
      </c>
      <c r="BV159" s="95" t="n">
        <v>1</v>
      </c>
      <c r="BW159" s="95" t="n">
        <v>1</v>
      </c>
      <c r="BX159" s="95" t="n">
        <v>1</v>
      </c>
      <c r="BY159" s="95" t="n"/>
      <c r="BZ159" s="95" t="n">
        <v>97</v>
      </c>
      <c r="CA159" s="95" t="n">
        <v>51</v>
      </c>
      <c r="CB159" s="95" t="n"/>
      <c r="CC159" s="95" t="n"/>
      <c r="CD159" s="95" t="n"/>
      <c r="CE159" s="95" t="n">
        <v>30</v>
      </c>
      <c r="CF159" s="95" t="n">
        <v>0</v>
      </c>
      <c r="CG159" s="95" t="n">
        <v>0</v>
      </c>
      <c r="CH159" s="95" t="n"/>
      <c r="CI159" s="95" t="n"/>
      <c r="CJ159" s="95" t="n"/>
      <c r="CK159" s="95" t="n"/>
      <c r="CL159" s="95" t="n"/>
      <c r="CM159" s="95" t="n">
        <v>0</v>
      </c>
      <c r="CN159" s="95" t="n"/>
      <c r="CO159" s="95" t="n">
        <v>0</v>
      </c>
      <c r="CP159" s="95">
        <f>ROUND(P159,2)</f>
        <v/>
      </c>
      <c r="CQ159" s="95">
        <f>ROUND(V159,2)</f>
        <v/>
      </c>
      <c r="CR159" s="95">
        <f>ROUND(W159,2)</f>
        <v/>
      </c>
      <c r="CS159" s="95">
        <f>ROUND(X159,2)</f>
        <v/>
      </c>
      <c r="CT159" s="95">
        <f>ROUND(Y159,2)</f>
        <v/>
      </c>
      <c r="CU159" s="95">
        <f>ROUND(AF159,2)</f>
        <v/>
      </c>
      <c r="CV159" s="95">
        <f>ROUND((AH159*AV159),2)</f>
        <v/>
      </c>
      <c r="CW159" s="95">
        <f>ROUND(AI159,2)</f>
        <v/>
      </c>
      <c r="CX159" s="95">
        <f>ROUND(AJ159,2)</f>
        <v/>
      </c>
      <c r="CY159" s="95">
        <f>ROUND(((P159*AT159)/100),2)</f>
        <v/>
      </c>
      <c r="CZ159" s="95">
        <f>ROUND(((P159*AU159)/100),2)</f>
        <v/>
      </c>
      <c r="DA159" s="95" t="n"/>
      <c r="DB159" s="95" t="n">
        <v>267</v>
      </c>
      <c r="DC159" s="95" t="n"/>
      <c r="DD159" s="95" t="inlineStr">
        <is>
          <t>*0)*1</t>
        </is>
      </c>
      <c r="DE159" s="95" t="inlineStr">
        <is>
          <t>*0,3)*1,1</t>
        </is>
      </c>
      <c r="DF159" s="95" t="inlineStr">
        <is>
          <t>*0,3)*1,1</t>
        </is>
      </c>
      <c r="DG159" s="95" t="inlineStr">
        <is>
          <t>*0,3)*1,1</t>
        </is>
      </c>
      <c r="DH159" s="95" t="n"/>
      <c r="DI159" s="95" t="inlineStr">
        <is>
          <t>*0,3)*1,1</t>
        </is>
      </c>
      <c r="DJ159" s="95" t="inlineStr">
        <is>
          <t>*0,3)*1,1</t>
        </is>
      </c>
      <c r="DK159" s="95" t="n"/>
      <c r="DL159" s="95" t="n"/>
      <c r="DM159" s="95" t="n"/>
      <c r="DN159" s="95" t="n">
        <v>0</v>
      </c>
      <c r="DO159" s="95" t="n">
        <v>0</v>
      </c>
      <c r="DP159" s="95" t="n">
        <v>1</v>
      </c>
      <c r="DQ159" s="95" t="n">
        <v>1</v>
      </c>
      <c r="DR159" s="95" t="n"/>
      <c r="DS159" s="95" t="n"/>
      <c r="DT159" s="95" t="n"/>
      <c r="DU159" s="95" t="n">
        <v>1000</v>
      </c>
      <c r="DV159" s="95" t="inlineStr">
        <is>
          <t>1  М2.</t>
        </is>
      </c>
      <c r="DW159" s="95" t="inlineStr">
        <is>
          <t>1  М2.</t>
        </is>
      </c>
      <c r="DX159" s="95" t="n">
        <v>1</v>
      </c>
      <c r="DY159" s="95" t="n"/>
      <c r="DZ159" s="95" t="n"/>
      <c r="EA159" s="95" t="n"/>
      <c r="EB159" s="95" t="n"/>
      <c r="EC159" s="95" t="n"/>
      <c r="ED159" s="95" t="n"/>
      <c r="EE159" s="95" t="n">
        <v>1144393467</v>
      </c>
      <c r="EF159" s="95" t="n">
        <v>40</v>
      </c>
      <c r="EG159" s="95" t="inlineStr">
        <is>
          <t>Строительные работы</t>
        </is>
      </c>
      <c r="EH159" s="95" t="n">
        <v>0</v>
      </c>
      <c r="EI159" s="95" t="n"/>
      <c r="EJ159" s="95" t="n">
        <v>204.6</v>
      </c>
      <c r="EK159" s="95" t="n">
        <v>315</v>
      </c>
      <c r="EL159" s="95" t="inlineStr">
        <is>
          <t>ТСН-2001 3.15-103-1</t>
        </is>
      </c>
      <c r="EM159" s="95" t="inlineStr">
        <is>
          <t>ТСН-2001.3-15</t>
        </is>
      </c>
      <c r="EN159" s="95" t="n"/>
      <c r="EO159" s="95" t="n"/>
      <c r="EP159" s="95" t="n"/>
      <c r="EQ159" s="95" t="n">
        <v>131072</v>
      </c>
      <c r="ER159" s="95" t="n">
        <v>1570.38</v>
      </c>
      <c r="ES159" s="95" t="n">
        <v>0</v>
      </c>
      <c r="ET159" s="95" t="n">
        <v>1744.87</v>
      </c>
      <c r="EU159" s="95" t="n">
        <v>174.48</v>
      </c>
      <c r="EV159" s="95" t="n">
        <v>1116.71</v>
      </c>
      <c r="EW159" s="95" t="n">
        <v>204.6</v>
      </c>
      <c r="EX159" s="95" t="n">
        <v>0</v>
      </c>
      <c r="EY159" s="95" t="n">
        <v>0</v>
      </c>
      <c r="EZ159" s="95" t="n"/>
      <c r="FA159" s="95" t="n"/>
      <c r="FB159" s="95" t="n"/>
      <c r="FC159" s="95" t="n"/>
      <c r="FD159" s="95" t="n"/>
      <c r="FE159" s="95" t="n"/>
      <c r="FF159" s="95" t="n"/>
      <c r="FG159" s="95" t="n"/>
      <c r="FH159" s="95" t="n"/>
      <c r="FI159" s="95" t="n"/>
      <c r="FJ159" s="95" t="n"/>
      <c r="FK159" s="95" t="n"/>
      <c r="FL159" s="95" t="n"/>
      <c r="FM159" s="95" t="n"/>
      <c r="FN159" s="95" t="n"/>
      <c r="FO159" s="95" t="n"/>
      <c r="FP159" s="95" t="n"/>
      <c r="FQ159" s="95" t="n">
        <v>0</v>
      </c>
      <c r="FR159" s="95">
        <f>ROUND(IF(BI159=3,GM159,0),2)</f>
        <v/>
      </c>
      <c r="FS159" s="95" t="n">
        <v>0</v>
      </c>
      <c r="FT159" s="95" t="n"/>
      <c r="FU159" s="95" t="n"/>
      <c r="FV159" s="95" t="n"/>
      <c r="FW159" s="95" t="n"/>
      <c r="FX159" s="95" t="n">
        <v>97</v>
      </c>
      <c r="FY159" s="95" t="n">
        <v>51</v>
      </c>
      <c r="FZ159" s="95" t="n"/>
      <c r="GA159" s="95" t="n"/>
      <c r="GB159" s="95" t="n"/>
      <c r="GC159" s="95" t="n"/>
      <c r="GD159" s="95" t="n">
        <v>1</v>
      </c>
      <c r="GE159" s="95" t="n"/>
      <c r="GF159" s="95" t="n">
        <v>1144393467</v>
      </c>
      <c r="GG159" s="95" t="n">
        <v>2</v>
      </c>
      <c r="GH159" s="95" t="n">
        <v>1</v>
      </c>
      <c r="GI159" s="95" t="n">
        <v>2</v>
      </c>
      <c r="GJ159" s="95" t="n">
        <v>0</v>
      </c>
      <c r="GK159" s="95" t="n">
        <v>0</v>
      </c>
      <c r="GL159" s="95">
        <f>ROUND(IF(AND(BH159=3,BI159=3,FS159&lt;&gt;0),P159,0),2)</f>
        <v/>
      </c>
      <c r="GM159" s="95">
        <f>ROUND(O159+X159+Y159,2)+GX159</f>
        <v/>
      </c>
      <c r="GN159" s="95">
        <f>IF(OR(BI159=0,BI159=1),GM159-GX159,0)</f>
        <v/>
      </c>
      <c r="GO159" s="95">
        <f>IF(BI159=2,GM159-GX159,0)</f>
        <v/>
      </c>
      <c r="GP159" s="95">
        <f>IF(BI159=4,GM159-GX159,0)</f>
        <v/>
      </c>
      <c r="GQ159" s="95" t="n"/>
      <c r="GR159" s="95" t="n">
        <v>0</v>
      </c>
      <c r="GS159" s="95" t="n">
        <v>0</v>
      </c>
      <c r="GT159" s="95" t="n">
        <v>0</v>
      </c>
      <c r="GU159" s="95" t="n"/>
      <c r="GV159" s="95">
        <f>ROUND((GT159),6)</f>
        <v/>
      </c>
      <c r="GW159" s="95" t="n">
        <v>1</v>
      </c>
      <c r="GX159" s="95">
        <f>ROUND(HC159*I159,2)</f>
        <v/>
      </c>
      <c r="GY159" s="95" t="n">
        <v>0</v>
      </c>
      <c r="GZ159" s="95" t="n">
        <v>0</v>
      </c>
      <c r="HA159" s="95" t="n">
        <v>0</v>
      </c>
      <c r="HB159" s="95" t="n">
        <v>0</v>
      </c>
      <c r="HC159" s="95">
        <f>GV159*GW159</f>
        <v/>
      </c>
      <c r="HD159" s="95" t="n">
        <v>0</v>
      </c>
      <c r="HE159" s="95" t="n"/>
      <c r="HF159" s="95" t="n"/>
      <c r="HG159" s="95" t="n"/>
      <c r="HH159" s="95" t="n"/>
      <c r="HI159" s="95" t="n"/>
      <c r="HJ159" s="95" t="n"/>
      <c r="HK159" s="95" t="n"/>
      <c r="HL159" s="95" t="n"/>
      <c r="HM159" s="95" t="n"/>
      <c r="HN159" s="95" t="n"/>
      <c r="HO159" s="95" t="n"/>
      <c r="HP159" s="95" t="n"/>
      <c r="HQ159" s="95" t="n"/>
      <c r="HR159" s="95" t="n"/>
      <c r="HS159" s="95" t="n"/>
      <c r="HT159" s="95" t="n"/>
      <c r="HU159" s="95" t="n"/>
      <c r="HV159" s="95" t="n"/>
      <c r="HW159" s="95" t="n"/>
      <c r="HX159" s="95" t="n"/>
      <c r="HY159" s="95" t="n"/>
      <c r="HZ159" s="95" t="n"/>
      <c r="IA159" s="95" t="n"/>
      <c r="IB159" s="95" t="n"/>
      <c r="IC159" s="95" t="n"/>
      <c r="ID159" s="95" t="n"/>
      <c r="IE159" s="95" t="n"/>
      <c r="IF159" s="95" t="n"/>
      <c r="IG159" s="95" t="n"/>
      <c r="IH159" s="95" t="n"/>
      <c r="II159" s="95" t="n"/>
      <c r="IJ159" s="95" t="n"/>
      <c r="IK159" s="95" t="n"/>
      <c r="IL159" s="95" t="n"/>
      <c r="IM159" s="95" t="n"/>
      <c r="IN159" s="95" t="n"/>
      <c r="IO159" s="95" t="n"/>
      <c r="IP159" s="95" t="n"/>
      <c r="IQ159" s="95" t="n"/>
      <c r="IR159" s="95" t="n"/>
      <c r="IS159" s="95" t="n"/>
      <c r="IT159" s="95" t="n"/>
      <c r="IU159" s="95" t="n"/>
    </row>
    <row r="160" ht="12.75" customHeight="1" s="54">
      <c r="A160" s="95" t="n">
        <v>17</v>
      </c>
      <c r="B160" s="95" t="n">
        <v>1</v>
      </c>
      <c r="C160" s="95">
        <f>ROW(SmtRes!A137)</f>
        <v/>
      </c>
      <c r="D160" s="95">
        <f>ROW(EtalonRes!A137)</f>
        <v/>
      </c>
      <c r="E160" s="95" t="n">
        <v>1</v>
      </c>
      <c r="F160" s="95" t="inlineStr">
        <is>
          <t>3.15-96-4</t>
        </is>
      </c>
      <c r="G160" s="95" t="inlineStr">
        <is>
          <t>Окраска потолка влагостойким составом</t>
        </is>
      </c>
      <c r="H160" s="95" t="inlineStr">
        <is>
          <t>1 М2</t>
        </is>
      </c>
      <c r="I160" s="95" t="n">
        <v>204.6</v>
      </c>
      <c r="J160" s="95" t="n">
        <v>28.65</v>
      </c>
      <c r="K160" s="95" t="n">
        <v>88814.02</v>
      </c>
      <c r="L160" s="95" t="n"/>
      <c r="M160" s="95" t="n"/>
      <c r="N160" s="95" t="n"/>
      <c r="O160" s="95">
        <f>ROUND((Z160+AC160+AD160),2)</f>
        <v/>
      </c>
      <c r="P160" s="95">
        <f>ROUND((U160+X160+Y160),2)</f>
        <v/>
      </c>
      <c r="Q160" s="95">
        <f>ROUND(10.18,2)</f>
        <v/>
      </c>
      <c r="R160" s="95">
        <f>ROUND(AH160,2)</f>
        <v/>
      </c>
      <c r="S160" s="95" t="inlineStr">
        <is>
          <t>ТСН-2001 3.15-96-4</t>
        </is>
      </c>
      <c r="T160" s="95" t="inlineStr">
        <is>
          <t>work</t>
        </is>
      </c>
      <c r="U160" s="95" t="n">
        <v>59683.02</v>
      </c>
      <c r="V160" s="95" t="n">
        <v>15986.53</v>
      </c>
      <c r="W160" s="95" t="n">
        <v>1776.28</v>
      </c>
      <c r="X160" s="95" t="n">
        <v>17762.8</v>
      </c>
      <c r="Y160" s="95" t="n">
        <v>11368.2</v>
      </c>
      <c r="Z160" s="95" t="n">
        <v>5862.77</v>
      </c>
      <c r="AA160" s="95" t="n">
        <v>1570.38</v>
      </c>
      <c r="AB160" s="95" t="n">
        <v>174.48</v>
      </c>
      <c r="AC160" s="95" t="n">
        <v>1744.87</v>
      </c>
      <c r="AD160" s="95" t="n">
        <v>1116.71</v>
      </c>
      <c r="AE160" s="95" t="inlineStr">
        <is>
          <t>work</t>
        </is>
      </c>
      <c r="AF160" s="95" t="n">
        <v>196.58</v>
      </c>
      <c r="AG160" s="95" t="n">
        <v>19.31</v>
      </c>
      <c r="AH160" s="95" t="n">
        <v>204.6</v>
      </c>
      <c r="AI160" s="95">
        <f>(((EX160*0.3)*1.1))</f>
        <v/>
      </c>
      <c r="AJ160" s="95">
        <f>(AS160)</f>
        <v/>
      </c>
      <c r="AK160" s="95" t="n">
        <v>1570.38</v>
      </c>
      <c r="AL160" s="95" t="n">
        <v>0</v>
      </c>
      <c r="AM160" s="95" t="n">
        <v>1744.87</v>
      </c>
      <c r="AN160" s="95" t="n">
        <v>174.48</v>
      </c>
      <c r="AO160" s="95">
        <f>ROUND(O160,2)</f>
        <v/>
      </c>
      <c r="AP160" s="95" t="n">
        <v>0</v>
      </c>
      <c r="AQ160" s="95">
        <f>ROUND(R160,2)</f>
        <v/>
      </c>
      <c r="AR160" s="95" t="n">
        <v>0</v>
      </c>
      <c r="AS160" s="95" t="n">
        <v>0</v>
      </c>
      <c r="AT160" s="95" t="n">
        <v>97</v>
      </c>
      <c r="AU160" s="95" t="n">
        <v>51</v>
      </c>
      <c r="AV160" s="95" t="n">
        <v>1</v>
      </c>
      <c r="AW160" s="95" t="n">
        <v>1</v>
      </c>
      <c r="AX160" s="95" t="n"/>
      <c r="AY160" s="95" t="n"/>
      <c r="AZ160" s="95" t="n">
        <v>1</v>
      </c>
      <c r="BA160" s="95" t="n">
        <v>1</v>
      </c>
      <c r="BB160" s="95" t="n">
        <v>1</v>
      </c>
      <c r="BC160" s="95" t="n">
        <v>1</v>
      </c>
      <c r="BD160" s="95" t="n"/>
      <c r="BE160" s="95" t="n"/>
      <c r="BF160" s="95" t="n"/>
      <c r="BG160" s="95" t="n"/>
      <c r="BH160" s="95" t="n">
        <v>0</v>
      </c>
      <c r="BI160" s="95" t="n">
        <v>204.6</v>
      </c>
      <c r="BJ160" s="95" t="inlineStr">
        <is>
          <t>ТСН-2001 3.15-96-4, 3.15-96-4</t>
        </is>
      </c>
      <c r="BK160" s="95" t="n"/>
      <c r="BL160" s="95" t="n"/>
      <c r="BM160" s="95" t="n">
        <v>315</v>
      </c>
      <c r="BN160" s="95" t="n">
        <v>0</v>
      </c>
      <c r="BO160" s="95" t="inlineStr">
        <is>
          <t>3.15-96-4</t>
        </is>
      </c>
      <c r="BP160" s="95" t="n">
        <v>1</v>
      </c>
      <c r="BQ160" s="95" t="n">
        <v>40</v>
      </c>
      <c r="BR160" s="95" t="n">
        <v>0</v>
      </c>
      <c r="BS160" s="95" t="n">
        <v>1</v>
      </c>
      <c r="BT160" s="95" t="n">
        <v>1</v>
      </c>
      <c r="BU160" s="95" t="n">
        <v>1</v>
      </c>
      <c r="BV160" s="95" t="n">
        <v>1</v>
      </c>
      <c r="BW160" s="95" t="n">
        <v>1</v>
      </c>
      <c r="BX160" s="95" t="n">
        <v>1</v>
      </c>
      <c r="BY160" s="95" t="n"/>
      <c r="BZ160" s="95" t="n">
        <v>97</v>
      </c>
      <c r="CA160" s="95" t="n">
        <v>51</v>
      </c>
      <c r="CB160" s="95" t="n"/>
      <c r="CC160" s="95" t="n"/>
      <c r="CD160" s="95" t="n"/>
      <c r="CE160" s="95" t="n">
        <v>30</v>
      </c>
      <c r="CF160" s="95" t="n">
        <v>0</v>
      </c>
      <c r="CG160" s="95" t="n">
        <v>0</v>
      </c>
      <c r="CH160" s="95" t="n"/>
      <c r="CI160" s="95" t="n"/>
      <c r="CJ160" s="95" t="n"/>
      <c r="CK160" s="95" t="n"/>
      <c r="CL160" s="95" t="n"/>
      <c r="CM160" s="95" t="n">
        <v>0</v>
      </c>
      <c r="CN160" s="95" t="n"/>
      <c r="CO160" s="95" t="n">
        <v>0</v>
      </c>
      <c r="CP160" s="95">
        <f>ROUND(P160,2)</f>
        <v/>
      </c>
      <c r="CQ160" s="95">
        <f>ROUND(V160,2)</f>
        <v/>
      </c>
      <c r="CR160" s="95">
        <f>ROUND(W160,2)</f>
        <v/>
      </c>
      <c r="CS160" s="95">
        <f>ROUND(X160,2)</f>
        <v/>
      </c>
      <c r="CT160" s="95">
        <f>ROUND(Y160,2)</f>
        <v/>
      </c>
      <c r="CU160" s="95">
        <f>ROUND(AF160,2)</f>
        <v/>
      </c>
      <c r="CV160" s="95">
        <f>ROUND((AH160*AV160),2)</f>
        <v/>
      </c>
      <c r="CW160" s="95">
        <f>ROUND(AI160,2)</f>
        <v/>
      </c>
      <c r="CX160" s="95">
        <f>ROUND(AJ160,2)</f>
        <v/>
      </c>
      <c r="CY160" s="95">
        <f>ROUND(((P160*AT160)/100),2)</f>
        <v/>
      </c>
      <c r="CZ160" s="95">
        <f>ROUND(((P160*AU160)/100),2)</f>
        <v/>
      </c>
      <c r="DA160" s="95" t="n"/>
      <c r="DB160" s="95" t="n">
        <v>269</v>
      </c>
      <c r="DC160" s="95" t="n"/>
      <c r="DD160" s="95" t="inlineStr">
        <is>
          <t>*0)*1</t>
        </is>
      </c>
      <c r="DE160" s="95" t="inlineStr">
        <is>
          <t>*0,3)*1,1</t>
        </is>
      </c>
      <c r="DF160" s="95" t="inlineStr">
        <is>
          <t>*0,3)*1,1</t>
        </is>
      </c>
      <c r="DG160" s="95" t="inlineStr">
        <is>
          <t>*0,3)*1,1</t>
        </is>
      </c>
      <c r="DH160" s="95" t="n"/>
      <c r="DI160" s="95" t="inlineStr">
        <is>
          <t>*0,3)*1,1</t>
        </is>
      </c>
      <c r="DJ160" s="95" t="inlineStr">
        <is>
          <t>*0,3)*1,1</t>
        </is>
      </c>
      <c r="DK160" s="95" t="n"/>
      <c r="DL160" s="95" t="n"/>
      <c r="DM160" s="95" t="n"/>
      <c r="DN160" s="95" t="n">
        <v>0</v>
      </c>
      <c r="DO160" s="95" t="n">
        <v>0</v>
      </c>
      <c r="DP160" s="95" t="n">
        <v>1</v>
      </c>
      <c r="DQ160" s="95" t="n">
        <v>1</v>
      </c>
      <c r="DR160" s="95" t="n"/>
      <c r="DS160" s="95" t="n"/>
      <c r="DT160" s="95" t="n"/>
      <c r="DU160" s="95" t="n">
        <v>1000</v>
      </c>
      <c r="DV160" s="95" t="inlineStr">
        <is>
          <t>1  М2.</t>
        </is>
      </c>
      <c r="DW160" s="95" t="inlineStr">
        <is>
          <t>1  М2.</t>
        </is>
      </c>
      <c r="DX160" s="95" t="n">
        <v>1</v>
      </c>
      <c r="DY160" s="95" t="n"/>
      <c r="DZ160" s="95" t="n"/>
      <c r="EA160" s="95" t="n"/>
      <c r="EB160" s="95" t="n"/>
      <c r="EC160" s="95" t="n"/>
      <c r="ED160" s="95" t="n"/>
      <c r="EE160" s="95" t="n">
        <v>1023655483</v>
      </c>
      <c r="EF160" s="95" t="n">
        <v>40</v>
      </c>
      <c r="EG160" s="95" t="inlineStr">
        <is>
          <t>Строительные работы</t>
        </is>
      </c>
      <c r="EH160" s="95" t="n">
        <v>0</v>
      </c>
      <c r="EI160" s="95" t="n"/>
      <c r="EJ160" s="95" t="n">
        <v>204.6</v>
      </c>
      <c r="EK160" s="95" t="n">
        <v>315</v>
      </c>
      <c r="EL160" s="95" t="inlineStr">
        <is>
          <t>ТСН-2001 3.15-96-4</t>
        </is>
      </c>
      <c r="EM160" s="95" t="inlineStr">
        <is>
          <t>ТСН-2001.3-15</t>
        </is>
      </c>
      <c r="EN160" s="95" t="n"/>
      <c r="EO160" s="95" t="n"/>
      <c r="EP160" s="95" t="n"/>
      <c r="EQ160" s="95" t="n">
        <v>131072</v>
      </c>
      <c r="ER160" s="95" t="n">
        <v>1570.38</v>
      </c>
      <c r="ES160" s="95" t="n">
        <v>0</v>
      </c>
      <c r="ET160" s="95" t="n">
        <v>1744.87</v>
      </c>
      <c r="EU160" s="95" t="n">
        <v>174.48</v>
      </c>
      <c r="EV160" s="95" t="n">
        <v>1116.71</v>
      </c>
      <c r="EW160" s="95" t="n">
        <v>204.6</v>
      </c>
      <c r="EX160" s="95" t="n">
        <v>0</v>
      </c>
      <c r="EY160" s="95" t="n">
        <v>0</v>
      </c>
      <c r="EZ160" s="95" t="n"/>
      <c r="FA160" s="95" t="n"/>
      <c r="FB160" s="95" t="n"/>
      <c r="FC160" s="95" t="n"/>
      <c r="FD160" s="95" t="n"/>
      <c r="FE160" s="95" t="n"/>
      <c r="FF160" s="95" t="n"/>
      <c r="FG160" s="95" t="n"/>
      <c r="FH160" s="95" t="n"/>
      <c r="FI160" s="95" t="n"/>
      <c r="FJ160" s="95" t="n"/>
      <c r="FK160" s="95" t="n"/>
      <c r="FL160" s="95" t="n"/>
      <c r="FM160" s="95" t="n"/>
      <c r="FN160" s="95" t="n"/>
      <c r="FO160" s="95" t="n"/>
      <c r="FP160" s="95" t="n"/>
      <c r="FQ160" s="95" t="n">
        <v>0</v>
      </c>
      <c r="FR160" s="95">
        <f>ROUND(IF(BI160=3,GM160,0),2)</f>
        <v/>
      </c>
      <c r="FS160" s="95" t="n">
        <v>0</v>
      </c>
      <c r="FT160" s="95" t="n"/>
      <c r="FU160" s="95" t="n"/>
      <c r="FV160" s="95" t="n"/>
      <c r="FW160" s="95" t="n"/>
      <c r="FX160" s="95" t="n">
        <v>97</v>
      </c>
      <c r="FY160" s="95" t="n">
        <v>51</v>
      </c>
      <c r="FZ160" s="95" t="n"/>
      <c r="GA160" s="95" t="n"/>
      <c r="GB160" s="95" t="n"/>
      <c r="GC160" s="95" t="n"/>
      <c r="GD160" s="95" t="n">
        <v>1</v>
      </c>
      <c r="GE160" s="95" t="n"/>
      <c r="GF160" s="95" t="n">
        <v>1023655483</v>
      </c>
      <c r="GG160" s="95" t="n">
        <v>2</v>
      </c>
      <c r="GH160" s="95" t="n">
        <v>1</v>
      </c>
      <c r="GI160" s="95" t="n">
        <v>2</v>
      </c>
      <c r="GJ160" s="95" t="n">
        <v>0</v>
      </c>
      <c r="GK160" s="95" t="n">
        <v>0</v>
      </c>
      <c r="GL160" s="95">
        <f>ROUND(IF(AND(BH160=3,BI160=3,FS160&lt;&gt;0),P160,0),2)</f>
        <v/>
      </c>
      <c r="GM160" s="95">
        <f>ROUND(O160+X160+Y160,2)+GX160</f>
        <v/>
      </c>
      <c r="GN160" s="95">
        <f>IF(OR(BI160=0,BI160=1),GM160-GX160,0)</f>
        <v/>
      </c>
      <c r="GO160" s="95">
        <f>IF(BI160=2,GM160-GX160,0)</f>
        <v/>
      </c>
      <c r="GP160" s="95">
        <f>IF(BI160=4,GM160-GX160,0)</f>
        <v/>
      </c>
      <c r="GQ160" s="95" t="n"/>
      <c r="GR160" s="95" t="n">
        <v>0</v>
      </c>
      <c r="GS160" s="95" t="n">
        <v>0</v>
      </c>
      <c r="GT160" s="95" t="n">
        <v>0</v>
      </c>
      <c r="GU160" s="95" t="n"/>
      <c r="GV160" s="95">
        <f>ROUND((GT160),6)</f>
        <v/>
      </c>
      <c r="GW160" s="95" t="n">
        <v>1</v>
      </c>
      <c r="GX160" s="95">
        <f>ROUND(HC160*I160,2)</f>
        <v/>
      </c>
      <c r="GY160" s="95" t="n">
        <v>0</v>
      </c>
      <c r="GZ160" s="95" t="n">
        <v>0</v>
      </c>
      <c r="HA160" s="95" t="n">
        <v>0</v>
      </c>
      <c r="HB160" s="95" t="n">
        <v>0</v>
      </c>
      <c r="HC160" s="95">
        <f>GV160*GW160</f>
        <v/>
      </c>
      <c r="HD160" s="95" t="n">
        <v>0</v>
      </c>
      <c r="HE160" s="95" t="n"/>
      <c r="HF160" s="95" t="n"/>
      <c r="HG160" s="95" t="n"/>
      <c r="HH160" s="95" t="n"/>
      <c r="HI160" s="95" t="n"/>
      <c r="HJ160" s="95" t="n"/>
      <c r="HK160" s="95" t="n"/>
      <c r="HL160" s="95" t="n"/>
      <c r="HM160" s="95" t="n"/>
      <c r="HN160" s="95" t="n"/>
      <c r="HO160" s="95" t="n"/>
      <c r="HP160" s="95" t="n"/>
      <c r="HQ160" s="95" t="n"/>
      <c r="HR160" s="95" t="n"/>
      <c r="HS160" s="95" t="n"/>
      <c r="HT160" s="95" t="n"/>
      <c r="HU160" s="95" t="n"/>
      <c r="HV160" s="95" t="n"/>
      <c r="HW160" s="95" t="n"/>
      <c r="HX160" s="95" t="n"/>
      <c r="HY160" s="95" t="n"/>
      <c r="HZ160" s="95" t="n"/>
      <c r="IA160" s="95" t="n"/>
      <c r="IB160" s="95" t="n"/>
      <c r="IC160" s="95" t="n"/>
      <c r="ID160" s="95" t="n"/>
      <c r="IE160" s="95" t="n"/>
      <c r="IF160" s="95" t="n"/>
      <c r="IG160" s="95" t="n"/>
      <c r="IH160" s="95" t="n"/>
      <c r="II160" s="95" t="n"/>
      <c r="IJ160" s="95" t="n"/>
      <c r="IK160" s="95" t="n"/>
      <c r="IL160" s="95" t="n"/>
      <c r="IM160" s="95" t="n"/>
      <c r="IN160" s="95" t="n"/>
      <c r="IO160" s="95" t="n"/>
      <c r="IP160" s="95" t="n"/>
      <c r="IQ160" s="95" t="n"/>
      <c r="IR160" s="95" t="n"/>
      <c r="IS160" s="95" t="n"/>
      <c r="IT160" s="95" t="n"/>
      <c r="IU160" s="95" t="n"/>
    </row>
    <row r="161" ht="12.75" customHeight="1" s="54">
      <c r="A161" s="95" t="n">
        <v>17</v>
      </c>
      <c r="B161" s="95" t="n">
        <v>1</v>
      </c>
      <c r="C161" s="95">
        <f>ROW(SmtRes!A138)</f>
        <v/>
      </c>
      <c r="D161" s="95">
        <f>ROW(EtalonRes!A138)</f>
        <v/>
      </c>
      <c r="E161" s="95" t="n">
        <v>1</v>
      </c>
      <c r="F161" s="95" t="inlineStr">
        <is>
          <t>Калькуляция - 136</t>
        </is>
      </c>
      <c r="G161" s="95" t="inlineStr">
        <is>
          <t>Ревизионные люки и закладные мокрой зоны</t>
        </is>
      </c>
      <c r="H161" s="95" t="inlineStr">
        <is>
          <t>1 ШТ.</t>
        </is>
      </c>
      <c r="I161" s="95" t="n">
        <v>12.276</v>
      </c>
      <c r="J161" s="95" t="n">
        <v>358.19</v>
      </c>
      <c r="K161" s="95" t="n">
        <v>66610.50999999999</v>
      </c>
      <c r="L161" s="95" t="n"/>
      <c r="M161" s="95" t="n"/>
      <c r="N161" s="95" t="n"/>
      <c r="O161" s="95">
        <f>ROUND((Z161+AC161+AD161),2)</f>
        <v/>
      </c>
      <c r="P161" s="95">
        <f>ROUND((U161+X161+Y161),2)</f>
        <v/>
      </c>
      <c r="Q161" s="95">
        <f>ROUND(10.18,2)</f>
        <v/>
      </c>
      <c r="R161" s="95">
        <f>ROUND(AH161,2)</f>
        <v/>
      </c>
      <c r="S161" s="95" t="inlineStr">
        <is>
          <t>ТСН-2001 Калькуляция - 136</t>
        </is>
      </c>
      <c r="T161" s="95" t="inlineStr">
        <is>
          <t>work</t>
        </is>
      </c>
      <c r="U161" s="95" t="n">
        <v>44762.27</v>
      </c>
      <c r="V161" s="95" t="n">
        <v>11989.89</v>
      </c>
      <c r="W161" s="95" t="n">
        <v>1332.21</v>
      </c>
      <c r="X161" s="95" t="n">
        <v>13322.1</v>
      </c>
      <c r="Y161" s="95" t="n">
        <v>8526.139999999999</v>
      </c>
      <c r="Z161" s="95" t="n">
        <v>4397.08</v>
      </c>
      <c r="AA161" s="95" t="n">
        <v>1177.79</v>
      </c>
      <c r="AB161" s="95" t="n">
        <v>130.86</v>
      </c>
      <c r="AC161" s="95" t="n">
        <v>1308.66</v>
      </c>
      <c r="AD161" s="95" t="n">
        <v>837.54</v>
      </c>
      <c r="AE161" s="95" t="inlineStr">
        <is>
          <t>work</t>
        </is>
      </c>
      <c r="AF161" s="95" t="n">
        <v>147.51</v>
      </c>
      <c r="AG161" s="95" t="n">
        <v>14.49</v>
      </c>
      <c r="AH161" s="95" t="n">
        <v>12.28</v>
      </c>
      <c r="AI161" s="95">
        <f>(((EX161*0.3)*1.1))</f>
        <v/>
      </c>
      <c r="AJ161" s="95">
        <f>(AS161)</f>
        <v/>
      </c>
      <c r="AK161" s="95" t="n">
        <v>1177.79</v>
      </c>
      <c r="AL161" s="95" t="n">
        <v>0</v>
      </c>
      <c r="AM161" s="95" t="n">
        <v>1308.66</v>
      </c>
      <c r="AN161" s="95" t="n">
        <v>130.86</v>
      </c>
      <c r="AO161" s="95">
        <f>ROUND(O161,2)</f>
        <v/>
      </c>
      <c r="AP161" s="95" t="n">
        <v>0</v>
      </c>
      <c r="AQ161" s="95">
        <f>ROUND(R161,2)</f>
        <v/>
      </c>
      <c r="AR161" s="95" t="n">
        <v>0</v>
      </c>
      <c r="AS161" s="95" t="n">
        <v>0</v>
      </c>
      <c r="AT161" s="95" t="n">
        <v>97</v>
      </c>
      <c r="AU161" s="95" t="n">
        <v>51</v>
      </c>
      <c r="AV161" s="95" t="n">
        <v>1</v>
      </c>
      <c r="AW161" s="95" t="n">
        <v>1</v>
      </c>
      <c r="AX161" s="95" t="n"/>
      <c r="AY161" s="95" t="n"/>
      <c r="AZ161" s="95" t="n">
        <v>1</v>
      </c>
      <c r="BA161" s="95" t="n">
        <v>1</v>
      </c>
      <c r="BB161" s="95" t="n">
        <v>1</v>
      </c>
      <c r="BC161" s="95" t="n">
        <v>1</v>
      </c>
      <c r="BD161" s="95" t="n"/>
      <c r="BE161" s="95" t="n"/>
      <c r="BF161" s="95" t="n"/>
      <c r="BG161" s="95" t="n"/>
      <c r="BH161" s="95" t="n">
        <v>0</v>
      </c>
      <c r="BI161" s="95" t="n">
        <v>12.28</v>
      </c>
      <c r="BJ161" s="95" t="inlineStr">
        <is>
          <t>ТСН-2001 Калькуляция - 136, Калькуляция - 136</t>
        </is>
      </c>
      <c r="BK161" s="95" t="n"/>
      <c r="BL161" s="95" t="n"/>
      <c r="BM161" s="95" t="n">
        <v>0</v>
      </c>
      <c r="BN161" s="95" t="n">
        <v>0</v>
      </c>
      <c r="BO161" s="95" t="inlineStr">
        <is>
          <t>Калькуляция - 136</t>
        </is>
      </c>
      <c r="BP161" s="95" t="n">
        <v>1</v>
      </c>
      <c r="BQ161" s="95" t="n">
        <v>40</v>
      </c>
      <c r="BR161" s="95" t="n">
        <v>0</v>
      </c>
      <c r="BS161" s="95" t="n">
        <v>1</v>
      </c>
      <c r="BT161" s="95" t="n">
        <v>1</v>
      </c>
      <c r="BU161" s="95" t="n">
        <v>1</v>
      </c>
      <c r="BV161" s="95" t="n">
        <v>1</v>
      </c>
      <c r="BW161" s="95" t="n">
        <v>1</v>
      </c>
      <c r="BX161" s="95" t="n">
        <v>1</v>
      </c>
      <c r="BY161" s="95" t="n"/>
      <c r="BZ161" s="95" t="n">
        <v>97</v>
      </c>
      <c r="CA161" s="95" t="n">
        <v>51</v>
      </c>
      <c r="CB161" s="95" t="n"/>
      <c r="CC161" s="95" t="n"/>
      <c r="CD161" s="95" t="n"/>
      <c r="CE161" s="95" t="n">
        <v>30</v>
      </c>
      <c r="CF161" s="95" t="n">
        <v>0</v>
      </c>
      <c r="CG161" s="95" t="n">
        <v>0</v>
      </c>
      <c r="CH161" s="95" t="n"/>
      <c r="CI161" s="95" t="n"/>
      <c r="CJ161" s="95" t="n"/>
      <c r="CK161" s="95" t="n"/>
      <c r="CL161" s="95" t="n"/>
      <c r="CM161" s="95" t="n">
        <v>0</v>
      </c>
      <c r="CN161" s="95" t="n"/>
      <c r="CO161" s="95" t="n">
        <v>0</v>
      </c>
      <c r="CP161" s="95">
        <f>ROUND(P161,2)</f>
        <v/>
      </c>
      <c r="CQ161" s="95">
        <f>ROUND(V161,2)</f>
        <v/>
      </c>
      <c r="CR161" s="95">
        <f>ROUND(W161,2)</f>
        <v/>
      </c>
      <c r="CS161" s="95">
        <f>ROUND(X161,2)</f>
        <v/>
      </c>
      <c r="CT161" s="95">
        <f>ROUND(Y161,2)</f>
        <v/>
      </c>
      <c r="CU161" s="95">
        <f>ROUND(AF161,2)</f>
        <v/>
      </c>
      <c r="CV161" s="95">
        <f>ROUND((AH161*AV161),2)</f>
        <v/>
      </c>
      <c r="CW161" s="95">
        <f>ROUND(AI161,2)</f>
        <v/>
      </c>
      <c r="CX161" s="95">
        <f>ROUND(AJ161,2)</f>
        <v/>
      </c>
      <c r="CY161" s="95">
        <f>ROUND(((P161*AT161)/100),2)</f>
        <v/>
      </c>
      <c r="CZ161" s="95">
        <f>ROUND(((P161*AU161)/100),2)</f>
        <v/>
      </c>
      <c r="DA161" s="95" t="n"/>
      <c r="DB161" s="95" t="n">
        <v>271</v>
      </c>
      <c r="DC161" s="95" t="n"/>
      <c r="DD161" s="95" t="inlineStr">
        <is>
          <t>*0)*1</t>
        </is>
      </c>
      <c r="DE161" s="95" t="inlineStr">
        <is>
          <t>*0,3)*1,1</t>
        </is>
      </c>
      <c r="DF161" s="95" t="inlineStr">
        <is>
          <t>*0,3)*1,1</t>
        </is>
      </c>
      <c r="DG161" s="95" t="inlineStr">
        <is>
          <t>*0,3)*1,1</t>
        </is>
      </c>
      <c r="DH161" s="95" t="n"/>
      <c r="DI161" s="95" t="inlineStr">
        <is>
          <t>*0,3)*1,1</t>
        </is>
      </c>
      <c r="DJ161" s="95" t="inlineStr">
        <is>
          <t>*0,3)*1,1</t>
        </is>
      </c>
      <c r="DK161" s="95" t="n"/>
      <c r="DL161" s="95" t="n"/>
      <c r="DM161" s="95" t="n"/>
      <c r="DN161" s="95" t="n">
        <v>0</v>
      </c>
      <c r="DO161" s="95" t="n">
        <v>0</v>
      </c>
      <c r="DP161" s="95" t="n">
        <v>1</v>
      </c>
      <c r="DQ161" s="95" t="n">
        <v>1</v>
      </c>
      <c r="DR161" s="95" t="n"/>
      <c r="DS161" s="95" t="n"/>
      <c r="DT161" s="95" t="n"/>
      <c r="DU161" s="95" t="n">
        <v>1000</v>
      </c>
      <c r="DV161" s="95" t="inlineStr">
        <is>
          <t>1  ШТ..</t>
        </is>
      </c>
      <c r="DW161" s="95" t="inlineStr">
        <is>
          <t>1  ШТ..</t>
        </is>
      </c>
      <c r="DX161" s="95" t="n">
        <v>1</v>
      </c>
      <c r="DY161" s="95" t="n"/>
      <c r="DZ161" s="95" t="n"/>
      <c r="EA161" s="95" t="n"/>
      <c r="EB161" s="95" t="n"/>
      <c r="EC161" s="95" t="n"/>
      <c r="ED161" s="95" t="n"/>
      <c r="EE161" s="95" t="n">
        <v>1233927171</v>
      </c>
      <c r="EF161" s="95" t="n">
        <v>40</v>
      </c>
      <c r="EG161" s="95" t="inlineStr">
        <is>
          <t>Строительные работы</t>
        </is>
      </c>
      <c r="EH161" s="95" t="n">
        <v>0</v>
      </c>
      <c r="EI161" s="95" t="n"/>
      <c r="EJ161" s="95" t="n">
        <v>12.276</v>
      </c>
      <c r="EK161" s="95" t="n">
        <v>0</v>
      </c>
      <c r="EL161" s="95" t="inlineStr">
        <is>
          <t>ТСН-2001 Калькуляция - 136</t>
        </is>
      </c>
      <c r="EM161" s="95" t="inlineStr">
        <is>
          <t>Калькуляция - 136</t>
        </is>
      </c>
      <c r="EN161" s="95" t="n"/>
      <c r="EO161" s="95" t="n"/>
      <c r="EP161" s="95" t="n"/>
      <c r="EQ161" s="95" t="n">
        <v>131072</v>
      </c>
      <c r="ER161" s="95" t="n">
        <v>1177.79</v>
      </c>
      <c r="ES161" s="95" t="n">
        <v>0</v>
      </c>
      <c r="ET161" s="95" t="n">
        <v>1308.66</v>
      </c>
      <c r="EU161" s="95" t="n">
        <v>130.86</v>
      </c>
      <c r="EV161" s="95" t="n">
        <v>837.54</v>
      </c>
      <c r="EW161" s="95" t="n">
        <v>12.28</v>
      </c>
      <c r="EX161" s="95" t="n">
        <v>0</v>
      </c>
      <c r="EY161" s="95" t="n">
        <v>0</v>
      </c>
      <c r="EZ161" s="95" t="n"/>
      <c r="FA161" s="95" t="n"/>
      <c r="FB161" s="95" t="n"/>
      <c r="FC161" s="95" t="n"/>
      <c r="FD161" s="95" t="n"/>
      <c r="FE161" s="95" t="n"/>
      <c r="FF161" s="95" t="n"/>
      <c r="FG161" s="95" t="n"/>
      <c r="FH161" s="95" t="n"/>
      <c r="FI161" s="95" t="n"/>
      <c r="FJ161" s="95" t="n"/>
      <c r="FK161" s="95" t="n"/>
      <c r="FL161" s="95" t="n"/>
      <c r="FM161" s="95" t="n"/>
      <c r="FN161" s="95" t="n"/>
      <c r="FO161" s="95" t="n"/>
      <c r="FP161" s="95" t="n"/>
      <c r="FQ161" s="95" t="n">
        <v>0</v>
      </c>
      <c r="FR161" s="95">
        <f>ROUND(IF(BI161=3,GM161,0),2)</f>
        <v/>
      </c>
      <c r="FS161" s="95" t="n">
        <v>0</v>
      </c>
      <c r="FT161" s="95" t="n"/>
      <c r="FU161" s="95" t="n"/>
      <c r="FV161" s="95" t="n"/>
      <c r="FW161" s="95" t="n"/>
      <c r="FX161" s="95" t="n">
        <v>97</v>
      </c>
      <c r="FY161" s="95" t="n">
        <v>51</v>
      </c>
      <c r="FZ161" s="95" t="n"/>
      <c r="GA161" s="95" t="n"/>
      <c r="GB161" s="95" t="n"/>
      <c r="GC161" s="95" t="n"/>
      <c r="GD161" s="95" t="n">
        <v>1</v>
      </c>
      <c r="GE161" s="95" t="n"/>
      <c r="GF161" s="95" t="n">
        <v>1233927171</v>
      </c>
      <c r="GG161" s="95" t="n">
        <v>2</v>
      </c>
      <c r="GH161" s="95" t="n">
        <v>1</v>
      </c>
      <c r="GI161" s="95" t="n">
        <v>2</v>
      </c>
      <c r="GJ161" s="95" t="n">
        <v>0</v>
      </c>
      <c r="GK161" s="95" t="n">
        <v>0</v>
      </c>
      <c r="GL161" s="95">
        <f>ROUND(IF(AND(BH161=3,BI161=3,FS161&lt;&gt;0),P161,0),2)</f>
        <v/>
      </c>
      <c r="GM161" s="95">
        <f>ROUND(O161+X161+Y161,2)+GX161</f>
        <v/>
      </c>
      <c r="GN161" s="95">
        <f>IF(OR(BI161=0,BI161=1),GM161-GX161,0)</f>
        <v/>
      </c>
      <c r="GO161" s="95">
        <f>IF(BI161=2,GM161-GX161,0)</f>
        <v/>
      </c>
      <c r="GP161" s="95">
        <f>IF(BI161=4,GM161-GX161,0)</f>
        <v/>
      </c>
      <c r="GQ161" s="95" t="n"/>
      <c r="GR161" s="95" t="n">
        <v>0</v>
      </c>
      <c r="GS161" s="95" t="n">
        <v>0</v>
      </c>
      <c r="GT161" s="95" t="n">
        <v>0</v>
      </c>
      <c r="GU161" s="95" t="n"/>
      <c r="GV161" s="95">
        <f>ROUND((GT161),6)</f>
        <v/>
      </c>
      <c r="GW161" s="95" t="n">
        <v>1</v>
      </c>
      <c r="GX161" s="95">
        <f>ROUND(HC161*I161,2)</f>
        <v/>
      </c>
      <c r="GY161" s="95" t="n">
        <v>0</v>
      </c>
      <c r="GZ161" s="95" t="n">
        <v>0</v>
      </c>
      <c r="HA161" s="95" t="n">
        <v>0</v>
      </c>
      <c r="HB161" s="95" t="n">
        <v>0</v>
      </c>
      <c r="HC161" s="95">
        <f>GV161*GW161</f>
        <v/>
      </c>
      <c r="HD161" s="95" t="n">
        <v>0</v>
      </c>
      <c r="HE161" s="95" t="n"/>
      <c r="HF161" s="95" t="n"/>
      <c r="HG161" s="95" t="n"/>
      <c r="HH161" s="95" t="n"/>
      <c r="HI161" s="95" t="n"/>
      <c r="HJ161" s="95" t="n"/>
      <c r="HK161" s="95" t="n"/>
      <c r="HL161" s="95" t="n"/>
      <c r="HM161" s="95" t="n"/>
      <c r="HN161" s="95" t="n"/>
      <c r="HO161" s="95" t="n"/>
      <c r="HP161" s="95" t="n"/>
      <c r="HQ161" s="95" t="n"/>
      <c r="HR161" s="95" t="n"/>
      <c r="HS161" s="95" t="n"/>
      <c r="HT161" s="95" t="n"/>
      <c r="HU161" s="95" t="n"/>
      <c r="HV161" s="95" t="n"/>
      <c r="HW161" s="95" t="n"/>
      <c r="HX161" s="95" t="n"/>
      <c r="HY161" s="95" t="n"/>
      <c r="HZ161" s="95" t="n"/>
      <c r="IA161" s="95" t="n"/>
      <c r="IB161" s="95" t="n"/>
      <c r="IC161" s="95" t="n"/>
      <c r="ID161" s="95" t="n"/>
      <c r="IE161" s="95" t="n"/>
      <c r="IF161" s="95" t="n"/>
      <c r="IG161" s="95" t="n"/>
      <c r="IH161" s="95" t="n"/>
      <c r="II161" s="95" t="n"/>
      <c r="IJ161" s="95" t="n"/>
      <c r="IK161" s="95" t="n"/>
      <c r="IL161" s="95" t="n"/>
      <c r="IM161" s="95" t="n"/>
      <c r="IN161" s="95" t="n"/>
      <c r="IO161" s="95" t="n"/>
      <c r="IP161" s="95" t="n"/>
      <c r="IQ161" s="95" t="n"/>
      <c r="IR161" s="95" t="n"/>
      <c r="IS161" s="95" t="n"/>
      <c r="IT161" s="95" t="n"/>
      <c r="IU161" s="95" t="n"/>
    </row>
    <row r="162" ht="12.75" customHeight="1" s="54">
      <c r="A162" s="95" t="n">
        <v>17</v>
      </c>
      <c r="B162" s="95" t="n">
        <v>1</v>
      </c>
      <c r="C162" s="95">
        <f>ROW(SmtRes!A139)</f>
        <v/>
      </c>
      <c r="D162" s="95">
        <f>ROW(EtalonRes!A139)</f>
        <v/>
      </c>
      <c r="E162" s="95" t="n">
        <v>1</v>
      </c>
      <c r="F162" s="95" t="inlineStr">
        <is>
          <t>4.8-245-1</t>
        </is>
      </c>
      <c r="G162" s="95" t="inlineStr">
        <is>
          <t>Влагозащищенные светильники потолка</t>
        </is>
      </c>
      <c r="H162" s="95" t="inlineStr">
        <is>
          <t>1 ШТ.</t>
        </is>
      </c>
      <c r="I162" s="95" t="n">
        <v>16.368</v>
      </c>
      <c r="J162" s="95" t="n">
        <v>179.09</v>
      </c>
      <c r="K162" s="95" t="n">
        <v>44407.01</v>
      </c>
      <c r="L162" s="95" t="n"/>
      <c r="M162" s="95" t="n"/>
      <c r="N162" s="95" t="n"/>
      <c r="O162" s="95">
        <f>ROUND((Z162+AC162+AD162),2)</f>
        <v/>
      </c>
      <c r="P162" s="95">
        <f>ROUND((U162+X162+Y162),2)</f>
        <v/>
      </c>
      <c r="Q162" s="95">
        <f>ROUND(10.18,2)</f>
        <v/>
      </c>
      <c r="R162" s="95">
        <f>ROUND(AH162,2)</f>
        <v/>
      </c>
      <c r="S162" s="95" t="inlineStr">
        <is>
          <t>ТСН-2001 4.8-245-1</t>
        </is>
      </c>
      <c r="T162" s="95" t="inlineStr">
        <is>
          <t>work</t>
        </is>
      </c>
      <c r="U162" s="95" t="n">
        <v>29841.51</v>
      </c>
      <c r="V162" s="95" t="n">
        <v>7993.26</v>
      </c>
      <c r="W162" s="95" t="n">
        <v>888.14</v>
      </c>
      <c r="X162" s="95" t="n">
        <v>8881.4</v>
      </c>
      <c r="Y162" s="95" t="n">
        <v>5684.09</v>
      </c>
      <c r="Z162" s="95" t="n">
        <v>2931.4</v>
      </c>
      <c r="AA162" s="95" t="n">
        <v>785.21</v>
      </c>
      <c r="AB162" s="95" t="n">
        <v>87.25</v>
      </c>
      <c r="AC162" s="95" t="n">
        <v>872.46</v>
      </c>
      <c r="AD162" s="95" t="n">
        <v>558.37</v>
      </c>
      <c r="AE162" s="95" t="inlineStr">
        <is>
          <t>work</t>
        </is>
      </c>
      <c r="AF162" s="95" t="n">
        <v>98.33</v>
      </c>
      <c r="AG162" s="95" t="n">
        <v>9.66</v>
      </c>
      <c r="AH162" s="95" t="n">
        <v>16.37</v>
      </c>
      <c r="AI162" s="95">
        <f>(((EX162*0.3)*1.1))</f>
        <v/>
      </c>
      <c r="AJ162" s="95">
        <f>(AS162)</f>
        <v/>
      </c>
      <c r="AK162" s="95" t="n">
        <v>785.21</v>
      </c>
      <c r="AL162" s="95" t="n">
        <v>0</v>
      </c>
      <c r="AM162" s="95" t="n">
        <v>872.46</v>
      </c>
      <c r="AN162" s="95" t="n">
        <v>87.25</v>
      </c>
      <c r="AO162" s="95">
        <f>ROUND(O162,2)</f>
        <v/>
      </c>
      <c r="AP162" s="95" t="n">
        <v>0</v>
      </c>
      <c r="AQ162" s="95">
        <f>ROUND(R162,2)</f>
        <v/>
      </c>
      <c r="AR162" s="95" t="n">
        <v>0</v>
      </c>
      <c r="AS162" s="95" t="n">
        <v>0</v>
      </c>
      <c r="AT162" s="95" t="n">
        <v>97</v>
      </c>
      <c r="AU162" s="95" t="n">
        <v>51</v>
      </c>
      <c r="AV162" s="95" t="n">
        <v>1</v>
      </c>
      <c r="AW162" s="95" t="n">
        <v>1</v>
      </c>
      <c r="AX162" s="95" t="n"/>
      <c r="AY162" s="95" t="n"/>
      <c r="AZ162" s="95" t="n">
        <v>1</v>
      </c>
      <c r="BA162" s="95" t="n">
        <v>1</v>
      </c>
      <c r="BB162" s="95" t="n">
        <v>1</v>
      </c>
      <c r="BC162" s="95" t="n">
        <v>1</v>
      </c>
      <c r="BD162" s="95" t="n"/>
      <c r="BE162" s="95" t="n"/>
      <c r="BF162" s="95" t="n"/>
      <c r="BG162" s="95" t="n"/>
      <c r="BH162" s="95" t="n">
        <v>0</v>
      </c>
      <c r="BI162" s="95" t="n">
        <v>16.37</v>
      </c>
      <c r="BJ162" s="95" t="inlineStr">
        <is>
          <t>ТСН-2001.4. Электротехнические установки, 4.8-245-1</t>
        </is>
      </c>
      <c r="BK162" s="95" t="n"/>
      <c r="BL162" s="95" t="n"/>
      <c r="BM162" s="95" t="n">
        <v>48</v>
      </c>
      <c r="BN162" s="95" t="n">
        <v>0</v>
      </c>
      <c r="BO162" s="95" t="inlineStr">
        <is>
          <t>4.8-245-1</t>
        </is>
      </c>
      <c r="BP162" s="95" t="n">
        <v>1</v>
      </c>
      <c r="BQ162" s="95" t="n">
        <v>40</v>
      </c>
      <c r="BR162" s="95" t="n">
        <v>0</v>
      </c>
      <c r="BS162" s="95" t="n">
        <v>1</v>
      </c>
      <c r="BT162" s="95" t="n">
        <v>1</v>
      </c>
      <c r="BU162" s="95" t="n">
        <v>1</v>
      </c>
      <c r="BV162" s="95" t="n">
        <v>1</v>
      </c>
      <c r="BW162" s="95" t="n">
        <v>1</v>
      </c>
      <c r="BX162" s="95" t="n">
        <v>1</v>
      </c>
      <c r="BY162" s="95" t="n"/>
      <c r="BZ162" s="95" t="n">
        <v>97</v>
      </c>
      <c r="CA162" s="95" t="n">
        <v>51</v>
      </c>
      <c r="CB162" s="95" t="n"/>
      <c r="CC162" s="95" t="n"/>
      <c r="CD162" s="95" t="n"/>
      <c r="CE162" s="95" t="n">
        <v>30</v>
      </c>
      <c r="CF162" s="95" t="n">
        <v>0</v>
      </c>
      <c r="CG162" s="95" t="n">
        <v>0</v>
      </c>
      <c r="CH162" s="95" t="n"/>
      <c r="CI162" s="95" t="n"/>
      <c r="CJ162" s="95" t="n"/>
      <c r="CK162" s="95" t="n"/>
      <c r="CL162" s="95" t="n"/>
      <c r="CM162" s="95" t="n">
        <v>0</v>
      </c>
      <c r="CN162" s="95" t="n"/>
      <c r="CO162" s="95" t="n">
        <v>0</v>
      </c>
      <c r="CP162" s="95">
        <f>ROUND(P162,2)</f>
        <v/>
      </c>
      <c r="CQ162" s="95">
        <f>ROUND(V162,2)</f>
        <v/>
      </c>
      <c r="CR162" s="95">
        <f>ROUND(W162,2)</f>
        <v/>
      </c>
      <c r="CS162" s="95">
        <f>ROUND(X162,2)</f>
        <v/>
      </c>
      <c r="CT162" s="95">
        <f>ROUND(Y162,2)</f>
        <v/>
      </c>
      <c r="CU162" s="95">
        <f>ROUND(AF162,2)</f>
        <v/>
      </c>
      <c r="CV162" s="95">
        <f>ROUND((AH162*AV162),2)</f>
        <v/>
      </c>
      <c r="CW162" s="95">
        <f>ROUND(AI162,2)</f>
        <v/>
      </c>
      <c r="CX162" s="95">
        <f>ROUND(AJ162,2)</f>
        <v/>
      </c>
      <c r="CY162" s="95">
        <f>ROUND(((P162*AT162)/100),2)</f>
        <v/>
      </c>
      <c r="CZ162" s="95">
        <f>ROUND(((P162*AU162)/100),2)</f>
        <v/>
      </c>
      <c r="DA162" s="95" t="n"/>
      <c r="DB162" s="95" t="n">
        <v>273</v>
      </c>
      <c r="DC162" s="95" t="n"/>
      <c r="DD162" s="95" t="inlineStr">
        <is>
          <t>*0)*1</t>
        </is>
      </c>
      <c r="DE162" s="95" t="inlineStr">
        <is>
          <t>*0,3)*1,1</t>
        </is>
      </c>
      <c r="DF162" s="95" t="inlineStr">
        <is>
          <t>*0,3)*1,1</t>
        </is>
      </c>
      <c r="DG162" s="95" t="inlineStr">
        <is>
          <t>*0,3)*1,1</t>
        </is>
      </c>
      <c r="DH162" s="95" t="n"/>
      <c r="DI162" s="95" t="inlineStr">
        <is>
          <t>*0,3)*1,1</t>
        </is>
      </c>
      <c r="DJ162" s="95" t="inlineStr">
        <is>
          <t>*0,3)*1,1</t>
        </is>
      </c>
      <c r="DK162" s="95" t="n"/>
      <c r="DL162" s="95" t="n"/>
      <c r="DM162" s="95" t="n"/>
      <c r="DN162" s="95" t="n">
        <v>0</v>
      </c>
      <c r="DO162" s="95" t="n">
        <v>0</v>
      </c>
      <c r="DP162" s="95" t="n">
        <v>1</v>
      </c>
      <c r="DQ162" s="95" t="n">
        <v>1</v>
      </c>
      <c r="DR162" s="95" t="n"/>
      <c r="DS162" s="95" t="n"/>
      <c r="DT162" s="95" t="n"/>
      <c r="DU162" s="95" t="n">
        <v>1000</v>
      </c>
      <c r="DV162" s="95" t="inlineStr">
        <is>
          <t>1  ШТ..</t>
        </is>
      </c>
      <c r="DW162" s="95" t="inlineStr">
        <is>
          <t>1  ШТ..</t>
        </is>
      </c>
      <c r="DX162" s="95" t="n">
        <v>1</v>
      </c>
      <c r="DY162" s="95" t="n"/>
      <c r="DZ162" s="95" t="n"/>
      <c r="EA162" s="95" t="n"/>
      <c r="EB162" s="95" t="n"/>
      <c r="EC162" s="95" t="n"/>
      <c r="ED162" s="95" t="n"/>
      <c r="EE162" s="95" t="n">
        <v>1307136500</v>
      </c>
      <c r="EF162" s="95" t="n">
        <v>40</v>
      </c>
      <c r="EG162" s="95" t="inlineStr">
        <is>
          <t>Строительные работы</t>
        </is>
      </c>
      <c r="EH162" s="95" t="n">
        <v>0</v>
      </c>
      <c r="EI162" s="95" t="n"/>
      <c r="EJ162" s="95" t="n">
        <v>16.368</v>
      </c>
      <c r="EK162" s="95" t="n">
        <v>48</v>
      </c>
      <c r="EL162" s="95" t="inlineStr">
        <is>
          <t>ТСН-2001.4. Электротехнические установки</t>
        </is>
      </c>
      <c r="EM162" s="95" t="inlineStr">
        <is>
          <t>ТСН-2001.4-8</t>
        </is>
      </c>
      <c r="EN162" s="95" t="n"/>
      <c r="EO162" s="95" t="n"/>
      <c r="EP162" s="95" t="n"/>
      <c r="EQ162" s="95" t="n">
        <v>131072</v>
      </c>
      <c r="ER162" s="95" t="n">
        <v>785.21</v>
      </c>
      <c r="ES162" s="95" t="n">
        <v>0</v>
      </c>
      <c r="ET162" s="95" t="n">
        <v>872.46</v>
      </c>
      <c r="EU162" s="95" t="n">
        <v>87.25</v>
      </c>
      <c r="EV162" s="95" t="n">
        <v>558.37</v>
      </c>
      <c r="EW162" s="95" t="n">
        <v>16.37</v>
      </c>
      <c r="EX162" s="95" t="n">
        <v>0</v>
      </c>
      <c r="EY162" s="95" t="n">
        <v>0</v>
      </c>
      <c r="EZ162" s="95" t="n"/>
      <c r="FA162" s="95" t="n"/>
      <c r="FB162" s="95" t="n"/>
      <c r="FC162" s="95" t="n"/>
      <c r="FD162" s="95" t="n"/>
      <c r="FE162" s="95" t="n"/>
      <c r="FF162" s="95" t="n"/>
      <c r="FG162" s="95" t="n"/>
      <c r="FH162" s="95" t="n"/>
      <c r="FI162" s="95" t="n"/>
      <c r="FJ162" s="95" t="n"/>
      <c r="FK162" s="95" t="n"/>
      <c r="FL162" s="95" t="n"/>
      <c r="FM162" s="95" t="n"/>
      <c r="FN162" s="95" t="n"/>
      <c r="FO162" s="95" t="n"/>
      <c r="FP162" s="95" t="n"/>
      <c r="FQ162" s="95" t="n">
        <v>0</v>
      </c>
      <c r="FR162" s="95">
        <f>ROUND(IF(BI162=3,GM162,0),2)</f>
        <v/>
      </c>
      <c r="FS162" s="95" t="n">
        <v>0</v>
      </c>
      <c r="FT162" s="95" t="n"/>
      <c r="FU162" s="95" t="n"/>
      <c r="FV162" s="95" t="n"/>
      <c r="FW162" s="95" t="n"/>
      <c r="FX162" s="95" t="n">
        <v>97</v>
      </c>
      <c r="FY162" s="95" t="n">
        <v>51</v>
      </c>
      <c r="FZ162" s="95" t="n"/>
      <c r="GA162" s="95" t="n"/>
      <c r="GB162" s="95" t="n"/>
      <c r="GC162" s="95" t="n"/>
      <c r="GD162" s="95" t="n">
        <v>1</v>
      </c>
      <c r="GE162" s="95" t="n"/>
      <c r="GF162" s="95" t="n">
        <v>1307136500</v>
      </c>
      <c r="GG162" s="95" t="n">
        <v>2</v>
      </c>
      <c r="GH162" s="95" t="n">
        <v>1</v>
      </c>
      <c r="GI162" s="95" t="n">
        <v>2</v>
      </c>
      <c r="GJ162" s="95" t="n">
        <v>0</v>
      </c>
      <c r="GK162" s="95" t="n">
        <v>0</v>
      </c>
      <c r="GL162" s="95">
        <f>ROUND(IF(AND(BH162=3,BI162=3,FS162&lt;&gt;0),P162,0),2)</f>
        <v/>
      </c>
      <c r="GM162" s="95">
        <f>ROUND(O162+X162+Y162,2)+GX162</f>
        <v/>
      </c>
      <c r="GN162" s="95">
        <f>IF(OR(BI162=0,BI162=1),GM162-GX162,0)</f>
        <v/>
      </c>
      <c r="GO162" s="95">
        <f>IF(BI162=2,GM162-GX162,0)</f>
        <v/>
      </c>
      <c r="GP162" s="95">
        <f>IF(BI162=4,GM162-GX162,0)</f>
        <v/>
      </c>
      <c r="GQ162" s="95" t="n"/>
      <c r="GR162" s="95" t="n">
        <v>0</v>
      </c>
      <c r="GS162" s="95" t="n">
        <v>0</v>
      </c>
      <c r="GT162" s="95" t="n">
        <v>0</v>
      </c>
      <c r="GU162" s="95" t="n"/>
      <c r="GV162" s="95">
        <f>ROUND((GT162),6)</f>
        <v/>
      </c>
      <c r="GW162" s="95" t="n">
        <v>1</v>
      </c>
      <c r="GX162" s="95">
        <f>ROUND(HC162*I162,2)</f>
        <v/>
      </c>
      <c r="GY162" s="95" t="n">
        <v>0</v>
      </c>
      <c r="GZ162" s="95" t="n">
        <v>0</v>
      </c>
      <c r="HA162" s="95" t="n">
        <v>0</v>
      </c>
      <c r="HB162" s="95" t="n">
        <v>0</v>
      </c>
      <c r="HC162" s="95">
        <f>GV162*GW162</f>
        <v/>
      </c>
      <c r="HD162" s="95" t="n">
        <v>0</v>
      </c>
      <c r="HE162" s="95" t="n"/>
      <c r="HF162" s="95" t="n"/>
      <c r="HG162" s="95" t="n"/>
      <c r="HH162" s="95" t="n"/>
      <c r="HI162" s="95" t="n"/>
      <c r="HJ162" s="95" t="n"/>
      <c r="HK162" s="95" t="n"/>
      <c r="HL162" s="95" t="n"/>
      <c r="HM162" s="95" t="n"/>
      <c r="HN162" s="95" t="n"/>
      <c r="HO162" s="95" t="n"/>
      <c r="HP162" s="95" t="n"/>
      <c r="HQ162" s="95" t="n"/>
      <c r="HR162" s="95" t="n"/>
      <c r="HS162" s="95" t="n"/>
      <c r="HT162" s="95" t="n"/>
      <c r="HU162" s="95" t="n"/>
      <c r="HV162" s="95" t="n"/>
      <c r="HW162" s="95" t="n"/>
      <c r="HX162" s="95" t="n"/>
      <c r="HY162" s="95" t="n"/>
      <c r="HZ162" s="95" t="n"/>
      <c r="IA162" s="95" t="n"/>
      <c r="IB162" s="95" t="n"/>
      <c r="IC162" s="95" t="n"/>
      <c r="ID162" s="95" t="n"/>
      <c r="IE162" s="95" t="n"/>
      <c r="IF162" s="95" t="n"/>
      <c r="IG162" s="95" t="n"/>
      <c r="IH162" s="95" t="n"/>
      <c r="II162" s="95" t="n"/>
      <c r="IJ162" s="95" t="n"/>
      <c r="IK162" s="95" t="n"/>
      <c r="IL162" s="95" t="n"/>
      <c r="IM162" s="95" t="n"/>
      <c r="IN162" s="95" t="n"/>
      <c r="IO162" s="95" t="n"/>
      <c r="IP162" s="95" t="n"/>
      <c r="IQ162" s="95" t="n"/>
      <c r="IR162" s="95" t="n"/>
      <c r="IS162" s="95" t="n"/>
      <c r="IT162" s="95" t="n"/>
      <c r="IU162" s="95" t="n"/>
    </row>
    <row r="163" ht="12.75" customHeight="1" s="54">
      <c r="A163" s="95" t="n">
        <v>17</v>
      </c>
      <c r="B163" s="95" t="n">
        <v>1</v>
      </c>
      <c r="C163" s="95">
        <f>ROW(SmtRes!A140)</f>
        <v/>
      </c>
      <c r="D163" s="95">
        <f>ROW(EtalonRes!A140)</f>
        <v/>
      </c>
      <c r="E163" s="95" t="n">
        <v>1</v>
      </c>
      <c r="F163" s="95" t="inlineStr">
        <is>
          <t>3.15-71-1</t>
        </is>
      </c>
      <c r="G163" s="95" t="inlineStr">
        <is>
          <t>Облицовка потолка листовыми материалами</t>
        </is>
      </c>
      <c r="H163" s="95" t="inlineStr">
        <is>
          <t>1 М2</t>
        </is>
      </c>
      <c r="I163" s="95" t="n">
        <v>709.2</v>
      </c>
      <c r="J163" s="95" t="n">
        <v>49.35</v>
      </c>
      <c r="K163" s="95" t="n">
        <v>530147.74</v>
      </c>
      <c r="L163" s="95" t="n"/>
      <c r="M163" s="95" t="n"/>
      <c r="N163" s="95" t="n"/>
      <c r="O163" s="95">
        <f>ROUND((Z163+AC163+AD163),2)</f>
        <v/>
      </c>
      <c r="P163" s="95">
        <f>ROUND((U163+X163+Y163),2)</f>
        <v/>
      </c>
      <c r="Q163" s="95">
        <f>ROUND(10.18,2)</f>
        <v/>
      </c>
      <c r="R163" s="95">
        <f>ROUND(AH163,2)</f>
        <v/>
      </c>
      <c r="S163" s="95" t="inlineStr">
        <is>
          <t>ТСН-2001 3.15-71-1</t>
        </is>
      </c>
      <c r="T163" s="95" t="inlineStr">
        <is>
          <t>work</t>
        </is>
      </c>
      <c r="U163" s="95" t="n">
        <v>356259.28</v>
      </c>
      <c r="V163" s="95" t="n">
        <v>95426.60000000001</v>
      </c>
      <c r="W163" s="95" t="n">
        <v>10602.95</v>
      </c>
      <c r="X163" s="95" t="n">
        <v>106029.55</v>
      </c>
      <c r="Y163" s="95" t="n">
        <v>67858.91</v>
      </c>
      <c r="Z163" s="95" t="n">
        <v>34996</v>
      </c>
      <c r="AA163" s="95" t="n">
        <v>9373.93</v>
      </c>
      <c r="AB163" s="95" t="n">
        <v>1041.54</v>
      </c>
      <c r="AC163" s="95" t="n">
        <v>10415.48</v>
      </c>
      <c r="AD163" s="95" t="n">
        <v>6665.91</v>
      </c>
      <c r="AE163" s="95" t="inlineStr">
        <is>
          <t>work</t>
        </is>
      </c>
      <c r="AF163" s="95" t="n">
        <v>1173.76</v>
      </c>
      <c r="AG163" s="95" t="n">
        <v>115.3</v>
      </c>
      <c r="AH163" s="95" t="n">
        <v>709.2</v>
      </c>
      <c r="AI163" s="95">
        <f>(((EX163*0.3)*1.1))</f>
        <v/>
      </c>
      <c r="AJ163" s="95">
        <f>(AS163)</f>
        <v/>
      </c>
      <c r="AK163" s="95" t="n">
        <v>9373.93</v>
      </c>
      <c r="AL163" s="95" t="n">
        <v>0</v>
      </c>
      <c r="AM163" s="95" t="n">
        <v>10415.48</v>
      </c>
      <c r="AN163" s="95" t="n">
        <v>1041.54</v>
      </c>
      <c r="AO163" s="95">
        <f>ROUND(O163,2)</f>
        <v/>
      </c>
      <c r="AP163" s="95" t="n">
        <v>0</v>
      </c>
      <c r="AQ163" s="95">
        <f>ROUND(R163,2)</f>
        <v/>
      </c>
      <c r="AR163" s="95" t="n">
        <v>0</v>
      </c>
      <c r="AS163" s="95" t="n">
        <v>0</v>
      </c>
      <c r="AT163" s="95" t="n">
        <v>97</v>
      </c>
      <c r="AU163" s="95" t="n">
        <v>51</v>
      </c>
      <c r="AV163" s="95" t="n">
        <v>1</v>
      </c>
      <c r="AW163" s="95" t="n">
        <v>1</v>
      </c>
      <c r="AX163" s="95" t="n"/>
      <c r="AY163" s="95" t="n"/>
      <c r="AZ163" s="95" t="n">
        <v>1</v>
      </c>
      <c r="BA163" s="95" t="n">
        <v>1</v>
      </c>
      <c r="BB163" s="95" t="n">
        <v>1</v>
      </c>
      <c r="BC163" s="95" t="n">
        <v>1</v>
      </c>
      <c r="BD163" s="95" t="n"/>
      <c r="BE163" s="95" t="n"/>
      <c r="BF163" s="95" t="n"/>
      <c r="BG163" s="95" t="n"/>
      <c r="BH163" s="95" t="n">
        <v>0</v>
      </c>
      <c r="BI163" s="95" t="n">
        <v>709.2</v>
      </c>
      <c r="BJ163" s="95" t="inlineStr">
        <is>
          <t>ТСН-2001 3.15-71-1, 3.15-71-1</t>
        </is>
      </c>
      <c r="BK163" s="95" t="n"/>
      <c r="BL163" s="95" t="n"/>
      <c r="BM163" s="95" t="n">
        <v>315</v>
      </c>
      <c r="BN163" s="95" t="n">
        <v>0</v>
      </c>
      <c r="BO163" s="95" t="inlineStr">
        <is>
          <t>3.15-71-1</t>
        </is>
      </c>
      <c r="BP163" s="95" t="n">
        <v>1</v>
      </c>
      <c r="BQ163" s="95" t="n">
        <v>40</v>
      </c>
      <c r="BR163" s="95" t="n">
        <v>0</v>
      </c>
      <c r="BS163" s="95" t="n">
        <v>1</v>
      </c>
      <c r="BT163" s="95" t="n">
        <v>1</v>
      </c>
      <c r="BU163" s="95" t="n">
        <v>1</v>
      </c>
      <c r="BV163" s="95" t="n">
        <v>1</v>
      </c>
      <c r="BW163" s="95" t="n">
        <v>1</v>
      </c>
      <c r="BX163" s="95" t="n">
        <v>1</v>
      </c>
      <c r="BY163" s="95" t="n"/>
      <c r="BZ163" s="95" t="n">
        <v>97</v>
      </c>
      <c r="CA163" s="95" t="n">
        <v>51</v>
      </c>
      <c r="CB163" s="95" t="n"/>
      <c r="CC163" s="95" t="n"/>
      <c r="CD163" s="95" t="n"/>
      <c r="CE163" s="95" t="n">
        <v>30</v>
      </c>
      <c r="CF163" s="95" t="n">
        <v>0</v>
      </c>
      <c r="CG163" s="95" t="n">
        <v>0</v>
      </c>
      <c r="CH163" s="95" t="n"/>
      <c r="CI163" s="95" t="n"/>
      <c r="CJ163" s="95" t="n"/>
      <c r="CK163" s="95" t="n"/>
      <c r="CL163" s="95" t="n"/>
      <c r="CM163" s="95" t="n">
        <v>0</v>
      </c>
      <c r="CN163" s="95" t="n"/>
      <c r="CO163" s="95" t="n">
        <v>0</v>
      </c>
      <c r="CP163" s="95">
        <f>ROUND(P163,2)</f>
        <v/>
      </c>
      <c r="CQ163" s="95">
        <f>ROUND(V163,2)</f>
        <v/>
      </c>
      <c r="CR163" s="95">
        <f>ROUND(W163,2)</f>
        <v/>
      </c>
      <c r="CS163" s="95">
        <f>ROUND(X163,2)</f>
        <v/>
      </c>
      <c r="CT163" s="95">
        <f>ROUND(Y163,2)</f>
        <v/>
      </c>
      <c r="CU163" s="95">
        <f>ROUND(AF163,2)</f>
        <v/>
      </c>
      <c r="CV163" s="95">
        <f>ROUND((AH163*AV163),2)</f>
        <v/>
      </c>
      <c r="CW163" s="95">
        <f>ROUND(AI163,2)</f>
        <v/>
      </c>
      <c r="CX163" s="95">
        <f>ROUND(AJ163,2)</f>
        <v/>
      </c>
      <c r="CY163" s="95">
        <f>ROUND(((P163*AT163)/100),2)</f>
        <v/>
      </c>
      <c r="CZ163" s="95">
        <f>ROUND(((P163*AU163)/100),2)</f>
        <v/>
      </c>
      <c r="DA163" s="95" t="n"/>
      <c r="DB163" s="95" t="n">
        <v>275</v>
      </c>
      <c r="DC163" s="95" t="n"/>
      <c r="DD163" s="95" t="inlineStr">
        <is>
          <t>*0)*1</t>
        </is>
      </c>
      <c r="DE163" s="95" t="inlineStr">
        <is>
          <t>*0,3)*1,1</t>
        </is>
      </c>
      <c r="DF163" s="95" t="inlineStr">
        <is>
          <t>*0,3)*1,1</t>
        </is>
      </c>
      <c r="DG163" s="95" t="inlineStr">
        <is>
          <t>*0,3)*1,1</t>
        </is>
      </c>
      <c r="DH163" s="95" t="n"/>
      <c r="DI163" s="95" t="inlineStr">
        <is>
          <t>*0,3)*1,1</t>
        </is>
      </c>
      <c r="DJ163" s="95" t="inlineStr">
        <is>
          <t>*0,3)*1,1</t>
        </is>
      </c>
      <c r="DK163" s="95" t="n"/>
      <c r="DL163" s="95" t="n"/>
      <c r="DM163" s="95" t="n"/>
      <c r="DN163" s="95" t="n">
        <v>0</v>
      </c>
      <c r="DO163" s="95" t="n">
        <v>0</v>
      </c>
      <c r="DP163" s="95" t="n">
        <v>1</v>
      </c>
      <c r="DQ163" s="95" t="n">
        <v>1</v>
      </c>
      <c r="DR163" s="95" t="n"/>
      <c r="DS163" s="95" t="n"/>
      <c r="DT163" s="95" t="n"/>
      <c r="DU163" s="95" t="n">
        <v>1000</v>
      </c>
      <c r="DV163" s="95" t="inlineStr">
        <is>
          <t>1  М2.</t>
        </is>
      </c>
      <c r="DW163" s="95" t="inlineStr">
        <is>
          <t>1  М2.</t>
        </is>
      </c>
      <c r="DX163" s="95" t="n">
        <v>1</v>
      </c>
      <c r="DY163" s="95" t="n"/>
      <c r="DZ163" s="95" t="n"/>
      <c r="EA163" s="95" t="n"/>
      <c r="EB163" s="95" t="n"/>
      <c r="EC163" s="95" t="n"/>
      <c r="ED163" s="95" t="n"/>
      <c r="EE163" s="95" t="n">
        <v>1108634997</v>
      </c>
      <c r="EF163" s="95" t="n">
        <v>40</v>
      </c>
      <c r="EG163" s="95" t="inlineStr">
        <is>
          <t>Строительные работы</t>
        </is>
      </c>
      <c r="EH163" s="95" t="n">
        <v>0</v>
      </c>
      <c r="EI163" s="95" t="n"/>
      <c r="EJ163" s="95" t="n">
        <v>709.2</v>
      </c>
      <c r="EK163" s="95" t="n">
        <v>315</v>
      </c>
      <c r="EL163" s="95" t="inlineStr">
        <is>
          <t>ТСН-2001 3.15-71-1</t>
        </is>
      </c>
      <c r="EM163" s="95" t="inlineStr">
        <is>
          <t>ТСН-2001.3-15</t>
        </is>
      </c>
      <c r="EN163" s="95" t="n"/>
      <c r="EO163" s="95" t="n"/>
      <c r="EP163" s="95" t="n"/>
      <c r="EQ163" s="95" t="n">
        <v>131072</v>
      </c>
      <c r="ER163" s="95" t="n">
        <v>9373.93</v>
      </c>
      <c r="ES163" s="95" t="n">
        <v>0</v>
      </c>
      <c r="ET163" s="95" t="n">
        <v>10415.48</v>
      </c>
      <c r="EU163" s="95" t="n">
        <v>1041.54</v>
      </c>
      <c r="EV163" s="95" t="n">
        <v>6665.91</v>
      </c>
      <c r="EW163" s="95" t="n">
        <v>709.2</v>
      </c>
      <c r="EX163" s="95" t="n">
        <v>0</v>
      </c>
      <c r="EY163" s="95" t="n">
        <v>0</v>
      </c>
      <c r="EZ163" s="95" t="n"/>
      <c r="FA163" s="95" t="n"/>
      <c r="FB163" s="95" t="n"/>
      <c r="FC163" s="95" t="n"/>
      <c r="FD163" s="95" t="n"/>
      <c r="FE163" s="95" t="n"/>
      <c r="FF163" s="95" t="n"/>
      <c r="FG163" s="95" t="n"/>
      <c r="FH163" s="95" t="n"/>
      <c r="FI163" s="95" t="n"/>
      <c r="FJ163" s="95" t="n"/>
      <c r="FK163" s="95" t="n"/>
      <c r="FL163" s="95" t="n"/>
      <c r="FM163" s="95" t="n"/>
      <c r="FN163" s="95" t="n"/>
      <c r="FO163" s="95" t="n"/>
      <c r="FP163" s="95" t="n"/>
      <c r="FQ163" s="95" t="n">
        <v>0</v>
      </c>
      <c r="FR163" s="95">
        <f>ROUND(IF(BI163=3,GM163,0),2)</f>
        <v/>
      </c>
      <c r="FS163" s="95" t="n">
        <v>0</v>
      </c>
      <c r="FT163" s="95" t="n"/>
      <c r="FU163" s="95" t="n"/>
      <c r="FV163" s="95" t="n"/>
      <c r="FW163" s="95" t="n"/>
      <c r="FX163" s="95" t="n">
        <v>97</v>
      </c>
      <c r="FY163" s="95" t="n">
        <v>51</v>
      </c>
      <c r="FZ163" s="95" t="n"/>
      <c r="GA163" s="95" t="n"/>
      <c r="GB163" s="95" t="n"/>
      <c r="GC163" s="95" t="n"/>
      <c r="GD163" s="95" t="n">
        <v>1</v>
      </c>
      <c r="GE163" s="95" t="n"/>
      <c r="GF163" s="95" t="n">
        <v>1108634997</v>
      </c>
      <c r="GG163" s="95" t="n">
        <v>2</v>
      </c>
      <c r="GH163" s="95" t="n">
        <v>1</v>
      </c>
      <c r="GI163" s="95" t="n">
        <v>2</v>
      </c>
      <c r="GJ163" s="95" t="n">
        <v>0</v>
      </c>
      <c r="GK163" s="95" t="n">
        <v>0</v>
      </c>
      <c r="GL163" s="95">
        <f>ROUND(IF(AND(BH163=3,BI163=3,FS163&lt;&gt;0),P163,0),2)</f>
        <v/>
      </c>
      <c r="GM163" s="95">
        <f>ROUND(O163+X163+Y163,2)+GX163</f>
        <v/>
      </c>
      <c r="GN163" s="95">
        <f>IF(OR(BI163=0,BI163=1),GM163-GX163,0)</f>
        <v/>
      </c>
      <c r="GO163" s="95">
        <f>IF(BI163=2,GM163-GX163,0)</f>
        <v/>
      </c>
      <c r="GP163" s="95">
        <f>IF(BI163=4,GM163-GX163,0)</f>
        <v/>
      </c>
      <c r="GQ163" s="95" t="n"/>
      <c r="GR163" s="95" t="n">
        <v>0</v>
      </c>
      <c r="GS163" s="95" t="n">
        <v>0</v>
      </c>
      <c r="GT163" s="95" t="n">
        <v>0</v>
      </c>
      <c r="GU163" s="95" t="n"/>
      <c r="GV163" s="95">
        <f>ROUND((GT163),6)</f>
        <v/>
      </c>
      <c r="GW163" s="95" t="n">
        <v>1</v>
      </c>
      <c r="GX163" s="95">
        <f>ROUND(HC163*I163,2)</f>
        <v/>
      </c>
      <c r="GY163" s="95" t="n">
        <v>0</v>
      </c>
      <c r="GZ163" s="95" t="n">
        <v>0</v>
      </c>
      <c r="HA163" s="95" t="n">
        <v>0</v>
      </c>
      <c r="HB163" s="95" t="n">
        <v>0</v>
      </c>
      <c r="HC163" s="95">
        <f>GV163*GW163</f>
        <v/>
      </c>
      <c r="HD163" s="95" t="n">
        <v>0</v>
      </c>
      <c r="HE163" s="95" t="n"/>
      <c r="HF163" s="95" t="n"/>
      <c r="HG163" s="95" t="n"/>
      <c r="HH163" s="95" t="n"/>
      <c r="HI163" s="95" t="n"/>
      <c r="HJ163" s="95" t="n"/>
      <c r="HK163" s="95" t="n"/>
      <c r="HL163" s="95" t="n"/>
      <c r="HM163" s="95" t="n"/>
      <c r="HN163" s="95" t="n"/>
      <c r="HO163" s="95" t="n"/>
      <c r="HP163" s="95" t="n"/>
      <c r="HQ163" s="95" t="n"/>
      <c r="HR163" s="95" t="n"/>
      <c r="HS163" s="95" t="n"/>
      <c r="HT163" s="95" t="n"/>
      <c r="HU163" s="95" t="n"/>
      <c r="HV163" s="95" t="n"/>
      <c r="HW163" s="95" t="n"/>
      <c r="HX163" s="95" t="n"/>
      <c r="HY163" s="95" t="n"/>
      <c r="HZ163" s="95" t="n"/>
      <c r="IA163" s="95" t="n"/>
      <c r="IB163" s="95" t="n"/>
      <c r="IC163" s="95" t="n"/>
      <c r="ID163" s="95" t="n"/>
      <c r="IE163" s="95" t="n"/>
      <c r="IF163" s="95" t="n"/>
      <c r="IG163" s="95" t="n"/>
      <c r="IH163" s="95" t="n"/>
      <c r="II163" s="95" t="n"/>
      <c r="IJ163" s="95" t="n"/>
      <c r="IK163" s="95" t="n"/>
      <c r="IL163" s="95" t="n"/>
      <c r="IM163" s="95" t="n"/>
      <c r="IN163" s="95" t="n"/>
      <c r="IO163" s="95" t="n"/>
      <c r="IP163" s="95" t="n"/>
      <c r="IQ163" s="95" t="n"/>
      <c r="IR163" s="95" t="n"/>
      <c r="IS163" s="95" t="n"/>
      <c r="IT163" s="95" t="n"/>
      <c r="IU163" s="95" t="n"/>
    </row>
    <row r="164" ht="12.75" customHeight="1" s="54">
      <c r="A164" s="95" t="n">
        <v>17</v>
      </c>
      <c r="B164" s="95" t="n">
        <v>1</v>
      </c>
      <c r="C164" s="95">
        <f>ROW(SmtRes!A141)</f>
        <v/>
      </c>
      <c r="D164" s="95">
        <f>ROW(EtalonRes!A141)</f>
        <v/>
      </c>
      <c r="E164" s="95" t="n">
        <v>1</v>
      </c>
      <c r="F164" s="95" t="inlineStr">
        <is>
          <t>Калькуляция - 139</t>
        </is>
      </c>
      <c r="G164" s="95" t="inlineStr">
        <is>
          <t>Каркас потолка, подвесы, закладные и усиления</t>
        </is>
      </c>
      <c r="H164" s="95" t="inlineStr">
        <is>
          <t>1 М2</t>
        </is>
      </c>
      <c r="I164" s="95" t="n">
        <v>709.2</v>
      </c>
      <c r="J164" s="95" t="n">
        <v>42.3</v>
      </c>
      <c r="K164" s="95" t="n">
        <v>454412.35</v>
      </c>
      <c r="L164" s="95" t="n"/>
      <c r="M164" s="95" t="n"/>
      <c r="N164" s="95" t="n"/>
      <c r="O164" s="95">
        <f>ROUND((Z164+AC164+AD164),2)</f>
        <v/>
      </c>
      <c r="P164" s="95">
        <f>ROUND((U164+X164+Y164),2)</f>
        <v/>
      </c>
      <c r="Q164" s="95">
        <f>ROUND(10.18,2)</f>
        <v/>
      </c>
      <c r="R164" s="95">
        <f>ROUND(AH164,2)</f>
        <v/>
      </c>
      <c r="S164" s="95" t="inlineStr">
        <is>
          <t>ТСН-2001 Калькуляция - 139</t>
        </is>
      </c>
      <c r="T164" s="95" t="inlineStr">
        <is>
          <t>work</t>
        </is>
      </c>
      <c r="U164" s="95" t="n">
        <v>305365.1</v>
      </c>
      <c r="V164" s="95" t="n">
        <v>81794.22</v>
      </c>
      <c r="W164" s="95" t="n">
        <v>9088.25</v>
      </c>
      <c r="X164" s="95" t="n">
        <v>90882.47</v>
      </c>
      <c r="Y164" s="95" t="n">
        <v>58164.78</v>
      </c>
      <c r="Z164" s="95" t="n">
        <v>29996.57</v>
      </c>
      <c r="AA164" s="95" t="n">
        <v>8034.8</v>
      </c>
      <c r="AB164" s="95" t="n">
        <v>892.75</v>
      </c>
      <c r="AC164" s="95" t="n">
        <v>8927.559999999999</v>
      </c>
      <c r="AD164" s="95" t="n">
        <v>5713.64</v>
      </c>
      <c r="AE164" s="95" t="inlineStr">
        <is>
          <t>work</t>
        </is>
      </c>
      <c r="AF164" s="95" t="n">
        <v>1006.1</v>
      </c>
      <c r="AG164" s="95" t="n">
        <v>98.83</v>
      </c>
      <c r="AH164" s="95" t="n">
        <v>709.2</v>
      </c>
      <c r="AI164" s="95">
        <f>(((EX164*0.3)*1.1))</f>
        <v/>
      </c>
      <c r="AJ164" s="95">
        <f>(AS164)</f>
        <v/>
      </c>
      <c r="AK164" s="95" t="n">
        <v>8034.8</v>
      </c>
      <c r="AL164" s="95" t="n">
        <v>0</v>
      </c>
      <c r="AM164" s="95" t="n">
        <v>8927.559999999999</v>
      </c>
      <c r="AN164" s="95" t="n">
        <v>892.75</v>
      </c>
      <c r="AO164" s="95">
        <f>ROUND(O164,2)</f>
        <v/>
      </c>
      <c r="AP164" s="95" t="n">
        <v>0</v>
      </c>
      <c r="AQ164" s="95">
        <f>ROUND(R164,2)</f>
        <v/>
      </c>
      <c r="AR164" s="95" t="n">
        <v>0</v>
      </c>
      <c r="AS164" s="95" t="n">
        <v>0</v>
      </c>
      <c r="AT164" s="95" t="n">
        <v>97</v>
      </c>
      <c r="AU164" s="95" t="n">
        <v>51</v>
      </c>
      <c r="AV164" s="95" t="n">
        <v>1</v>
      </c>
      <c r="AW164" s="95" t="n">
        <v>1</v>
      </c>
      <c r="AX164" s="95" t="n"/>
      <c r="AY164" s="95" t="n"/>
      <c r="AZ164" s="95" t="n">
        <v>1</v>
      </c>
      <c r="BA164" s="95" t="n">
        <v>1</v>
      </c>
      <c r="BB164" s="95" t="n">
        <v>1</v>
      </c>
      <c r="BC164" s="95" t="n">
        <v>1</v>
      </c>
      <c r="BD164" s="95" t="n"/>
      <c r="BE164" s="95" t="n"/>
      <c r="BF164" s="95" t="n"/>
      <c r="BG164" s="95" t="n"/>
      <c r="BH164" s="95" t="n">
        <v>0</v>
      </c>
      <c r="BI164" s="95" t="n">
        <v>709.2</v>
      </c>
      <c r="BJ164" s="95" t="inlineStr">
        <is>
          <t>ТСН-2001 Калькуляция - 139, Калькуляция - 139</t>
        </is>
      </c>
      <c r="BK164" s="95" t="n"/>
      <c r="BL164" s="95" t="n"/>
      <c r="BM164" s="95" t="n">
        <v>0</v>
      </c>
      <c r="BN164" s="95" t="n">
        <v>0</v>
      </c>
      <c r="BO164" s="95" t="inlineStr">
        <is>
          <t>Калькуляция - 139</t>
        </is>
      </c>
      <c r="BP164" s="95" t="n">
        <v>1</v>
      </c>
      <c r="BQ164" s="95" t="n">
        <v>40</v>
      </c>
      <c r="BR164" s="95" t="n">
        <v>0</v>
      </c>
      <c r="BS164" s="95" t="n">
        <v>1</v>
      </c>
      <c r="BT164" s="95" t="n">
        <v>1</v>
      </c>
      <c r="BU164" s="95" t="n">
        <v>1</v>
      </c>
      <c r="BV164" s="95" t="n">
        <v>1</v>
      </c>
      <c r="BW164" s="95" t="n">
        <v>1</v>
      </c>
      <c r="BX164" s="95" t="n">
        <v>1</v>
      </c>
      <c r="BY164" s="95" t="n"/>
      <c r="BZ164" s="95" t="n">
        <v>97</v>
      </c>
      <c r="CA164" s="95" t="n">
        <v>51</v>
      </c>
      <c r="CB164" s="95" t="n"/>
      <c r="CC164" s="95" t="n"/>
      <c r="CD164" s="95" t="n"/>
      <c r="CE164" s="95" t="n">
        <v>30</v>
      </c>
      <c r="CF164" s="95" t="n">
        <v>0</v>
      </c>
      <c r="CG164" s="95" t="n">
        <v>0</v>
      </c>
      <c r="CH164" s="95" t="n"/>
      <c r="CI164" s="95" t="n"/>
      <c r="CJ164" s="95" t="n"/>
      <c r="CK164" s="95" t="n"/>
      <c r="CL164" s="95" t="n"/>
      <c r="CM164" s="95" t="n">
        <v>0</v>
      </c>
      <c r="CN164" s="95" t="n"/>
      <c r="CO164" s="95" t="n">
        <v>0</v>
      </c>
      <c r="CP164" s="95">
        <f>ROUND(P164,2)</f>
        <v/>
      </c>
      <c r="CQ164" s="95">
        <f>ROUND(V164,2)</f>
        <v/>
      </c>
      <c r="CR164" s="95">
        <f>ROUND(W164,2)</f>
        <v/>
      </c>
      <c r="CS164" s="95">
        <f>ROUND(X164,2)</f>
        <v/>
      </c>
      <c r="CT164" s="95">
        <f>ROUND(Y164,2)</f>
        <v/>
      </c>
      <c r="CU164" s="95">
        <f>ROUND(AF164,2)</f>
        <v/>
      </c>
      <c r="CV164" s="95">
        <f>ROUND((AH164*AV164),2)</f>
        <v/>
      </c>
      <c r="CW164" s="95">
        <f>ROUND(AI164,2)</f>
        <v/>
      </c>
      <c r="CX164" s="95">
        <f>ROUND(AJ164,2)</f>
        <v/>
      </c>
      <c r="CY164" s="95">
        <f>ROUND(((P164*AT164)/100),2)</f>
        <v/>
      </c>
      <c r="CZ164" s="95">
        <f>ROUND(((P164*AU164)/100),2)</f>
        <v/>
      </c>
      <c r="DA164" s="95" t="n"/>
      <c r="DB164" s="95" t="n">
        <v>277</v>
      </c>
      <c r="DC164" s="95" t="n"/>
      <c r="DD164" s="95" t="inlineStr">
        <is>
          <t>*0)*1</t>
        </is>
      </c>
      <c r="DE164" s="95" t="inlineStr">
        <is>
          <t>*0,3)*1,1</t>
        </is>
      </c>
      <c r="DF164" s="95" t="inlineStr">
        <is>
          <t>*0,3)*1,1</t>
        </is>
      </c>
      <c r="DG164" s="95" t="inlineStr">
        <is>
          <t>*0,3)*1,1</t>
        </is>
      </c>
      <c r="DH164" s="95" t="n"/>
      <c r="DI164" s="95" t="inlineStr">
        <is>
          <t>*0,3)*1,1</t>
        </is>
      </c>
      <c r="DJ164" s="95" t="inlineStr">
        <is>
          <t>*0,3)*1,1</t>
        </is>
      </c>
      <c r="DK164" s="95" t="n"/>
      <c r="DL164" s="95" t="n"/>
      <c r="DM164" s="95" t="n"/>
      <c r="DN164" s="95" t="n">
        <v>0</v>
      </c>
      <c r="DO164" s="95" t="n">
        <v>0</v>
      </c>
      <c r="DP164" s="95" t="n">
        <v>1</v>
      </c>
      <c r="DQ164" s="95" t="n">
        <v>1</v>
      </c>
      <c r="DR164" s="95" t="n"/>
      <c r="DS164" s="95" t="n"/>
      <c r="DT164" s="95" t="n"/>
      <c r="DU164" s="95" t="n">
        <v>1000</v>
      </c>
      <c r="DV164" s="95" t="inlineStr">
        <is>
          <t>1  М2.</t>
        </is>
      </c>
      <c r="DW164" s="95" t="inlineStr">
        <is>
          <t>1  М2.</t>
        </is>
      </c>
      <c r="DX164" s="95" t="n">
        <v>1</v>
      </c>
      <c r="DY164" s="95" t="n"/>
      <c r="DZ164" s="95" t="n"/>
      <c r="EA164" s="95" t="n"/>
      <c r="EB164" s="95" t="n"/>
      <c r="EC164" s="95" t="n"/>
      <c r="ED164" s="95" t="n"/>
      <c r="EE164" s="95" t="n">
        <v>1341278229</v>
      </c>
      <c r="EF164" s="95" t="n">
        <v>40</v>
      </c>
      <c r="EG164" s="95" t="inlineStr">
        <is>
          <t>Строительные работы</t>
        </is>
      </c>
      <c r="EH164" s="95" t="n">
        <v>0</v>
      </c>
      <c r="EI164" s="95" t="n"/>
      <c r="EJ164" s="95" t="n">
        <v>709.2</v>
      </c>
      <c r="EK164" s="95" t="n">
        <v>0</v>
      </c>
      <c r="EL164" s="95" t="inlineStr">
        <is>
          <t>ТСН-2001 Калькуляция - 139</t>
        </is>
      </c>
      <c r="EM164" s="95" t="inlineStr">
        <is>
          <t>Калькуляция - 139</t>
        </is>
      </c>
      <c r="EN164" s="95" t="n"/>
      <c r="EO164" s="95" t="n"/>
      <c r="EP164" s="95" t="n"/>
      <c r="EQ164" s="95" t="n">
        <v>131072</v>
      </c>
      <c r="ER164" s="95" t="n">
        <v>8034.8</v>
      </c>
      <c r="ES164" s="95" t="n">
        <v>0</v>
      </c>
      <c r="ET164" s="95" t="n">
        <v>8927.559999999999</v>
      </c>
      <c r="EU164" s="95" t="n">
        <v>892.75</v>
      </c>
      <c r="EV164" s="95" t="n">
        <v>5713.64</v>
      </c>
      <c r="EW164" s="95" t="n">
        <v>709.2</v>
      </c>
      <c r="EX164" s="95" t="n">
        <v>0</v>
      </c>
      <c r="EY164" s="95" t="n">
        <v>0</v>
      </c>
      <c r="EZ164" s="95" t="n"/>
      <c r="FA164" s="95" t="n"/>
      <c r="FB164" s="95" t="n"/>
      <c r="FC164" s="95" t="n"/>
      <c r="FD164" s="95" t="n"/>
      <c r="FE164" s="95" t="n"/>
      <c r="FF164" s="95" t="n"/>
      <c r="FG164" s="95" t="n"/>
      <c r="FH164" s="95" t="n"/>
      <c r="FI164" s="95" t="n"/>
      <c r="FJ164" s="95" t="n"/>
      <c r="FK164" s="95" t="n"/>
      <c r="FL164" s="95" t="n"/>
      <c r="FM164" s="95" t="n"/>
      <c r="FN164" s="95" t="n"/>
      <c r="FO164" s="95" t="n"/>
      <c r="FP164" s="95" t="n"/>
      <c r="FQ164" s="95" t="n">
        <v>0</v>
      </c>
      <c r="FR164" s="95">
        <f>ROUND(IF(BI164=3,GM164,0),2)</f>
        <v/>
      </c>
      <c r="FS164" s="95" t="n">
        <v>0</v>
      </c>
      <c r="FT164" s="95" t="n"/>
      <c r="FU164" s="95" t="n"/>
      <c r="FV164" s="95" t="n"/>
      <c r="FW164" s="95" t="n"/>
      <c r="FX164" s="95" t="n">
        <v>97</v>
      </c>
      <c r="FY164" s="95" t="n">
        <v>51</v>
      </c>
      <c r="FZ164" s="95" t="n"/>
      <c r="GA164" s="95" t="n"/>
      <c r="GB164" s="95" t="n"/>
      <c r="GC164" s="95" t="n"/>
      <c r="GD164" s="95" t="n">
        <v>1</v>
      </c>
      <c r="GE164" s="95" t="n"/>
      <c r="GF164" s="95" t="n">
        <v>1341278229</v>
      </c>
      <c r="GG164" s="95" t="n">
        <v>2</v>
      </c>
      <c r="GH164" s="95" t="n">
        <v>1</v>
      </c>
      <c r="GI164" s="95" t="n">
        <v>2</v>
      </c>
      <c r="GJ164" s="95" t="n">
        <v>0</v>
      </c>
      <c r="GK164" s="95" t="n">
        <v>0</v>
      </c>
      <c r="GL164" s="95">
        <f>ROUND(IF(AND(BH164=3,BI164=3,FS164&lt;&gt;0),P164,0),2)</f>
        <v/>
      </c>
      <c r="GM164" s="95">
        <f>ROUND(O164+X164+Y164,2)+GX164</f>
        <v/>
      </c>
      <c r="GN164" s="95">
        <f>IF(OR(BI164=0,BI164=1),GM164-GX164,0)</f>
        <v/>
      </c>
      <c r="GO164" s="95">
        <f>IF(BI164=2,GM164-GX164,0)</f>
        <v/>
      </c>
      <c r="GP164" s="95">
        <f>IF(BI164=4,GM164-GX164,0)</f>
        <v/>
      </c>
      <c r="GQ164" s="95" t="n"/>
      <c r="GR164" s="95" t="n">
        <v>0</v>
      </c>
      <c r="GS164" s="95" t="n">
        <v>0</v>
      </c>
      <c r="GT164" s="95" t="n">
        <v>0</v>
      </c>
      <c r="GU164" s="95" t="n"/>
      <c r="GV164" s="95">
        <f>ROUND((GT164),6)</f>
        <v/>
      </c>
      <c r="GW164" s="95" t="n">
        <v>1</v>
      </c>
      <c r="GX164" s="95">
        <f>ROUND(HC164*I164,2)</f>
        <v/>
      </c>
      <c r="GY164" s="95" t="n">
        <v>0</v>
      </c>
      <c r="GZ164" s="95" t="n">
        <v>0</v>
      </c>
      <c r="HA164" s="95" t="n">
        <v>0</v>
      </c>
      <c r="HB164" s="95" t="n">
        <v>0</v>
      </c>
      <c r="HC164" s="95">
        <f>GV164*GW164</f>
        <v/>
      </c>
      <c r="HD164" s="95" t="n">
        <v>0</v>
      </c>
      <c r="HE164" s="95" t="n"/>
      <c r="HF164" s="95" t="n"/>
      <c r="HG164" s="95" t="n"/>
      <c r="HH164" s="95" t="n"/>
      <c r="HI164" s="95" t="n"/>
      <c r="HJ164" s="95" t="n"/>
      <c r="HK164" s="95" t="n"/>
      <c r="HL164" s="95" t="n"/>
      <c r="HM164" s="95" t="n"/>
      <c r="HN164" s="95" t="n"/>
      <c r="HO164" s="95" t="n"/>
      <c r="HP164" s="95" t="n"/>
      <c r="HQ164" s="95" t="n"/>
      <c r="HR164" s="95" t="n"/>
      <c r="HS164" s="95" t="n"/>
      <c r="HT164" s="95" t="n"/>
      <c r="HU164" s="95" t="n"/>
      <c r="HV164" s="95" t="n"/>
      <c r="HW164" s="95" t="n"/>
      <c r="HX164" s="95" t="n"/>
      <c r="HY164" s="95" t="n"/>
      <c r="HZ164" s="95" t="n"/>
      <c r="IA164" s="95" t="n"/>
      <c r="IB164" s="95" t="n"/>
      <c r="IC164" s="95" t="n"/>
      <c r="ID164" s="95" t="n"/>
      <c r="IE164" s="95" t="n"/>
      <c r="IF164" s="95" t="n"/>
      <c r="IG164" s="95" t="n"/>
      <c r="IH164" s="95" t="n"/>
      <c r="II164" s="95" t="n"/>
      <c r="IJ164" s="95" t="n"/>
      <c r="IK164" s="95" t="n"/>
      <c r="IL164" s="95" t="n"/>
      <c r="IM164" s="95" t="n"/>
      <c r="IN164" s="95" t="n"/>
      <c r="IO164" s="95" t="n"/>
      <c r="IP164" s="95" t="n"/>
      <c r="IQ164" s="95" t="n"/>
      <c r="IR164" s="95" t="n"/>
      <c r="IS164" s="95" t="n"/>
      <c r="IT164" s="95" t="n"/>
      <c r="IU164" s="95" t="n"/>
    </row>
    <row r="165" ht="12.75" customHeight="1" s="54">
      <c r="A165" s="95" t="n">
        <v>17</v>
      </c>
      <c r="B165" s="95" t="n">
        <v>1</v>
      </c>
      <c r="C165" s="95">
        <f>ROW(SmtRes!A142)</f>
        <v/>
      </c>
      <c r="D165" s="95">
        <f>ROW(EtalonRes!A142)</f>
        <v/>
      </c>
      <c r="E165" s="95" t="n">
        <v>1</v>
      </c>
      <c r="F165" s="95" t="inlineStr">
        <is>
          <t>3.15-103-1</t>
        </is>
      </c>
      <c r="G165" s="95" t="inlineStr">
        <is>
          <t>Финишная шпаклевка потолка</t>
        </is>
      </c>
      <c r="H165" s="95" t="inlineStr">
        <is>
          <t>1 М2</t>
        </is>
      </c>
      <c r="I165" s="95" t="n">
        <v>709.2</v>
      </c>
      <c r="J165" s="95" t="n">
        <v>21.15</v>
      </c>
      <c r="K165" s="95" t="n">
        <v>227206.17</v>
      </c>
      <c r="L165" s="95" t="n"/>
      <c r="M165" s="95" t="n"/>
      <c r="N165" s="95" t="n"/>
      <c r="O165" s="95">
        <f>ROUND((Z165+AC165+AD165),2)</f>
        <v/>
      </c>
      <c r="P165" s="95">
        <f>ROUND((U165+X165+Y165),2)</f>
        <v/>
      </c>
      <c r="Q165" s="95">
        <f>ROUND(10.18,2)</f>
        <v/>
      </c>
      <c r="R165" s="95">
        <f>ROUND(AH165,2)</f>
        <v/>
      </c>
      <c r="S165" s="95" t="inlineStr">
        <is>
          <t>ТСН-2001 3.15-103-1</t>
        </is>
      </c>
      <c r="T165" s="95" t="inlineStr">
        <is>
          <t>work</t>
        </is>
      </c>
      <c r="U165" s="95" t="n">
        <v>152682.55</v>
      </c>
      <c r="V165" s="95" t="n">
        <v>40897.12</v>
      </c>
      <c r="W165" s="95" t="n">
        <v>4544.12</v>
      </c>
      <c r="X165" s="95" t="n">
        <v>45441.23</v>
      </c>
      <c r="Y165" s="95" t="n">
        <v>29082.39</v>
      </c>
      <c r="Z165" s="95" t="n">
        <v>14998.29</v>
      </c>
      <c r="AA165" s="95" t="n">
        <v>4017.4</v>
      </c>
      <c r="AB165" s="95" t="n">
        <v>446.38</v>
      </c>
      <c r="AC165" s="95" t="n">
        <v>4463.78</v>
      </c>
      <c r="AD165" s="95" t="n">
        <v>2856.82</v>
      </c>
      <c r="AE165" s="95" t="inlineStr">
        <is>
          <t>work</t>
        </is>
      </c>
      <c r="AF165" s="95" t="n">
        <v>502.99</v>
      </c>
      <c r="AG165" s="95" t="n">
        <v>49.41</v>
      </c>
      <c r="AH165" s="95" t="n">
        <v>709.2</v>
      </c>
      <c r="AI165" s="95">
        <f>(((EX165*0.3)*1.1))</f>
        <v/>
      </c>
      <c r="AJ165" s="95">
        <f>(AS165)</f>
        <v/>
      </c>
      <c r="AK165" s="95" t="n">
        <v>4017.4</v>
      </c>
      <c r="AL165" s="95" t="n">
        <v>0</v>
      </c>
      <c r="AM165" s="95" t="n">
        <v>4463.78</v>
      </c>
      <c r="AN165" s="95" t="n">
        <v>446.38</v>
      </c>
      <c r="AO165" s="95">
        <f>ROUND(O165,2)</f>
        <v/>
      </c>
      <c r="AP165" s="95" t="n">
        <v>0</v>
      </c>
      <c r="AQ165" s="95">
        <f>ROUND(R165,2)</f>
        <v/>
      </c>
      <c r="AR165" s="95" t="n">
        <v>0</v>
      </c>
      <c r="AS165" s="95" t="n">
        <v>0</v>
      </c>
      <c r="AT165" s="95" t="n">
        <v>97</v>
      </c>
      <c r="AU165" s="95" t="n">
        <v>51</v>
      </c>
      <c r="AV165" s="95" t="n">
        <v>1</v>
      </c>
      <c r="AW165" s="95" t="n">
        <v>1</v>
      </c>
      <c r="AX165" s="95" t="n"/>
      <c r="AY165" s="95" t="n"/>
      <c r="AZ165" s="95" t="n">
        <v>1</v>
      </c>
      <c r="BA165" s="95" t="n">
        <v>1</v>
      </c>
      <c r="BB165" s="95" t="n">
        <v>1</v>
      </c>
      <c r="BC165" s="95" t="n">
        <v>1</v>
      </c>
      <c r="BD165" s="95" t="n"/>
      <c r="BE165" s="95" t="n"/>
      <c r="BF165" s="95" t="n"/>
      <c r="BG165" s="95" t="n"/>
      <c r="BH165" s="95" t="n">
        <v>0</v>
      </c>
      <c r="BI165" s="95" t="n">
        <v>709.2</v>
      </c>
      <c r="BJ165" s="95" t="inlineStr">
        <is>
          <t>ТСН-2001 3.15-103-1, 3.15-103-1</t>
        </is>
      </c>
      <c r="BK165" s="95" t="n"/>
      <c r="BL165" s="95" t="n"/>
      <c r="BM165" s="95" t="n">
        <v>315</v>
      </c>
      <c r="BN165" s="95" t="n">
        <v>0</v>
      </c>
      <c r="BO165" s="95" t="inlineStr">
        <is>
          <t>3.15-103-1</t>
        </is>
      </c>
      <c r="BP165" s="95" t="n">
        <v>1</v>
      </c>
      <c r="BQ165" s="95" t="n">
        <v>40</v>
      </c>
      <c r="BR165" s="95" t="n">
        <v>0</v>
      </c>
      <c r="BS165" s="95" t="n">
        <v>1</v>
      </c>
      <c r="BT165" s="95" t="n">
        <v>1</v>
      </c>
      <c r="BU165" s="95" t="n">
        <v>1</v>
      </c>
      <c r="BV165" s="95" t="n">
        <v>1</v>
      </c>
      <c r="BW165" s="95" t="n">
        <v>1</v>
      </c>
      <c r="BX165" s="95" t="n">
        <v>1</v>
      </c>
      <c r="BY165" s="95" t="n"/>
      <c r="BZ165" s="95" t="n">
        <v>97</v>
      </c>
      <c r="CA165" s="95" t="n">
        <v>51</v>
      </c>
      <c r="CB165" s="95" t="n"/>
      <c r="CC165" s="95" t="n"/>
      <c r="CD165" s="95" t="n"/>
      <c r="CE165" s="95" t="n">
        <v>30</v>
      </c>
      <c r="CF165" s="95" t="n">
        <v>0</v>
      </c>
      <c r="CG165" s="95" t="n">
        <v>0</v>
      </c>
      <c r="CH165" s="95" t="n"/>
      <c r="CI165" s="95" t="n"/>
      <c r="CJ165" s="95" t="n"/>
      <c r="CK165" s="95" t="n"/>
      <c r="CL165" s="95" t="n"/>
      <c r="CM165" s="95" t="n">
        <v>0</v>
      </c>
      <c r="CN165" s="95" t="n"/>
      <c r="CO165" s="95" t="n">
        <v>0</v>
      </c>
      <c r="CP165" s="95">
        <f>ROUND(P165,2)</f>
        <v/>
      </c>
      <c r="CQ165" s="95">
        <f>ROUND(V165,2)</f>
        <v/>
      </c>
      <c r="CR165" s="95">
        <f>ROUND(W165,2)</f>
        <v/>
      </c>
      <c r="CS165" s="95">
        <f>ROUND(X165,2)</f>
        <v/>
      </c>
      <c r="CT165" s="95">
        <f>ROUND(Y165,2)</f>
        <v/>
      </c>
      <c r="CU165" s="95">
        <f>ROUND(AF165,2)</f>
        <v/>
      </c>
      <c r="CV165" s="95">
        <f>ROUND((AH165*AV165),2)</f>
        <v/>
      </c>
      <c r="CW165" s="95">
        <f>ROUND(AI165,2)</f>
        <v/>
      </c>
      <c r="CX165" s="95">
        <f>ROUND(AJ165,2)</f>
        <v/>
      </c>
      <c r="CY165" s="95">
        <f>ROUND(((P165*AT165)/100),2)</f>
        <v/>
      </c>
      <c r="CZ165" s="95">
        <f>ROUND(((P165*AU165)/100),2)</f>
        <v/>
      </c>
      <c r="DA165" s="95" t="n"/>
      <c r="DB165" s="95" t="n">
        <v>279</v>
      </c>
      <c r="DC165" s="95" t="n"/>
      <c r="DD165" s="95" t="inlineStr">
        <is>
          <t>*0)*1</t>
        </is>
      </c>
      <c r="DE165" s="95" t="inlineStr">
        <is>
          <t>*0,3)*1,1</t>
        </is>
      </c>
      <c r="DF165" s="95" t="inlineStr">
        <is>
          <t>*0,3)*1,1</t>
        </is>
      </c>
      <c r="DG165" s="95" t="inlineStr">
        <is>
          <t>*0,3)*1,1</t>
        </is>
      </c>
      <c r="DH165" s="95" t="n"/>
      <c r="DI165" s="95" t="inlineStr">
        <is>
          <t>*0,3)*1,1</t>
        </is>
      </c>
      <c r="DJ165" s="95" t="inlineStr">
        <is>
          <t>*0,3)*1,1</t>
        </is>
      </c>
      <c r="DK165" s="95" t="n"/>
      <c r="DL165" s="95" t="n"/>
      <c r="DM165" s="95" t="n"/>
      <c r="DN165" s="95" t="n">
        <v>0</v>
      </c>
      <c r="DO165" s="95" t="n">
        <v>0</v>
      </c>
      <c r="DP165" s="95" t="n">
        <v>1</v>
      </c>
      <c r="DQ165" s="95" t="n">
        <v>1</v>
      </c>
      <c r="DR165" s="95" t="n"/>
      <c r="DS165" s="95" t="n"/>
      <c r="DT165" s="95" t="n"/>
      <c r="DU165" s="95" t="n">
        <v>1000</v>
      </c>
      <c r="DV165" s="95" t="inlineStr">
        <is>
          <t>1  М2.</t>
        </is>
      </c>
      <c r="DW165" s="95" t="inlineStr">
        <is>
          <t>1  М2.</t>
        </is>
      </c>
      <c r="DX165" s="95" t="n">
        <v>1</v>
      </c>
      <c r="DY165" s="95" t="n"/>
      <c r="DZ165" s="95" t="n"/>
      <c r="EA165" s="95" t="n"/>
      <c r="EB165" s="95" t="n"/>
      <c r="EC165" s="95" t="n"/>
      <c r="ED165" s="95" t="n"/>
      <c r="EE165" s="95" t="n">
        <v>1411537141</v>
      </c>
      <c r="EF165" s="95" t="n">
        <v>40</v>
      </c>
      <c r="EG165" s="95" t="inlineStr">
        <is>
          <t>Строительные работы</t>
        </is>
      </c>
      <c r="EH165" s="95" t="n">
        <v>0</v>
      </c>
      <c r="EI165" s="95" t="n"/>
      <c r="EJ165" s="95" t="n">
        <v>709.2</v>
      </c>
      <c r="EK165" s="95" t="n">
        <v>315</v>
      </c>
      <c r="EL165" s="95" t="inlineStr">
        <is>
          <t>ТСН-2001 3.15-103-1</t>
        </is>
      </c>
      <c r="EM165" s="95" t="inlineStr">
        <is>
          <t>ТСН-2001.3-15</t>
        </is>
      </c>
      <c r="EN165" s="95" t="n"/>
      <c r="EO165" s="95" t="n"/>
      <c r="EP165" s="95" t="n"/>
      <c r="EQ165" s="95" t="n">
        <v>131072</v>
      </c>
      <c r="ER165" s="95" t="n">
        <v>4017.4</v>
      </c>
      <c r="ES165" s="95" t="n">
        <v>0</v>
      </c>
      <c r="ET165" s="95" t="n">
        <v>4463.78</v>
      </c>
      <c r="EU165" s="95" t="n">
        <v>446.38</v>
      </c>
      <c r="EV165" s="95" t="n">
        <v>2856.82</v>
      </c>
      <c r="EW165" s="95" t="n">
        <v>709.2</v>
      </c>
      <c r="EX165" s="95" t="n">
        <v>0</v>
      </c>
      <c r="EY165" s="95" t="n">
        <v>0</v>
      </c>
      <c r="EZ165" s="95" t="n"/>
      <c r="FA165" s="95" t="n"/>
      <c r="FB165" s="95" t="n"/>
      <c r="FC165" s="95" t="n"/>
      <c r="FD165" s="95" t="n"/>
      <c r="FE165" s="95" t="n"/>
      <c r="FF165" s="95" t="n"/>
      <c r="FG165" s="95" t="n"/>
      <c r="FH165" s="95" t="n"/>
      <c r="FI165" s="95" t="n"/>
      <c r="FJ165" s="95" t="n"/>
      <c r="FK165" s="95" t="n"/>
      <c r="FL165" s="95" t="n"/>
      <c r="FM165" s="95" t="n"/>
      <c r="FN165" s="95" t="n"/>
      <c r="FO165" s="95" t="n"/>
      <c r="FP165" s="95" t="n"/>
      <c r="FQ165" s="95" t="n">
        <v>0</v>
      </c>
      <c r="FR165" s="95">
        <f>ROUND(IF(BI165=3,GM165,0),2)</f>
        <v/>
      </c>
      <c r="FS165" s="95" t="n">
        <v>0</v>
      </c>
      <c r="FT165" s="95" t="n"/>
      <c r="FU165" s="95" t="n"/>
      <c r="FV165" s="95" t="n"/>
      <c r="FW165" s="95" t="n"/>
      <c r="FX165" s="95" t="n">
        <v>97</v>
      </c>
      <c r="FY165" s="95" t="n">
        <v>51</v>
      </c>
      <c r="FZ165" s="95" t="n"/>
      <c r="GA165" s="95" t="n"/>
      <c r="GB165" s="95" t="n"/>
      <c r="GC165" s="95" t="n"/>
      <c r="GD165" s="95" t="n">
        <v>1</v>
      </c>
      <c r="GE165" s="95" t="n"/>
      <c r="GF165" s="95" t="n">
        <v>1411537141</v>
      </c>
      <c r="GG165" s="95" t="n">
        <v>2</v>
      </c>
      <c r="GH165" s="95" t="n">
        <v>1</v>
      </c>
      <c r="GI165" s="95" t="n">
        <v>2</v>
      </c>
      <c r="GJ165" s="95" t="n">
        <v>0</v>
      </c>
      <c r="GK165" s="95" t="n">
        <v>0</v>
      </c>
      <c r="GL165" s="95">
        <f>ROUND(IF(AND(BH165=3,BI165=3,FS165&lt;&gt;0),P165,0),2)</f>
        <v/>
      </c>
      <c r="GM165" s="95">
        <f>ROUND(O165+X165+Y165,2)+GX165</f>
        <v/>
      </c>
      <c r="GN165" s="95">
        <f>IF(OR(BI165=0,BI165=1),GM165-GX165,0)</f>
        <v/>
      </c>
      <c r="GO165" s="95">
        <f>IF(BI165=2,GM165-GX165,0)</f>
        <v/>
      </c>
      <c r="GP165" s="95">
        <f>IF(BI165=4,GM165-GX165,0)</f>
        <v/>
      </c>
      <c r="GQ165" s="95" t="n"/>
      <c r="GR165" s="95" t="n">
        <v>0</v>
      </c>
      <c r="GS165" s="95" t="n">
        <v>0</v>
      </c>
      <c r="GT165" s="95" t="n">
        <v>0</v>
      </c>
      <c r="GU165" s="95" t="n"/>
      <c r="GV165" s="95">
        <f>ROUND((GT165),6)</f>
        <v/>
      </c>
      <c r="GW165" s="95" t="n">
        <v>1</v>
      </c>
      <c r="GX165" s="95">
        <f>ROUND(HC165*I165,2)</f>
        <v/>
      </c>
      <c r="GY165" s="95" t="n">
        <v>0</v>
      </c>
      <c r="GZ165" s="95" t="n">
        <v>0</v>
      </c>
      <c r="HA165" s="95" t="n">
        <v>0</v>
      </c>
      <c r="HB165" s="95" t="n">
        <v>0</v>
      </c>
      <c r="HC165" s="95">
        <f>GV165*GW165</f>
        <v/>
      </c>
      <c r="HD165" s="95" t="n">
        <v>0</v>
      </c>
      <c r="HE165" s="95" t="n"/>
      <c r="HF165" s="95" t="n"/>
      <c r="HG165" s="95" t="n"/>
      <c r="HH165" s="95" t="n"/>
      <c r="HI165" s="95" t="n"/>
      <c r="HJ165" s="95" t="n"/>
      <c r="HK165" s="95" t="n"/>
      <c r="HL165" s="95" t="n"/>
      <c r="HM165" s="95" t="n"/>
      <c r="HN165" s="95" t="n"/>
      <c r="HO165" s="95" t="n"/>
      <c r="HP165" s="95" t="n"/>
      <c r="HQ165" s="95" t="n"/>
      <c r="HR165" s="95" t="n"/>
      <c r="HS165" s="95" t="n"/>
      <c r="HT165" s="95" t="n"/>
      <c r="HU165" s="95" t="n"/>
      <c r="HV165" s="95" t="n"/>
      <c r="HW165" s="95" t="n"/>
      <c r="HX165" s="95" t="n"/>
      <c r="HY165" s="95" t="n"/>
      <c r="HZ165" s="95" t="n"/>
      <c r="IA165" s="95" t="n"/>
      <c r="IB165" s="95" t="n"/>
      <c r="IC165" s="95" t="n"/>
      <c r="ID165" s="95" t="n"/>
      <c r="IE165" s="95" t="n"/>
      <c r="IF165" s="95" t="n"/>
      <c r="IG165" s="95" t="n"/>
      <c r="IH165" s="95" t="n"/>
      <c r="II165" s="95" t="n"/>
      <c r="IJ165" s="95" t="n"/>
      <c r="IK165" s="95" t="n"/>
      <c r="IL165" s="95" t="n"/>
      <c r="IM165" s="95" t="n"/>
      <c r="IN165" s="95" t="n"/>
      <c r="IO165" s="95" t="n"/>
      <c r="IP165" s="95" t="n"/>
      <c r="IQ165" s="95" t="n"/>
      <c r="IR165" s="95" t="n"/>
      <c r="IS165" s="95" t="n"/>
      <c r="IT165" s="95" t="n"/>
      <c r="IU165" s="95" t="n"/>
    </row>
    <row r="166" ht="12.75" customHeight="1" s="54">
      <c r="A166" s="95" t="n">
        <v>17</v>
      </c>
      <c r="B166" s="95" t="n">
        <v>1</v>
      </c>
      <c r="C166" s="95">
        <f>ROW(SmtRes!A143)</f>
        <v/>
      </c>
      <c r="D166" s="95">
        <f>ROW(EtalonRes!A143)</f>
        <v/>
      </c>
      <c r="E166" s="95" t="n">
        <v>1</v>
      </c>
      <c r="F166" s="95" t="inlineStr">
        <is>
          <t>3.15-96-4</t>
        </is>
      </c>
      <c r="G166" s="95" t="inlineStr">
        <is>
          <t>Окраска потолка</t>
        </is>
      </c>
      <c r="H166" s="95" t="inlineStr">
        <is>
          <t>1 М2</t>
        </is>
      </c>
      <c r="I166" s="95" t="n">
        <v>709.2</v>
      </c>
      <c r="J166" s="95" t="n">
        <v>21.15</v>
      </c>
      <c r="K166" s="95" t="n">
        <v>227206.17</v>
      </c>
      <c r="L166" s="95" t="n"/>
      <c r="M166" s="95" t="n"/>
      <c r="N166" s="95" t="n"/>
      <c r="O166" s="95">
        <f>ROUND((Z166+AC166+AD166),2)</f>
        <v/>
      </c>
      <c r="P166" s="95">
        <f>ROUND((U166+X166+Y166),2)</f>
        <v/>
      </c>
      <c r="Q166" s="95">
        <f>ROUND(10.18,2)</f>
        <v/>
      </c>
      <c r="R166" s="95">
        <f>ROUND(AH166,2)</f>
        <v/>
      </c>
      <c r="S166" s="95" t="inlineStr">
        <is>
          <t>ТСН-2001 3.15-96-4</t>
        </is>
      </c>
      <c r="T166" s="95" t="inlineStr">
        <is>
          <t>work</t>
        </is>
      </c>
      <c r="U166" s="95" t="n">
        <v>152682.55</v>
      </c>
      <c r="V166" s="95" t="n">
        <v>40897.12</v>
      </c>
      <c r="W166" s="95" t="n">
        <v>4544.12</v>
      </c>
      <c r="X166" s="95" t="n">
        <v>45441.23</v>
      </c>
      <c r="Y166" s="95" t="n">
        <v>29082.39</v>
      </c>
      <c r="Z166" s="95" t="n">
        <v>14998.29</v>
      </c>
      <c r="AA166" s="95" t="n">
        <v>4017.4</v>
      </c>
      <c r="AB166" s="95" t="n">
        <v>446.38</v>
      </c>
      <c r="AC166" s="95" t="n">
        <v>4463.78</v>
      </c>
      <c r="AD166" s="95" t="n">
        <v>2856.82</v>
      </c>
      <c r="AE166" s="95" t="inlineStr">
        <is>
          <t>work</t>
        </is>
      </c>
      <c r="AF166" s="95" t="n">
        <v>502.99</v>
      </c>
      <c r="AG166" s="95" t="n">
        <v>49.41</v>
      </c>
      <c r="AH166" s="95" t="n">
        <v>709.2</v>
      </c>
      <c r="AI166" s="95">
        <f>(((EX166*0.3)*1.1))</f>
        <v/>
      </c>
      <c r="AJ166" s="95">
        <f>(AS166)</f>
        <v/>
      </c>
      <c r="AK166" s="95" t="n">
        <v>4017.4</v>
      </c>
      <c r="AL166" s="95" t="n">
        <v>0</v>
      </c>
      <c r="AM166" s="95" t="n">
        <v>4463.78</v>
      </c>
      <c r="AN166" s="95" t="n">
        <v>446.38</v>
      </c>
      <c r="AO166" s="95">
        <f>ROUND(O166,2)</f>
        <v/>
      </c>
      <c r="AP166" s="95" t="n">
        <v>0</v>
      </c>
      <c r="AQ166" s="95">
        <f>ROUND(R166,2)</f>
        <v/>
      </c>
      <c r="AR166" s="95" t="n">
        <v>0</v>
      </c>
      <c r="AS166" s="95" t="n">
        <v>0</v>
      </c>
      <c r="AT166" s="95" t="n">
        <v>97</v>
      </c>
      <c r="AU166" s="95" t="n">
        <v>51</v>
      </c>
      <c r="AV166" s="95" t="n">
        <v>1</v>
      </c>
      <c r="AW166" s="95" t="n">
        <v>1</v>
      </c>
      <c r="AX166" s="95" t="n"/>
      <c r="AY166" s="95" t="n"/>
      <c r="AZ166" s="95" t="n">
        <v>1</v>
      </c>
      <c r="BA166" s="95" t="n">
        <v>1</v>
      </c>
      <c r="BB166" s="95" t="n">
        <v>1</v>
      </c>
      <c r="BC166" s="95" t="n">
        <v>1</v>
      </c>
      <c r="BD166" s="95" t="n"/>
      <c r="BE166" s="95" t="n"/>
      <c r="BF166" s="95" t="n"/>
      <c r="BG166" s="95" t="n"/>
      <c r="BH166" s="95" t="n">
        <v>0</v>
      </c>
      <c r="BI166" s="95" t="n">
        <v>709.2</v>
      </c>
      <c r="BJ166" s="95" t="inlineStr">
        <is>
          <t>ТСН-2001 3.15-96-4, 3.15-96-4</t>
        </is>
      </c>
      <c r="BK166" s="95" t="n"/>
      <c r="BL166" s="95" t="n"/>
      <c r="BM166" s="95" t="n">
        <v>315</v>
      </c>
      <c r="BN166" s="95" t="n">
        <v>0</v>
      </c>
      <c r="BO166" s="95" t="inlineStr">
        <is>
          <t>3.15-96-4</t>
        </is>
      </c>
      <c r="BP166" s="95" t="n">
        <v>1</v>
      </c>
      <c r="BQ166" s="95" t="n">
        <v>40</v>
      </c>
      <c r="BR166" s="95" t="n">
        <v>0</v>
      </c>
      <c r="BS166" s="95" t="n">
        <v>1</v>
      </c>
      <c r="BT166" s="95" t="n">
        <v>1</v>
      </c>
      <c r="BU166" s="95" t="n">
        <v>1</v>
      </c>
      <c r="BV166" s="95" t="n">
        <v>1</v>
      </c>
      <c r="BW166" s="95" t="n">
        <v>1</v>
      </c>
      <c r="BX166" s="95" t="n">
        <v>1</v>
      </c>
      <c r="BY166" s="95" t="n"/>
      <c r="BZ166" s="95" t="n">
        <v>97</v>
      </c>
      <c r="CA166" s="95" t="n">
        <v>51</v>
      </c>
      <c r="CB166" s="95" t="n"/>
      <c r="CC166" s="95" t="n"/>
      <c r="CD166" s="95" t="n"/>
      <c r="CE166" s="95" t="n">
        <v>30</v>
      </c>
      <c r="CF166" s="95" t="n">
        <v>0</v>
      </c>
      <c r="CG166" s="95" t="n">
        <v>0</v>
      </c>
      <c r="CH166" s="95" t="n"/>
      <c r="CI166" s="95" t="n"/>
      <c r="CJ166" s="95" t="n"/>
      <c r="CK166" s="95" t="n"/>
      <c r="CL166" s="95" t="n"/>
      <c r="CM166" s="95" t="n">
        <v>0</v>
      </c>
      <c r="CN166" s="95" t="n"/>
      <c r="CO166" s="95" t="n">
        <v>0</v>
      </c>
      <c r="CP166" s="95">
        <f>ROUND(P166,2)</f>
        <v/>
      </c>
      <c r="CQ166" s="95">
        <f>ROUND(V166,2)</f>
        <v/>
      </c>
      <c r="CR166" s="95">
        <f>ROUND(W166,2)</f>
        <v/>
      </c>
      <c r="CS166" s="95">
        <f>ROUND(X166,2)</f>
        <v/>
      </c>
      <c r="CT166" s="95">
        <f>ROUND(Y166,2)</f>
        <v/>
      </c>
      <c r="CU166" s="95">
        <f>ROUND(AF166,2)</f>
        <v/>
      </c>
      <c r="CV166" s="95">
        <f>ROUND((AH166*AV166),2)</f>
        <v/>
      </c>
      <c r="CW166" s="95">
        <f>ROUND(AI166,2)</f>
        <v/>
      </c>
      <c r="CX166" s="95">
        <f>ROUND(AJ166,2)</f>
        <v/>
      </c>
      <c r="CY166" s="95">
        <f>ROUND(((P166*AT166)/100),2)</f>
        <v/>
      </c>
      <c r="CZ166" s="95">
        <f>ROUND(((P166*AU166)/100),2)</f>
        <v/>
      </c>
      <c r="DA166" s="95" t="n"/>
      <c r="DB166" s="95" t="n">
        <v>281</v>
      </c>
      <c r="DC166" s="95" t="n"/>
      <c r="DD166" s="95" t="inlineStr">
        <is>
          <t>*0)*1</t>
        </is>
      </c>
      <c r="DE166" s="95" t="inlineStr">
        <is>
          <t>*0,3)*1,1</t>
        </is>
      </c>
      <c r="DF166" s="95" t="inlineStr">
        <is>
          <t>*0,3)*1,1</t>
        </is>
      </c>
      <c r="DG166" s="95" t="inlineStr">
        <is>
          <t>*0,3)*1,1</t>
        </is>
      </c>
      <c r="DH166" s="95" t="n"/>
      <c r="DI166" s="95" t="inlineStr">
        <is>
          <t>*0,3)*1,1</t>
        </is>
      </c>
      <c r="DJ166" s="95" t="inlineStr">
        <is>
          <t>*0,3)*1,1</t>
        </is>
      </c>
      <c r="DK166" s="95" t="n"/>
      <c r="DL166" s="95" t="n"/>
      <c r="DM166" s="95" t="n"/>
      <c r="DN166" s="95" t="n">
        <v>0</v>
      </c>
      <c r="DO166" s="95" t="n">
        <v>0</v>
      </c>
      <c r="DP166" s="95" t="n">
        <v>1</v>
      </c>
      <c r="DQ166" s="95" t="n">
        <v>1</v>
      </c>
      <c r="DR166" s="95" t="n"/>
      <c r="DS166" s="95" t="n"/>
      <c r="DT166" s="95" t="n"/>
      <c r="DU166" s="95" t="n">
        <v>1000</v>
      </c>
      <c r="DV166" s="95" t="inlineStr">
        <is>
          <t>1  М2.</t>
        </is>
      </c>
      <c r="DW166" s="95" t="inlineStr">
        <is>
          <t>1  М2.</t>
        </is>
      </c>
      <c r="DX166" s="95" t="n">
        <v>1</v>
      </c>
      <c r="DY166" s="95" t="n"/>
      <c r="DZ166" s="95" t="n"/>
      <c r="EA166" s="95" t="n"/>
      <c r="EB166" s="95" t="n"/>
      <c r="EC166" s="95" t="n"/>
      <c r="ED166" s="95" t="n"/>
      <c r="EE166" s="95" t="n">
        <v>1290799157</v>
      </c>
      <c r="EF166" s="95" t="n">
        <v>40</v>
      </c>
      <c r="EG166" s="95" t="inlineStr">
        <is>
          <t>Строительные работы</t>
        </is>
      </c>
      <c r="EH166" s="95" t="n">
        <v>0</v>
      </c>
      <c r="EI166" s="95" t="n"/>
      <c r="EJ166" s="95" t="n">
        <v>709.2</v>
      </c>
      <c r="EK166" s="95" t="n">
        <v>315</v>
      </c>
      <c r="EL166" s="95" t="inlineStr">
        <is>
          <t>ТСН-2001 3.15-96-4</t>
        </is>
      </c>
      <c r="EM166" s="95" t="inlineStr">
        <is>
          <t>ТСН-2001.3-15</t>
        </is>
      </c>
      <c r="EN166" s="95" t="n"/>
      <c r="EO166" s="95" t="n"/>
      <c r="EP166" s="95" t="n"/>
      <c r="EQ166" s="95" t="n">
        <v>131072</v>
      </c>
      <c r="ER166" s="95" t="n">
        <v>4017.4</v>
      </c>
      <c r="ES166" s="95" t="n">
        <v>0</v>
      </c>
      <c r="ET166" s="95" t="n">
        <v>4463.78</v>
      </c>
      <c r="EU166" s="95" t="n">
        <v>446.38</v>
      </c>
      <c r="EV166" s="95" t="n">
        <v>2856.82</v>
      </c>
      <c r="EW166" s="95" t="n">
        <v>709.2</v>
      </c>
      <c r="EX166" s="95" t="n">
        <v>0</v>
      </c>
      <c r="EY166" s="95" t="n">
        <v>0</v>
      </c>
      <c r="EZ166" s="95" t="n"/>
      <c r="FA166" s="95" t="n"/>
      <c r="FB166" s="95" t="n"/>
      <c r="FC166" s="95" t="n"/>
      <c r="FD166" s="95" t="n"/>
      <c r="FE166" s="95" t="n"/>
      <c r="FF166" s="95" t="n"/>
      <c r="FG166" s="95" t="n"/>
      <c r="FH166" s="95" t="n"/>
      <c r="FI166" s="95" t="n"/>
      <c r="FJ166" s="95" t="n"/>
      <c r="FK166" s="95" t="n"/>
      <c r="FL166" s="95" t="n"/>
      <c r="FM166" s="95" t="n"/>
      <c r="FN166" s="95" t="n"/>
      <c r="FO166" s="95" t="n"/>
      <c r="FP166" s="95" t="n"/>
      <c r="FQ166" s="95" t="n">
        <v>0</v>
      </c>
      <c r="FR166" s="95">
        <f>ROUND(IF(BI166=3,GM166,0),2)</f>
        <v/>
      </c>
      <c r="FS166" s="95" t="n">
        <v>0</v>
      </c>
      <c r="FT166" s="95" t="n"/>
      <c r="FU166" s="95" t="n"/>
      <c r="FV166" s="95" t="n"/>
      <c r="FW166" s="95" t="n"/>
      <c r="FX166" s="95" t="n">
        <v>97</v>
      </c>
      <c r="FY166" s="95" t="n">
        <v>51</v>
      </c>
      <c r="FZ166" s="95" t="n"/>
      <c r="GA166" s="95" t="n"/>
      <c r="GB166" s="95" t="n"/>
      <c r="GC166" s="95" t="n"/>
      <c r="GD166" s="95" t="n">
        <v>1</v>
      </c>
      <c r="GE166" s="95" t="n"/>
      <c r="GF166" s="95" t="n">
        <v>1290799157</v>
      </c>
      <c r="GG166" s="95" t="n">
        <v>2</v>
      </c>
      <c r="GH166" s="95" t="n">
        <v>1</v>
      </c>
      <c r="GI166" s="95" t="n">
        <v>2</v>
      </c>
      <c r="GJ166" s="95" t="n">
        <v>0</v>
      </c>
      <c r="GK166" s="95" t="n">
        <v>0</v>
      </c>
      <c r="GL166" s="95">
        <f>ROUND(IF(AND(BH166=3,BI166=3,FS166&lt;&gt;0),P166,0),2)</f>
        <v/>
      </c>
      <c r="GM166" s="95">
        <f>ROUND(O166+X166+Y166,2)+GX166</f>
        <v/>
      </c>
      <c r="GN166" s="95">
        <f>IF(OR(BI166=0,BI166=1),GM166-GX166,0)</f>
        <v/>
      </c>
      <c r="GO166" s="95">
        <f>IF(BI166=2,GM166-GX166,0)</f>
        <v/>
      </c>
      <c r="GP166" s="95">
        <f>IF(BI166=4,GM166-GX166,0)</f>
        <v/>
      </c>
      <c r="GQ166" s="95" t="n"/>
      <c r="GR166" s="95" t="n">
        <v>0</v>
      </c>
      <c r="GS166" s="95" t="n">
        <v>0</v>
      </c>
      <c r="GT166" s="95" t="n">
        <v>0</v>
      </c>
      <c r="GU166" s="95" t="n"/>
      <c r="GV166" s="95">
        <f>ROUND((GT166),6)</f>
        <v/>
      </c>
      <c r="GW166" s="95" t="n">
        <v>1</v>
      </c>
      <c r="GX166" s="95">
        <f>ROUND(HC166*I166,2)</f>
        <v/>
      </c>
      <c r="GY166" s="95" t="n">
        <v>0</v>
      </c>
      <c r="GZ166" s="95" t="n">
        <v>0</v>
      </c>
      <c r="HA166" s="95" t="n">
        <v>0</v>
      </c>
      <c r="HB166" s="95" t="n">
        <v>0</v>
      </c>
      <c r="HC166" s="95">
        <f>GV166*GW166</f>
        <v/>
      </c>
      <c r="HD166" s="95" t="n">
        <v>0</v>
      </c>
      <c r="HE166" s="95" t="n"/>
      <c r="HF166" s="95" t="n"/>
      <c r="HG166" s="95" t="n"/>
      <c r="HH166" s="95" t="n"/>
      <c r="HI166" s="95" t="n"/>
      <c r="HJ166" s="95" t="n"/>
      <c r="HK166" s="95" t="n"/>
      <c r="HL166" s="95" t="n"/>
      <c r="HM166" s="95" t="n"/>
      <c r="HN166" s="95" t="n"/>
      <c r="HO166" s="95" t="n"/>
      <c r="HP166" s="95" t="n"/>
      <c r="HQ166" s="95" t="n"/>
      <c r="HR166" s="95" t="n"/>
      <c r="HS166" s="95" t="n"/>
      <c r="HT166" s="95" t="n"/>
      <c r="HU166" s="95" t="n"/>
      <c r="HV166" s="95" t="n"/>
      <c r="HW166" s="95" t="n"/>
      <c r="HX166" s="95" t="n"/>
      <c r="HY166" s="95" t="n"/>
      <c r="HZ166" s="95" t="n"/>
      <c r="IA166" s="95" t="n"/>
      <c r="IB166" s="95" t="n"/>
      <c r="IC166" s="95" t="n"/>
      <c r="ID166" s="95" t="n"/>
      <c r="IE166" s="95" t="n"/>
      <c r="IF166" s="95" t="n"/>
      <c r="IG166" s="95" t="n"/>
      <c r="IH166" s="95" t="n"/>
      <c r="II166" s="95" t="n"/>
      <c r="IJ166" s="95" t="n"/>
      <c r="IK166" s="95" t="n"/>
      <c r="IL166" s="95" t="n"/>
      <c r="IM166" s="95" t="n"/>
      <c r="IN166" s="95" t="n"/>
      <c r="IO166" s="95" t="n"/>
      <c r="IP166" s="95" t="n"/>
      <c r="IQ166" s="95" t="n"/>
      <c r="IR166" s="95" t="n"/>
      <c r="IS166" s="95" t="n"/>
      <c r="IT166" s="95" t="n"/>
      <c r="IU166" s="95" t="n"/>
    </row>
    <row r="167" ht="12.75" customHeight="1" s="54">
      <c r="A167" s="95" t="n">
        <v>17</v>
      </c>
      <c r="B167" s="95" t="n">
        <v>1</v>
      </c>
      <c r="C167" s="95">
        <f>ROW(SmtRes!A144)</f>
        <v/>
      </c>
      <c r="D167" s="95">
        <f>ROW(EtalonRes!A144)</f>
        <v/>
      </c>
      <c r="E167" s="95" t="n">
        <v>1</v>
      </c>
      <c r="F167" s="95" t="inlineStr">
        <is>
          <t>4.8-246-1</t>
        </is>
      </c>
      <c r="G167" s="95" t="inlineStr">
        <is>
          <t>Закладные и монтаж светильников в потолке</t>
        </is>
      </c>
      <c r="H167" s="95" t="inlineStr">
        <is>
          <t>1 ШТ.</t>
        </is>
      </c>
      <c r="I167" s="95" t="n">
        <v>56.736</v>
      </c>
      <c r="J167" s="95" t="n">
        <v>88.12</v>
      </c>
      <c r="K167" s="95" t="n">
        <v>75735.39</v>
      </c>
      <c r="L167" s="95" t="n"/>
      <c r="M167" s="95" t="n"/>
      <c r="N167" s="95" t="n"/>
      <c r="O167" s="95">
        <f>ROUND((Z167+AC167+AD167),2)</f>
        <v/>
      </c>
      <c r="P167" s="95">
        <f>ROUND((U167+X167+Y167),2)</f>
        <v/>
      </c>
      <c r="Q167" s="95">
        <f>ROUND(10.18,2)</f>
        <v/>
      </c>
      <c r="R167" s="95">
        <f>ROUND(AH167,2)</f>
        <v/>
      </c>
      <c r="S167" s="95" t="inlineStr">
        <is>
          <t>ТСН-2001 4.8-246-1</t>
        </is>
      </c>
      <c r="T167" s="95" t="inlineStr">
        <is>
          <t>work</t>
        </is>
      </c>
      <c r="U167" s="95" t="n">
        <v>50894.18</v>
      </c>
      <c r="V167" s="95" t="n">
        <v>13632.35</v>
      </c>
      <c r="W167" s="95" t="n">
        <v>1514.72</v>
      </c>
      <c r="X167" s="95" t="n">
        <v>15147.08</v>
      </c>
      <c r="Y167" s="95" t="n">
        <v>9694.129999999999</v>
      </c>
      <c r="Z167" s="95" t="n">
        <v>4999.43</v>
      </c>
      <c r="AA167" s="95" t="n">
        <v>1339.13</v>
      </c>
      <c r="AB167" s="95" t="n">
        <v>148.8</v>
      </c>
      <c r="AC167" s="95" t="n">
        <v>1487.92</v>
      </c>
      <c r="AD167" s="95" t="n">
        <v>952.27</v>
      </c>
      <c r="AE167" s="95" t="inlineStr">
        <is>
          <t>work</t>
        </is>
      </c>
      <c r="AF167" s="95" t="n">
        <v>167.66</v>
      </c>
      <c r="AG167" s="95" t="n">
        <v>16.47</v>
      </c>
      <c r="AH167" s="95" t="n">
        <v>56.74</v>
      </c>
      <c r="AI167" s="95">
        <f>(((EX167*0.3)*1.1))</f>
        <v/>
      </c>
      <c r="AJ167" s="95">
        <f>(AS167)</f>
        <v/>
      </c>
      <c r="AK167" s="95" t="n">
        <v>1339.13</v>
      </c>
      <c r="AL167" s="95" t="n">
        <v>0</v>
      </c>
      <c r="AM167" s="95" t="n">
        <v>1487.92</v>
      </c>
      <c r="AN167" s="95" t="n">
        <v>148.8</v>
      </c>
      <c r="AO167" s="95">
        <f>ROUND(O167,2)</f>
        <v/>
      </c>
      <c r="AP167" s="95" t="n">
        <v>0</v>
      </c>
      <c r="AQ167" s="95">
        <f>ROUND(R167,2)</f>
        <v/>
      </c>
      <c r="AR167" s="95" t="n">
        <v>0</v>
      </c>
      <c r="AS167" s="95" t="n">
        <v>0</v>
      </c>
      <c r="AT167" s="95" t="n">
        <v>97</v>
      </c>
      <c r="AU167" s="95" t="n">
        <v>51</v>
      </c>
      <c r="AV167" s="95" t="n">
        <v>1</v>
      </c>
      <c r="AW167" s="95" t="n">
        <v>1</v>
      </c>
      <c r="AX167" s="95" t="n"/>
      <c r="AY167" s="95" t="n"/>
      <c r="AZ167" s="95" t="n">
        <v>1</v>
      </c>
      <c r="BA167" s="95" t="n">
        <v>1</v>
      </c>
      <c r="BB167" s="95" t="n">
        <v>1</v>
      </c>
      <c r="BC167" s="95" t="n">
        <v>1</v>
      </c>
      <c r="BD167" s="95" t="n"/>
      <c r="BE167" s="95" t="n"/>
      <c r="BF167" s="95" t="n"/>
      <c r="BG167" s="95" t="n"/>
      <c r="BH167" s="95" t="n">
        <v>0</v>
      </c>
      <c r="BI167" s="95" t="n">
        <v>56.74</v>
      </c>
      <c r="BJ167" s="95" t="inlineStr">
        <is>
          <t>ТСН-2001.4. Электротехнические установки, 4.8-246-1</t>
        </is>
      </c>
      <c r="BK167" s="95" t="n"/>
      <c r="BL167" s="95" t="n"/>
      <c r="BM167" s="95" t="n">
        <v>48</v>
      </c>
      <c r="BN167" s="95" t="n">
        <v>0</v>
      </c>
      <c r="BO167" s="95" t="inlineStr">
        <is>
          <t>4.8-246-1</t>
        </is>
      </c>
      <c r="BP167" s="95" t="n">
        <v>1</v>
      </c>
      <c r="BQ167" s="95" t="n">
        <v>40</v>
      </c>
      <c r="BR167" s="95" t="n">
        <v>0</v>
      </c>
      <c r="BS167" s="95" t="n">
        <v>1</v>
      </c>
      <c r="BT167" s="95" t="n">
        <v>1</v>
      </c>
      <c r="BU167" s="95" t="n">
        <v>1</v>
      </c>
      <c r="BV167" s="95" t="n">
        <v>1</v>
      </c>
      <c r="BW167" s="95" t="n">
        <v>1</v>
      </c>
      <c r="BX167" s="95" t="n">
        <v>1</v>
      </c>
      <c r="BY167" s="95" t="n"/>
      <c r="BZ167" s="95" t="n">
        <v>97</v>
      </c>
      <c r="CA167" s="95" t="n">
        <v>51</v>
      </c>
      <c r="CB167" s="95" t="n"/>
      <c r="CC167" s="95" t="n"/>
      <c r="CD167" s="95" t="n"/>
      <c r="CE167" s="95" t="n">
        <v>30</v>
      </c>
      <c r="CF167" s="95" t="n">
        <v>0</v>
      </c>
      <c r="CG167" s="95" t="n">
        <v>0</v>
      </c>
      <c r="CH167" s="95" t="n"/>
      <c r="CI167" s="95" t="n"/>
      <c r="CJ167" s="95" t="n"/>
      <c r="CK167" s="95" t="n"/>
      <c r="CL167" s="95" t="n"/>
      <c r="CM167" s="95" t="n">
        <v>0</v>
      </c>
      <c r="CN167" s="95" t="n"/>
      <c r="CO167" s="95" t="n">
        <v>0</v>
      </c>
      <c r="CP167" s="95">
        <f>ROUND(P167,2)</f>
        <v/>
      </c>
      <c r="CQ167" s="95">
        <f>ROUND(V167,2)</f>
        <v/>
      </c>
      <c r="CR167" s="95">
        <f>ROUND(W167,2)</f>
        <v/>
      </c>
      <c r="CS167" s="95">
        <f>ROUND(X167,2)</f>
        <v/>
      </c>
      <c r="CT167" s="95">
        <f>ROUND(Y167,2)</f>
        <v/>
      </c>
      <c r="CU167" s="95">
        <f>ROUND(AF167,2)</f>
        <v/>
      </c>
      <c r="CV167" s="95">
        <f>ROUND((AH167*AV167),2)</f>
        <v/>
      </c>
      <c r="CW167" s="95">
        <f>ROUND(AI167,2)</f>
        <v/>
      </c>
      <c r="CX167" s="95">
        <f>ROUND(AJ167,2)</f>
        <v/>
      </c>
      <c r="CY167" s="95">
        <f>ROUND(((P167*AT167)/100),2)</f>
        <v/>
      </c>
      <c r="CZ167" s="95">
        <f>ROUND(((P167*AU167)/100),2)</f>
        <v/>
      </c>
      <c r="DA167" s="95" t="n"/>
      <c r="DB167" s="95" t="n">
        <v>283</v>
      </c>
      <c r="DC167" s="95" t="n"/>
      <c r="DD167" s="95" t="inlineStr">
        <is>
          <t>*0)*1</t>
        </is>
      </c>
      <c r="DE167" s="95" t="inlineStr">
        <is>
          <t>*0,3)*1,1</t>
        </is>
      </c>
      <c r="DF167" s="95" t="inlineStr">
        <is>
          <t>*0,3)*1,1</t>
        </is>
      </c>
      <c r="DG167" s="95" t="inlineStr">
        <is>
          <t>*0,3)*1,1</t>
        </is>
      </c>
      <c r="DH167" s="95" t="n"/>
      <c r="DI167" s="95" t="inlineStr">
        <is>
          <t>*0,3)*1,1</t>
        </is>
      </c>
      <c r="DJ167" s="95" t="inlineStr">
        <is>
          <t>*0,3)*1,1</t>
        </is>
      </c>
      <c r="DK167" s="95" t="n"/>
      <c r="DL167" s="95" t="n"/>
      <c r="DM167" s="95" t="n"/>
      <c r="DN167" s="95" t="n">
        <v>0</v>
      </c>
      <c r="DO167" s="95" t="n">
        <v>0</v>
      </c>
      <c r="DP167" s="95" t="n">
        <v>1</v>
      </c>
      <c r="DQ167" s="95" t="n">
        <v>1</v>
      </c>
      <c r="DR167" s="95" t="n"/>
      <c r="DS167" s="95" t="n"/>
      <c r="DT167" s="95" t="n"/>
      <c r="DU167" s="95" t="n">
        <v>1000</v>
      </c>
      <c r="DV167" s="95" t="inlineStr">
        <is>
          <t>1  ШТ..</t>
        </is>
      </c>
      <c r="DW167" s="95" t="inlineStr">
        <is>
          <t>1  ШТ..</t>
        </is>
      </c>
      <c r="DX167" s="95" t="n">
        <v>1</v>
      </c>
      <c r="DY167" s="95" t="n"/>
      <c r="DZ167" s="95" t="n"/>
      <c r="EA167" s="95" t="n"/>
      <c r="EB167" s="95" t="n"/>
      <c r="EC167" s="95" t="n"/>
      <c r="ED167" s="95" t="n"/>
      <c r="EE167" s="95" t="n">
        <v>1281788118</v>
      </c>
      <c r="EF167" s="95" t="n">
        <v>40</v>
      </c>
      <c r="EG167" s="95" t="inlineStr">
        <is>
          <t>Строительные работы</t>
        </is>
      </c>
      <c r="EH167" s="95" t="n">
        <v>0</v>
      </c>
      <c r="EI167" s="95" t="n"/>
      <c r="EJ167" s="95" t="n">
        <v>56.736</v>
      </c>
      <c r="EK167" s="95" t="n">
        <v>48</v>
      </c>
      <c r="EL167" s="95" t="inlineStr">
        <is>
          <t>ТСН-2001.4. Электротехнические установки</t>
        </is>
      </c>
      <c r="EM167" s="95" t="inlineStr">
        <is>
          <t>ТСН-2001.4-8</t>
        </is>
      </c>
      <c r="EN167" s="95" t="n"/>
      <c r="EO167" s="95" t="n"/>
      <c r="EP167" s="95" t="n"/>
      <c r="EQ167" s="95" t="n">
        <v>131072</v>
      </c>
      <c r="ER167" s="95" t="n">
        <v>1339.13</v>
      </c>
      <c r="ES167" s="95" t="n">
        <v>0</v>
      </c>
      <c r="ET167" s="95" t="n">
        <v>1487.92</v>
      </c>
      <c r="EU167" s="95" t="n">
        <v>148.8</v>
      </c>
      <c r="EV167" s="95" t="n">
        <v>952.27</v>
      </c>
      <c r="EW167" s="95" t="n">
        <v>56.74</v>
      </c>
      <c r="EX167" s="95" t="n">
        <v>0</v>
      </c>
      <c r="EY167" s="95" t="n">
        <v>0</v>
      </c>
      <c r="EZ167" s="95" t="n"/>
      <c r="FA167" s="95" t="n"/>
      <c r="FB167" s="95" t="n"/>
      <c r="FC167" s="95" t="n"/>
      <c r="FD167" s="95" t="n"/>
      <c r="FE167" s="95" t="n"/>
      <c r="FF167" s="95" t="n"/>
      <c r="FG167" s="95" t="n"/>
      <c r="FH167" s="95" t="n"/>
      <c r="FI167" s="95" t="n"/>
      <c r="FJ167" s="95" t="n"/>
      <c r="FK167" s="95" t="n"/>
      <c r="FL167" s="95" t="n"/>
      <c r="FM167" s="95" t="n"/>
      <c r="FN167" s="95" t="n"/>
      <c r="FO167" s="95" t="n"/>
      <c r="FP167" s="95" t="n"/>
      <c r="FQ167" s="95" t="n">
        <v>0</v>
      </c>
      <c r="FR167" s="95">
        <f>ROUND(IF(BI167=3,GM167,0),2)</f>
        <v/>
      </c>
      <c r="FS167" s="95" t="n">
        <v>0</v>
      </c>
      <c r="FT167" s="95" t="n"/>
      <c r="FU167" s="95" t="n"/>
      <c r="FV167" s="95" t="n"/>
      <c r="FW167" s="95" t="n"/>
      <c r="FX167" s="95" t="n">
        <v>97</v>
      </c>
      <c r="FY167" s="95" t="n">
        <v>51</v>
      </c>
      <c r="FZ167" s="95" t="n"/>
      <c r="GA167" s="95" t="n"/>
      <c r="GB167" s="95" t="n"/>
      <c r="GC167" s="95" t="n"/>
      <c r="GD167" s="95" t="n">
        <v>1</v>
      </c>
      <c r="GE167" s="95" t="n"/>
      <c r="GF167" s="95" t="n">
        <v>1281788118</v>
      </c>
      <c r="GG167" s="95" t="n">
        <v>2</v>
      </c>
      <c r="GH167" s="95" t="n">
        <v>1</v>
      </c>
      <c r="GI167" s="95" t="n">
        <v>2</v>
      </c>
      <c r="GJ167" s="95" t="n">
        <v>0</v>
      </c>
      <c r="GK167" s="95" t="n">
        <v>0</v>
      </c>
      <c r="GL167" s="95">
        <f>ROUND(IF(AND(BH167=3,BI167=3,FS167&lt;&gt;0),P167,0),2)</f>
        <v/>
      </c>
      <c r="GM167" s="95">
        <f>ROUND(O167+X167+Y167,2)+GX167</f>
        <v/>
      </c>
      <c r="GN167" s="95">
        <f>IF(OR(BI167=0,BI167=1),GM167-GX167,0)</f>
        <v/>
      </c>
      <c r="GO167" s="95">
        <f>IF(BI167=2,GM167-GX167,0)</f>
        <v/>
      </c>
      <c r="GP167" s="95">
        <f>IF(BI167=4,GM167-GX167,0)</f>
        <v/>
      </c>
      <c r="GQ167" s="95" t="n"/>
      <c r="GR167" s="95" t="n">
        <v>0</v>
      </c>
      <c r="GS167" s="95" t="n">
        <v>0</v>
      </c>
      <c r="GT167" s="95" t="n">
        <v>0</v>
      </c>
      <c r="GU167" s="95" t="n"/>
      <c r="GV167" s="95">
        <f>ROUND((GT167),6)</f>
        <v/>
      </c>
      <c r="GW167" s="95" t="n">
        <v>1</v>
      </c>
      <c r="GX167" s="95">
        <f>ROUND(HC167*I167,2)</f>
        <v/>
      </c>
      <c r="GY167" s="95" t="n">
        <v>0</v>
      </c>
      <c r="GZ167" s="95" t="n">
        <v>0</v>
      </c>
      <c r="HA167" s="95" t="n">
        <v>0</v>
      </c>
      <c r="HB167" s="95" t="n">
        <v>0</v>
      </c>
      <c r="HC167" s="95">
        <f>GV167*GW167</f>
        <v/>
      </c>
      <c r="HD167" s="95" t="n">
        <v>0</v>
      </c>
      <c r="HE167" s="95" t="n"/>
      <c r="HF167" s="95" t="n"/>
      <c r="HG167" s="95" t="n"/>
      <c r="HH167" s="95" t="n"/>
      <c r="HI167" s="95" t="n"/>
      <c r="HJ167" s="95" t="n"/>
      <c r="HK167" s="95" t="n"/>
      <c r="HL167" s="95" t="n"/>
      <c r="HM167" s="95" t="n"/>
      <c r="HN167" s="95" t="n"/>
      <c r="HO167" s="95" t="n"/>
      <c r="HP167" s="95" t="n"/>
      <c r="HQ167" s="95" t="n"/>
      <c r="HR167" s="95" t="n"/>
      <c r="HS167" s="95" t="n"/>
      <c r="HT167" s="95" t="n"/>
      <c r="HU167" s="95" t="n"/>
      <c r="HV167" s="95" t="n"/>
      <c r="HW167" s="95" t="n"/>
      <c r="HX167" s="95" t="n"/>
      <c r="HY167" s="95" t="n"/>
      <c r="HZ167" s="95" t="n"/>
      <c r="IA167" s="95" t="n"/>
      <c r="IB167" s="95" t="n"/>
      <c r="IC167" s="95" t="n"/>
      <c r="ID167" s="95" t="n"/>
      <c r="IE167" s="95" t="n"/>
      <c r="IF167" s="95" t="n"/>
      <c r="IG167" s="95" t="n"/>
      <c r="IH167" s="95" t="n"/>
      <c r="II167" s="95" t="n"/>
      <c r="IJ167" s="95" t="n"/>
      <c r="IK167" s="95" t="n"/>
      <c r="IL167" s="95" t="n"/>
      <c r="IM167" s="95" t="n"/>
      <c r="IN167" s="95" t="n"/>
      <c r="IO167" s="95" t="n"/>
      <c r="IP167" s="95" t="n"/>
      <c r="IQ167" s="95" t="n"/>
      <c r="IR167" s="95" t="n"/>
      <c r="IS167" s="95" t="n"/>
      <c r="IT167" s="95" t="n"/>
      <c r="IU167" s="95" t="n"/>
    </row>
    <row r="168" ht="12.75" customHeight="1" s="54">
      <c r="A168" s="95" t="n">
        <v>17</v>
      </c>
      <c r="B168" s="95" t="n">
        <v>1</v>
      </c>
      <c r="C168" s="95">
        <f>ROW(SmtRes!A145)</f>
        <v/>
      </c>
      <c r="D168" s="95">
        <f>ROW(EtalonRes!A145)</f>
        <v/>
      </c>
      <c r="E168" s="95" t="n">
        <v>1</v>
      </c>
      <c r="F168" s="95" t="inlineStr">
        <is>
          <t>3.16-31-1</t>
        </is>
      </c>
      <c r="G168" s="95" t="inlineStr">
        <is>
          <t>Скрытая прокладка труб ХВС/ГВС</t>
        </is>
      </c>
      <c r="H168" s="95" t="inlineStr">
        <is>
          <t>1 М.П.</t>
        </is>
      </c>
      <c r="I168" s="95" t="n">
        <v>175.2</v>
      </c>
      <c r="J168" s="95" t="n">
        <v>59.97</v>
      </c>
      <c r="K168" s="95" t="n">
        <v>169224.2</v>
      </c>
      <c r="L168" s="95" t="n"/>
      <c r="M168" s="95" t="n"/>
      <c r="N168" s="95" t="n"/>
      <c r="O168" s="95">
        <f>ROUND((Z168+AC168+AD168),2)</f>
        <v/>
      </c>
      <c r="P168" s="95">
        <f>ROUND((U168+X168+Y168),2)</f>
        <v/>
      </c>
      <c r="Q168" s="95">
        <f>ROUND(10.18,2)</f>
        <v/>
      </c>
      <c r="R168" s="95">
        <f>ROUND(AH168,2)</f>
        <v/>
      </c>
      <c r="S168" s="95" t="inlineStr">
        <is>
          <t>ТСН-2001 3.16-31-1</t>
        </is>
      </c>
      <c r="T168" s="95" t="inlineStr">
        <is>
          <t>work</t>
        </is>
      </c>
      <c r="U168" s="95" t="n">
        <v>106949.7</v>
      </c>
      <c r="V168" s="95" t="n">
        <v>30460.36</v>
      </c>
      <c r="W168" s="95" t="n">
        <v>3384.48</v>
      </c>
      <c r="X168" s="95" t="n">
        <v>37229.32</v>
      </c>
      <c r="Y168" s="95" t="n">
        <v>25045.18</v>
      </c>
      <c r="Z168" s="95" t="n">
        <v>10505.87</v>
      </c>
      <c r="AA168" s="95" t="n">
        <v>2992.17</v>
      </c>
      <c r="AB168" s="95" t="n">
        <v>332.46</v>
      </c>
      <c r="AC168" s="95" t="n">
        <v>3657.1</v>
      </c>
      <c r="AD168" s="95" t="n">
        <v>2460.23</v>
      </c>
      <c r="AE168" s="95" t="inlineStr">
        <is>
          <t>work</t>
        </is>
      </c>
      <c r="AF168" s="95" t="n">
        <v>374.63</v>
      </c>
      <c r="AG168" s="95" t="n">
        <v>36.8</v>
      </c>
      <c r="AH168" s="95" t="n">
        <v>175.2</v>
      </c>
      <c r="AI168" s="95">
        <f>(((EX168*0.3)*1.1))</f>
        <v/>
      </c>
      <c r="AJ168" s="95">
        <f>(AS168)</f>
        <v/>
      </c>
      <c r="AK168" s="95" t="n">
        <v>2992.17</v>
      </c>
      <c r="AL168" s="95" t="n">
        <v>0</v>
      </c>
      <c r="AM168" s="95" t="n">
        <v>3657.1</v>
      </c>
      <c r="AN168" s="95" t="n">
        <v>332.46</v>
      </c>
      <c r="AO168" s="95">
        <f>ROUND(O168,2)</f>
        <v/>
      </c>
      <c r="AP168" s="95" t="n">
        <v>0</v>
      </c>
      <c r="AQ168" s="95">
        <f>ROUND(R168,2)</f>
        <v/>
      </c>
      <c r="AR168" s="95" t="n">
        <v>0</v>
      </c>
      <c r="AS168" s="95" t="n">
        <v>0</v>
      </c>
      <c r="AT168" s="95" t="n">
        <v>97</v>
      </c>
      <c r="AU168" s="95" t="n">
        <v>51</v>
      </c>
      <c r="AV168" s="95" t="n">
        <v>1</v>
      </c>
      <c r="AW168" s="95" t="n">
        <v>1</v>
      </c>
      <c r="AX168" s="95" t="n"/>
      <c r="AY168" s="95" t="n"/>
      <c r="AZ168" s="95" t="n">
        <v>1</v>
      </c>
      <c r="BA168" s="95" t="n">
        <v>1</v>
      </c>
      <c r="BB168" s="95" t="n">
        <v>1</v>
      </c>
      <c r="BC168" s="95" t="n">
        <v>1</v>
      </c>
      <c r="BD168" s="95" t="n"/>
      <c r="BE168" s="95" t="n"/>
      <c r="BF168" s="95" t="n"/>
      <c r="BG168" s="95" t="n"/>
      <c r="BH168" s="95" t="n">
        <v>0</v>
      </c>
      <c r="BI168" s="95" t="n">
        <v>175.2</v>
      </c>
      <c r="BJ168" s="95" t="inlineStr">
        <is>
          <t>ТСН-2001 3.16-31-1, 3.16-31-1</t>
        </is>
      </c>
      <c r="BK168" s="95" t="n"/>
      <c r="BL168" s="95" t="n"/>
      <c r="BM168" s="95" t="n">
        <v>316</v>
      </c>
      <c r="BN168" s="95" t="n">
        <v>0</v>
      </c>
      <c r="BO168" s="95" t="inlineStr">
        <is>
          <t>3.16-31-1</t>
        </is>
      </c>
      <c r="BP168" s="95" t="n">
        <v>1</v>
      </c>
      <c r="BQ168" s="95" t="n">
        <v>40</v>
      </c>
      <c r="BR168" s="95" t="n">
        <v>0</v>
      </c>
      <c r="BS168" s="95" t="n">
        <v>1</v>
      </c>
      <c r="BT168" s="95" t="n">
        <v>1</v>
      </c>
      <c r="BU168" s="95" t="n">
        <v>1</v>
      </c>
      <c r="BV168" s="95" t="n">
        <v>1</v>
      </c>
      <c r="BW168" s="95" t="n">
        <v>1</v>
      </c>
      <c r="BX168" s="95" t="n">
        <v>1</v>
      </c>
      <c r="BY168" s="95" t="n"/>
      <c r="BZ168" s="95" t="n">
        <v>97</v>
      </c>
      <c r="CA168" s="95" t="n">
        <v>51</v>
      </c>
      <c r="CB168" s="95" t="n"/>
      <c r="CC168" s="95" t="n"/>
      <c r="CD168" s="95" t="n"/>
      <c r="CE168" s="95" t="n">
        <v>30</v>
      </c>
      <c r="CF168" s="95" t="n">
        <v>0</v>
      </c>
      <c r="CG168" s="95" t="n">
        <v>0</v>
      </c>
      <c r="CH168" s="95" t="n"/>
      <c r="CI168" s="95" t="n"/>
      <c r="CJ168" s="95" t="n"/>
      <c r="CK168" s="95" t="n"/>
      <c r="CL168" s="95" t="n"/>
      <c r="CM168" s="95" t="n">
        <v>0</v>
      </c>
      <c r="CN168" s="95" t="n"/>
      <c r="CO168" s="95" t="n">
        <v>0</v>
      </c>
      <c r="CP168" s="95">
        <f>ROUND(P168,2)</f>
        <v/>
      </c>
      <c r="CQ168" s="95">
        <f>ROUND(V168,2)</f>
        <v/>
      </c>
      <c r="CR168" s="95">
        <f>ROUND(W168,2)</f>
        <v/>
      </c>
      <c r="CS168" s="95">
        <f>ROUND(X168,2)</f>
        <v/>
      </c>
      <c r="CT168" s="95">
        <f>ROUND(Y168,2)</f>
        <v/>
      </c>
      <c r="CU168" s="95">
        <f>ROUND(AF168,2)</f>
        <v/>
      </c>
      <c r="CV168" s="95">
        <f>ROUND((AH168*AV168),2)</f>
        <v/>
      </c>
      <c r="CW168" s="95">
        <f>ROUND(AI168,2)</f>
        <v/>
      </c>
      <c r="CX168" s="95">
        <f>ROUND(AJ168,2)</f>
        <v/>
      </c>
      <c r="CY168" s="95">
        <f>ROUND(((P168*AT168)/100),2)</f>
        <v/>
      </c>
      <c r="CZ168" s="95">
        <f>ROUND(((P168*AU168)/100),2)</f>
        <v/>
      </c>
      <c r="DA168" s="95" t="n"/>
      <c r="DB168" s="95" t="n">
        <v>285</v>
      </c>
      <c r="DC168" s="95" t="n"/>
      <c r="DD168" s="95" t="inlineStr">
        <is>
          <t>*0)*1</t>
        </is>
      </c>
      <c r="DE168" s="95" t="inlineStr">
        <is>
          <t>*0,3)*1,1</t>
        </is>
      </c>
      <c r="DF168" s="95" t="inlineStr">
        <is>
          <t>*0,3)*1,1</t>
        </is>
      </c>
      <c r="DG168" s="95" t="inlineStr">
        <is>
          <t>*0,3)*1,1</t>
        </is>
      </c>
      <c r="DH168" s="95" t="n"/>
      <c r="DI168" s="95" t="inlineStr">
        <is>
          <t>*0,3)*1,1</t>
        </is>
      </c>
      <c r="DJ168" s="95" t="inlineStr">
        <is>
          <t>*0,3)*1,1</t>
        </is>
      </c>
      <c r="DK168" s="95" t="n"/>
      <c r="DL168" s="95" t="n"/>
      <c r="DM168" s="95" t="n"/>
      <c r="DN168" s="95" t="n">
        <v>0</v>
      </c>
      <c r="DO168" s="95" t="n">
        <v>0</v>
      </c>
      <c r="DP168" s="95" t="n">
        <v>1</v>
      </c>
      <c r="DQ168" s="95" t="n">
        <v>1</v>
      </c>
      <c r="DR168" s="95" t="n"/>
      <c r="DS168" s="95" t="n"/>
      <c r="DT168" s="95" t="n"/>
      <c r="DU168" s="95" t="n">
        <v>1000</v>
      </c>
      <c r="DV168" s="95" t="inlineStr">
        <is>
          <t>1  М.П..</t>
        </is>
      </c>
      <c r="DW168" s="95" t="inlineStr">
        <is>
          <t>1  М.П..</t>
        </is>
      </c>
      <c r="DX168" s="95" t="n">
        <v>1</v>
      </c>
      <c r="DY168" s="95" t="n"/>
      <c r="DZ168" s="95" t="n"/>
      <c r="EA168" s="95" t="n"/>
      <c r="EB168" s="95" t="n"/>
      <c r="EC168" s="95" t="n"/>
      <c r="ED168" s="95" t="n"/>
      <c r="EE168" s="95" t="n">
        <v>1744123569</v>
      </c>
      <c r="EF168" s="95" t="n">
        <v>40</v>
      </c>
      <c r="EG168" s="95" t="inlineStr">
        <is>
          <t>Монтаж оборудования</t>
        </is>
      </c>
      <c r="EH168" s="95" t="n">
        <v>0</v>
      </c>
      <c r="EI168" s="95" t="n"/>
      <c r="EJ168" s="95" t="n">
        <v>175.2</v>
      </c>
      <c r="EK168" s="95" t="n">
        <v>316</v>
      </c>
      <c r="EL168" s="95" t="inlineStr">
        <is>
          <t>ТСН-2001 3.16-31-1</t>
        </is>
      </c>
      <c r="EM168" s="95" t="inlineStr">
        <is>
          <t>ТСН-2001.3-16</t>
        </is>
      </c>
      <c r="EN168" s="95" t="n"/>
      <c r="EO168" s="95" t="n"/>
      <c r="EP168" s="95" t="n"/>
      <c r="EQ168" s="95" t="n">
        <v>131072</v>
      </c>
      <c r="ER168" s="95" t="n">
        <v>2992.17</v>
      </c>
      <c r="ES168" s="95" t="n">
        <v>0</v>
      </c>
      <c r="ET168" s="95" t="n">
        <v>3657.1</v>
      </c>
      <c r="EU168" s="95" t="n">
        <v>332.46</v>
      </c>
      <c r="EV168" s="95" t="n">
        <v>2460.23</v>
      </c>
      <c r="EW168" s="95" t="n">
        <v>175.2</v>
      </c>
      <c r="EX168" s="95" t="n">
        <v>0</v>
      </c>
      <c r="EY168" s="95" t="n">
        <v>0</v>
      </c>
      <c r="EZ168" s="95" t="n"/>
      <c r="FA168" s="95" t="n"/>
      <c r="FB168" s="95" t="n"/>
      <c r="FC168" s="95" t="n"/>
      <c r="FD168" s="95" t="n"/>
      <c r="FE168" s="95" t="n"/>
      <c r="FF168" s="95" t="n"/>
      <c r="FG168" s="95" t="n"/>
      <c r="FH168" s="95" t="n"/>
      <c r="FI168" s="95" t="n"/>
      <c r="FJ168" s="95" t="n"/>
      <c r="FK168" s="95" t="n"/>
      <c r="FL168" s="95" t="n"/>
      <c r="FM168" s="95" t="n"/>
      <c r="FN168" s="95" t="n"/>
      <c r="FO168" s="95" t="n"/>
      <c r="FP168" s="95" t="n"/>
      <c r="FQ168" s="95" t="n">
        <v>0</v>
      </c>
      <c r="FR168" s="95">
        <f>ROUND(IF(BI168=3,GM168,0),2)</f>
        <v/>
      </c>
      <c r="FS168" s="95" t="n">
        <v>0</v>
      </c>
      <c r="FT168" s="95" t="n"/>
      <c r="FU168" s="95" t="n"/>
      <c r="FV168" s="95" t="n"/>
      <c r="FW168" s="95" t="n"/>
      <c r="FX168" s="95" t="n">
        <v>97</v>
      </c>
      <c r="FY168" s="95" t="n">
        <v>51</v>
      </c>
      <c r="FZ168" s="95" t="n"/>
      <c r="GA168" s="95" t="n"/>
      <c r="GB168" s="95" t="n"/>
      <c r="GC168" s="95" t="n"/>
      <c r="GD168" s="95" t="n">
        <v>1</v>
      </c>
      <c r="GE168" s="95" t="n"/>
      <c r="GF168" s="95" t="n">
        <v>1744123569</v>
      </c>
      <c r="GG168" s="95" t="n">
        <v>2</v>
      </c>
      <c r="GH168" s="95" t="n">
        <v>1</v>
      </c>
      <c r="GI168" s="95" t="n">
        <v>2</v>
      </c>
      <c r="GJ168" s="95" t="n">
        <v>0</v>
      </c>
      <c r="GK168" s="95" t="n">
        <v>0</v>
      </c>
      <c r="GL168" s="95">
        <f>ROUND(IF(AND(BH168=3,BI168=3,FS168&lt;&gt;0),P168,0),2)</f>
        <v/>
      </c>
      <c r="GM168" s="95">
        <f>ROUND(O168+X168+Y168,2)+GX168</f>
        <v/>
      </c>
      <c r="GN168" s="95">
        <f>IF(OR(BI168=0,BI168=1),GM168-GX168,0)</f>
        <v/>
      </c>
      <c r="GO168" s="95">
        <f>IF(BI168=2,GM168-GX168,0)</f>
        <v/>
      </c>
      <c r="GP168" s="95">
        <f>IF(BI168=4,GM168-GX168,0)</f>
        <v/>
      </c>
      <c r="GQ168" s="95" t="n"/>
      <c r="GR168" s="95" t="n">
        <v>0</v>
      </c>
      <c r="GS168" s="95" t="n">
        <v>0</v>
      </c>
      <c r="GT168" s="95" t="n">
        <v>0</v>
      </c>
      <c r="GU168" s="95" t="n"/>
      <c r="GV168" s="95">
        <f>ROUND((GT168),6)</f>
        <v/>
      </c>
      <c r="GW168" s="95" t="n">
        <v>1</v>
      </c>
      <c r="GX168" s="95">
        <f>ROUND(HC168*I168,2)</f>
        <v/>
      </c>
      <c r="GY168" s="95" t="n">
        <v>0</v>
      </c>
      <c r="GZ168" s="95" t="n">
        <v>0</v>
      </c>
      <c r="HA168" s="95" t="n">
        <v>0</v>
      </c>
      <c r="HB168" s="95" t="n">
        <v>0</v>
      </c>
      <c r="HC168" s="95">
        <f>GV168*GW168</f>
        <v/>
      </c>
      <c r="HD168" s="95" t="n">
        <v>0</v>
      </c>
      <c r="HE168" s="95" t="n"/>
      <c r="HF168" s="95" t="n"/>
      <c r="HG168" s="95" t="n"/>
      <c r="HH168" s="95" t="n"/>
      <c r="HI168" s="95" t="n"/>
      <c r="HJ168" s="95" t="n"/>
      <c r="HK168" s="95" t="n"/>
      <c r="HL168" s="95" t="n"/>
      <c r="HM168" s="95" t="n"/>
      <c r="HN168" s="95" t="n"/>
      <c r="HO168" s="95" t="n"/>
      <c r="HP168" s="95" t="n"/>
      <c r="HQ168" s="95" t="n"/>
      <c r="HR168" s="95" t="n"/>
      <c r="HS168" s="95" t="n"/>
      <c r="HT168" s="95" t="n"/>
      <c r="HU168" s="95" t="n"/>
      <c r="HV168" s="95" t="n"/>
      <c r="HW168" s="95" t="n"/>
      <c r="HX168" s="95" t="n"/>
      <c r="HY168" s="95" t="n"/>
      <c r="HZ168" s="95" t="n"/>
      <c r="IA168" s="95" t="n"/>
      <c r="IB168" s="95" t="n"/>
      <c r="IC168" s="95" t="n"/>
      <c r="ID168" s="95" t="n"/>
      <c r="IE168" s="95" t="n"/>
      <c r="IF168" s="95" t="n"/>
      <c r="IG168" s="95" t="n"/>
      <c r="IH168" s="95" t="n"/>
      <c r="II168" s="95" t="n"/>
      <c r="IJ168" s="95" t="n"/>
      <c r="IK168" s="95" t="n"/>
      <c r="IL168" s="95" t="n"/>
      <c r="IM168" s="95" t="n"/>
      <c r="IN168" s="95" t="n"/>
      <c r="IO168" s="95" t="n"/>
      <c r="IP168" s="95" t="n"/>
      <c r="IQ168" s="95" t="n"/>
      <c r="IR168" s="95" t="n"/>
      <c r="IS168" s="95" t="n"/>
      <c r="IT168" s="95" t="n"/>
      <c r="IU168" s="95" t="n"/>
    </row>
    <row r="169" ht="12.75" customHeight="1" s="54">
      <c r="A169" s="95" t="n">
        <v>17</v>
      </c>
      <c r="B169" s="95" t="n">
        <v>1</v>
      </c>
      <c r="C169" s="95">
        <f>ROW(SmtRes!A146)</f>
        <v/>
      </c>
      <c r="D169" s="95">
        <f>ROW(EtalonRes!A146)</f>
        <v/>
      </c>
      <c r="E169" s="95" t="n">
        <v>1</v>
      </c>
      <c r="F169" s="95" t="inlineStr">
        <is>
          <t>3.16-13-1</t>
        </is>
      </c>
      <c r="G169" s="95" t="inlineStr">
        <is>
          <t>Скрытая прокладка труб канализации ПВХ</t>
        </is>
      </c>
      <c r="H169" s="95" t="inlineStr">
        <is>
          <t>1 М.П.</t>
        </is>
      </c>
      <c r="I169" s="95" t="n">
        <v>87.59999999999999</v>
      </c>
      <c r="J169" s="95" t="n">
        <v>85.66</v>
      </c>
      <c r="K169" s="95" t="n">
        <v>120874.43</v>
      </c>
      <c r="L169" s="95" t="n"/>
      <c r="M169" s="95" t="n"/>
      <c r="N169" s="95" t="n"/>
      <c r="O169" s="95">
        <f>ROUND((Z169+AC169+AD169),2)</f>
        <v/>
      </c>
      <c r="P169" s="95">
        <f>ROUND((U169+X169+Y169),2)</f>
        <v/>
      </c>
      <c r="Q169" s="95">
        <f>ROUND(10.18,2)</f>
        <v/>
      </c>
      <c r="R169" s="95">
        <f>ROUND(AH169,2)</f>
        <v/>
      </c>
      <c r="S169" s="95" t="inlineStr">
        <is>
          <t>ТСН-2001 3.16-13-1</t>
        </is>
      </c>
      <c r="T169" s="95" t="inlineStr">
        <is>
          <t>work</t>
        </is>
      </c>
      <c r="U169" s="95" t="n">
        <v>76392.64</v>
      </c>
      <c r="V169" s="95" t="n">
        <v>21757.4</v>
      </c>
      <c r="W169" s="95" t="n">
        <v>2417.49</v>
      </c>
      <c r="X169" s="95" t="n">
        <v>26592.37</v>
      </c>
      <c r="Y169" s="95" t="n">
        <v>17889.42</v>
      </c>
      <c r="Z169" s="95" t="n">
        <v>7504.19</v>
      </c>
      <c r="AA169" s="95" t="n">
        <v>2137.27</v>
      </c>
      <c r="AB169" s="95" t="n">
        <v>237.48</v>
      </c>
      <c r="AC169" s="95" t="n">
        <v>2612.22</v>
      </c>
      <c r="AD169" s="95" t="n">
        <v>1757.31</v>
      </c>
      <c r="AE169" s="95" t="inlineStr">
        <is>
          <t>work</t>
        </is>
      </c>
      <c r="AF169" s="95" t="n">
        <v>267.63</v>
      </c>
      <c r="AG169" s="95" t="n">
        <v>26.29</v>
      </c>
      <c r="AH169" s="95" t="n">
        <v>87.59999999999999</v>
      </c>
      <c r="AI169" s="95">
        <f>(((EX169*0.3)*1.1))</f>
        <v/>
      </c>
      <c r="AJ169" s="95">
        <f>(AS169)</f>
        <v/>
      </c>
      <c r="AK169" s="95" t="n">
        <v>2137.27</v>
      </c>
      <c r="AL169" s="95" t="n">
        <v>0</v>
      </c>
      <c r="AM169" s="95" t="n">
        <v>2612.22</v>
      </c>
      <c r="AN169" s="95" t="n">
        <v>237.48</v>
      </c>
      <c r="AO169" s="95">
        <f>ROUND(O169,2)</f>
        <v/>
      </c>
      <c r="AP169" s="95" t="n">
        <v>0</v>
      </c>
      <c r="AQ169" s="95">
        <f>ROUND(R169,2)</f>
        <v/>
      </c>
      <c r="AR169" s="95" t="n">
        <v>0</v>
      </c>
      <c r="AS169" s="95" t="n">
        <v>0</v>
      </c>
      <c r="AT169" s="95" t="n">
        <v>97</v>
      </c>
      <c r="AU169" s="95" t="n">
        <v>51</v>
      </c>
      <c r="AV169" s="95" t="n">
        <v>1</v>
      </c>
      <c r="AW169" s="95" t="n">
        <v>1</v>
      </c>
      <c r="AX169" s="95" t="n"/>
      <c r="AY169" s="95" t="n"/>
      <c r="AZ169" s="95" t="n">
        <v>1</v>
      </c>
      <c r="BA169" s="95" t="n">
        <v>1</v>
      </c>
      <c r="BB169" s="95" t="n">
        <v>1</v>
      </c>
      <c r="BC169" s="95" t="n">
        <v>1</v>
      </c>
      <c r="BD169" s="95" t="n"/>
      <c r="BE169" s="95" t="n"/>
      <c r="BF169" s="95" t="n"/>
      <c r="BG169" s="95" t="n"/>
      <c r="BH169" s="95" t="n">
        <v>0</v>
      </c>
      <c r="BI169" s="95" t="n">
        <v>87.59999999999999</v>
      </c>
      <c r="BJ169" s="95" t="inlineStr">
        <is>
          <t>ТСН-2001 3.16-13-1, 3.16-13-1</t>
        </is>
      </c>
      <c r="BK169" s="95" t="n"/>
      <c r="BL169" s="95" t="n"/>
      <c r="BM169" s="95" t="n">
        <v>316</v>
      </c>
      <c r="BN169" s="95" t="n">
        <v>0</v>
      </c>
      <c r="BO169" s="95" t="inlineStr">
        <is>
          <t>3.16-13-1</t>
        </is>
      </c>
      <c r="BP169" s="95" t="n">
        <v>1</v>
      </c>
      <c r="BQ169" s="95" t="n">
        <v>40</v>
      </c>
      <c r="BR169" s="95" t="n">
        <v>0</v>
      </c>
      <c r="BS169" s="95" t="n">
        <v>1</v>
      </c>
      <c r="BT169" s="95" t="n">
        <v>1</v>
      </c>
      <c r="BU169" s="95" t="n">
        <v>1</v>
      </c>
      <c r="BV169" s="95" t="n">
        <v>1</v>
      </c>
      <c r="BW169" s="95" t="n">
        <v>1</v>
      </c>
      <c r="BX169" s="95" t="n">
        <v>1</v>
      </c>
      <c r="BY169" s="95" t="n"/>
      <c r="BZ169" s="95" t="n">
        <v>97</v>
      </c>
      <c r="CA169" s="95" t="n">
        <v>51</v>
      </c>
      <c r="CB169" s="95" t="n"/>
      <c r="CC169" s="95" t="n"/>
      <c r="CD169" s="95" t="n"/>
      <c r="CE169" s="95" t="n">
        <v>30</v>
      </c>
      <c r="CF169" s="95" t="n">
        <v>0</v>
      </c>
      <c r="CG169" s="95" t="n">
        <v>0</v>
      </c>
      <c r="CH169" s="95" t="n"/>
      <c r="CI169" s="95" t="n"/>
      <c r="CJ169" s="95" t="n"/>
      <c r="CK169" s="95" t="n"/>
      <c r="CL169" s="95" t="n"/>
      <c r="CM169" s="95" t="n">
        <v>0</v>
      </c>
      <c r="CN169" s="95" t="n"/>
      <c r="CO169" s="95" t="n">
        <v>0</v>
      </c>
      <c r="CP169" s="95">
        <f>ROUND(P169,2)</f>
        <v/>
      </c>
      <c r="CQ169" s="95">
        <f>ROUND(V169,2)</f>
        <v/>
      </c>
      <c r="CR169" s="95">
        <f>ROUND(W169,2)</f>
        <v/>
      </c>
      <c r="CS169" s="95">
        <f>ROUND(X169,2)</f>
        <v/>
      </c>
      <c r="CT169" s="95">
        <f>ROUND(Y169,2)</f>
        <v/>
      </c>
      <c r="CU169" s="95">
        <f>ROUND(AF169,2)</f>
        <v/>
      </c>
      <c r="CV169" s="95">
        <f>ROUND((AH169*AV169),2)</f>
        <v/>
      </c>
      <c r="CW169" s="95">
        <f>ROUND(AI169,2)</f>
        <v/>
      </c>
      <c r="CX169" s="95">
        <f>ROUND(AJ169,2)</f>
        <v/>
      </c>
      <c r="CY169" s="95">
        <f>ROUND(((P169*AT169)/100),2)</f>
        <v/>
      </c>
      <c r="CZ169" s="95">
        <f>ROUND(((P169*AU169)/100),2)</f>
        <v/>
      </c>
      <c r="DA169" s="95" t="n"/>
      <c r="DB169" s="95" t="n">
        <v>287</v>
      </c>
      <c r="DC169" s="95" t="n"/>
      <c r="DD169" s="95" t="inlineStr">
        <is>
          <t>*0)*1</t>
        </is>
      </c>
      <c r="DE169" s="95" t="inlineStr">
        <is>
          <t>*0,3)*1,1</t>
        </is>
      </c>
      <c r="DF169" s="95" t="inlineStr">
        <is>
          <t>*0,3)*1,1</t>
        </is>
      </c>
      <c r="DG169" s="95" t="inlineStr">
        <is>
          <t>*0,3)*1,1</t>
        </is>
      </c>
      <c r="DH169" s="95" t="n"/>
      <c r="DI169" s="95" t="inlineStr">
        <is>
          <t>*0,3)*1,1</t>
        </is>
      </c>
      <c r="DJ169" s="95" t="inlineStr">
        <is>
          <t>*0,3)*1,1</t>
        </is>
      </c>
      <c r="DK169" s="95" t="n"/>
      <c r="DL169" s="95" t="n"/>
      <c r="DM169" s="95" t="n"/>
      <c r="DN169" s="95" t="n">
        <v>0</v>
      </c>
      <c r="DO169" s="95" t="n">
        <v>0</v>
      </c>
      <c r="DP169" s="95" t="n">
        <v>1</v>
      </c>
      <c r="DQ169" s="95" t="n">
        <v>1</v>
      </c>
      <c r="DR169" s="95" t="n"/>
      <c r="DS169" s="95" t="n"/>
      <c r="DT169" s="95" t="n"/>
      <c r="DU169" s="95" t="n">
        <v>1000</v>
      </c>
      <c r="DV169" s="95" t="inlineStr">
        <is>
          <t>1  М.П..</t>
        </is>
      </c>
      <c r="DW169" s="95" t="inlineStr">
        <is>
          <t>1  М.П..</t>
        </is>
      </c>
      <c r="DX169" s="95" t="n">
        <v>1</v>
      </c>
      <c r="DY169" s="95" t="n"/>
      <c r="DZ169" s="95" t="n"/>
      <c r="EA169" s="95" t="n"/>
      <c r="EB169" s="95" t="n"/>
      <c r="EC169" s="95" t="n"/>
      <c r="ED169" s="95" t="n"/>
      <c r="EE169" s="95" t="n">
        <v>1546239695</v>
      </c>
      <c r="EF169" s="95" t="n">
        <v>40</v>
      </c>
      <c r="EG169" s="95" t="inlineStr">
        <is>
          <t>Монтаж оборудования</t>
        </is>
      </c>
      <c r="EH169" s="95" t="n">
        <v>0</v>
      </c>
      <c r="EI169" s="95" t="n"/>
      <c r="EJ169" s="95" t="n">
        <v>87.59999999999999</v>
      </c>
      <c r="EK169" s="95" t="n">
        <v>316</v>
      </c>
      <c r="EL169" s="95" t="inlineStr">
        <is>
          <t>ТСН-2001 3.16-13-1</t>
        </is>
      </c>
      <c r="EM169" s="95" t="inlineStr">
        <is>
          <t>ТСН-2001.3-16</t>
        </is>
      </c>
      <c r="EN169" s="95" t="n"/>
      <c r="EO169" s="95" t="n"/>
      <c r="EP169" s="95" t="n"/>
      <c r="EQ169" s="95" t="n">
        <v>131072</v>
      </c>
      <c r="ER169" s="95" t="n">
        <v>2137.27</v>
      </c>
      <c r="ES169" s="95" t="n">
        <v>0</v>
      </c>
      <c r="ET169" s="95" t="n">
        <v>2612.22</v>
      </c>
      <c r="EU169" s="95" t="n">
        <v>237.48</v>
      </c>
      <c r="EV169" s="95" t="n">
        <v>1757.31</v>
      </c>
      <c r="EW169" s="95" t="n">
        <v>87.59999999999999</v>
      </c>
      <c r="EX169" s="95" t="n">
        <v>0</v>
      </c>
      <c r="EY169" s="95" t="n">
        <v>0</v>
      </c>
      <c r="EZ169" s="95" t="n"/>
      <c r="FA169" s="95" t="n"/>
      <c r="FB169" s="95" t="n"/>
      <c r="FC169" s="95" t="n"/>
      <c r="FD169" s="95" t="n"/>
      <c r="FE169" s="95" t="n"/>
      <c r="FF169" s="95" t="n"/>
      <c r="FG169" s="95" t="n"/>
      <c r="FH169" s="95" t="n"/>
      <c r="FI169" s="95" t="n"/>
      <c r="FJ169" s="95" t="n"/>
      <c r="FK169" s="95" t="n"/>
      <c r="FL169" s="95" t="n"/>
      <c r="FM169" s="95" t="n"/>
      <c r="FN169" s="95" t="n"/>
      <c r="FO169" s="95" t="n"/>
      <c r="FP169" s="95" t="n"/>
      <c r="FQ169" s="95" t="n">
        <v>0</v>
      </c>
      <c r="FR169" s="95">
        <f>ROUND(IF(BI169=3,GM169,0),2)</f>
        <v/>
      </c>
      <c r="FS169" s="95" t="n">
        <v>0</v>
      </c>
      <c r="FT169" s="95" t="n"/>
      <c r="FU169" s="95" t="n"/>
      <c r="FV169" s="95" t="n"/>
      <c r="FW169" s="95" t="n"/>
      <c r="FX169" s="95" t="n">
        <v>97</v>
      </c>
      <c r="FY169" s="95" t="n">
        <v>51</v>
      </c>
      <c r="FZ169" s="95" t="n"/>
      <c r="GA169" s="95" t="n"/>
      <c r="GB169" s="95" t="n"/>
      <c r="GC169" s="95" t="n"/>
      <c r="GD169" s="95" t="n">
        <v>1</v>
      </c>
      <c r="GE169" s="95" t="n"/>
      <c r="GF169" s="95" t="n">
        <v>1546239695</v>
      </c>
      <c r="GG169" s="95" t="n">
        <v>2</v>
      </c>
      <c r="GH169" s="95" t="n">
        <v>1</v>
      </c>
      <c r="GI169" s="95" t="n">
        <v>2</v>
      </c>
      <c r="GJ169" s="95" t="n">
        <v>0</v>
      </c>
      <c r="GK169" s="95" t="n">
        <v>0</v>
      </c>
      <c r="GL169" s="95">
        <f>ROUND(IF(AND(BH169=3,BI169=3,FS169&lt;&gt;0),P169,0),2)</f>
        <v/>
      </c>
      <c r="GM169" s="95">
        <f>ROUND(O169+X169+Y169,2)+GX169</f>
        <v/>
      </c>
      <c r="GN169" s="95">
        <f>IF(OR(BI169=0,BI169=1),GM169-GX169,0)</f>
        <v/>
      </c>
      <c r="GO169" s="95">
        <f>IF(BI169=2,GM169-GX169,0)</f>
        <v/>
      </c>
      <c r="GP169" s="95">
        <f>IF(BI169=4,GM169-GX169,0)</f>
        <v/>
      </c>
      <c r="GQ169" s="95" t="n"/>
      <c r="GR169" s="95" t="n">
        <v>0</v>
      </c>
      <c r="GS169" s="95" t="n">
        <v>0</v>
      </c>
      <c r="GT169" s="95" t="n">
        <v>0</v>
      </c>
      <c r="GU169" s="95" t="n"/>
      <c r="GV169" s="95">
        <f>ROUND((GT169),6)</f>
        <v/>
      </c>
      <c r="GW169" s="95" t="n">
        <v>1</v>
      </c>
      <c r="GX169" s="95">
        <f>ROUND(HC169*I169,2)</f>
        <v/>
      </c>
      <c r="GY169" s="95" t="n">
        <v>0</v>
      </c>
      <c r="GZ169" s="95" t="n">
        <v>0</v>
      </c>
      <c r="HA169" s="95" t="n">
        <v>0</v>
      </c>
      <c r="HB169" s="95" t="n">
        <v>0</v>
      </c>
      <c r="HC169" s="95">
        <f>GV169*GW169</f>
        <v/>
      </c>
      <c r="HD169" s="95" t="n">
        <v>0</v>
      </c>
      <c r="HE169" s="95" t="n"/>
      <c r="HF169" s="95" t="n"/>
      <c r="HG169" s="95" t="n"/>
      <c r="HH169" s="95" t="n"/>
      <c r="HI169" s="95" t="n"/>
      <c r="HJ169" s="95" t="n"/>
      <c r="HK169" s="95" t="n"/>
      <c r="HL169" s="95" t="n"/>
      <c r="HM169" s="95" t="n"/>
      <c r="HN169" s="95" t="n"/>
      <c r="HO169" s="95" t="n"/>
      <c r="HP169" s="95" t="n"/>
      <c r="HQ169" s="95" t="n"/>
      <c r="HR169" s="95" t="n"/>
      <c r="HS169" s="95" t="n"/>
      <c r="HT169" s="95" t="n"/>
      <c r="HU169" s="95" t="n"/>
      <c r="HV169" s="95" t="n"/>
      <c r="HW169" s="95" t="n"/>
      <c r="HX169" s="95" t="n"/>
      <c r="HY169" s="95" t="n"/>
      <c r="HZ169" s="95" t="n"/>
      <c r="IA169" s="95" t="n"/>
      <c r="IB169" s="95" t="n"/>
      <c r="IC169" s="95" t="n"/>
      <c r="ID169" s="95" t="n"/>
      <c r="IE169" s="95" t="n"/>
      <c r="IF169" s="95" t="n"/>
      <c r="IG169" s="95" t="n"/>
      <c r="IH169" s="95" t="n"/>
      <c r="II169" s="95" t="n"/>
      <c r="IJ169" s="95" t="n"/>
      <c r="IK169" s="95" t="n"/>
      <c r="IL169" s="95" t="n"/>
      <c r="IM169" s="95" t="n"/>
      <c r="IN169" s="95" t="n"/>
      <c r="IO169" s="95" t="n"/>
      <c r="IP169" s="95" t="n"/>
      <c r="IQ169" s="95" t="n"/>
      <c r="IR169" s="95" t="n"/>
      <c r="IS169" s="95" t="n"/>
      <c r="IT169" s="95" t="n"/>
      <c r="IU169" s="95" t="n"/>
    </row>
    <row r="170" ht="12.75" customHeight="1" s="54">
      <c r="A170" s="95" t="n">
        <v>17</v>
      </c>
      <c r="B170" s="95" t="n">
        <v>1</v>
      </c>
      <c r="C170" s="95">
        <f>ROW(SmtRes!A147)</f>
        <v/>
      </c>
      <c r="D170" s="95">
        <f>ROW(EtalonRes!A147)</f>
        <v/>
      </c>
      <c r="E170" s="95" t="n">
        <v>1</v>
      </c>
      <c r="F170" s="95" t="inlineStr">
        <is>
          <t>6.69-5-3</t>
        </is>
      </c>
      <c r="G170" s="95" t="inlineStr">
        <is>
          <t>Штробы и борозды под трубопроводы</t>
        </is>
      </c>
      <c r="H170" s="95" t="inlineStr">
        <is>
          <t>1 М.П.</t>
        </is>
      </c>
      <c r="I170" s="95" t="n">
        <v>146</v>
      </c>
      <c r="J170" s="95" t="n">
        <v>30.84</v>
      </c>
      <c r="K170" s="95" t="n">
        <v>72524.66</v>
      </c>
      <c r="L170" s="95" t="n"/>
      <c r="M170" s="95" t="n"/>
      <c r="N170" s="95" t="n"/>
      <c r="O170" s="95">
        <f>ROUND((Z170+AC170+AD170),2)</f>
        <v/>
      </c>
      <c r="P170" s="95">
        <f>ROUND((U170+X170+Y170),2)</f>
        <v/>
      </c>
      <c r="Q170" s="95">
        <f>ROUND(10.18,2)</f>
        <v/>
      </c>
      <c r="R170" s="95">
        <f>ROUND(AH170,2)</f>
        <v/>
      </c>
      <c r="S170" s="95" t="inlineStr">
        <is>
          <t>ТСН-2001 6.69-5-3</t>
        </is>
      </c>
      <c r="T170" s="95" t="inlineStr">
        <is>
          <t>work</t>
        </is>
      </c>
      <c r="U170" s="95" t="n">
        <v>45835.58</v>
      </c>
      <c r="V170" s="95" t="n">
        <v>13054.44</v>
      </c>
      <c r="W170" s="95" t="n">
        <v>1450.49</v>
      </c>
      <c r="X170" s="95" t="n">
        <v>15955.42</v>
      </c>
      <c r="Y170" s="95" t="n">
        <v>10733.65</v>
      </c>
      <c r="Z170" s="95" t="n">
        <v>4502.51</v>
      </c>
      <c r="AA170" s="95" t="n">
        <v>1282.37</v>
      </c>
      <c r="AB170" s="95" t="n">
        <v>142.48</v>
      </c>
      <c r="AC170" s="95" t="n">
        <v>1567.34</v>
      </c>
      <c r="AD170" s="95" t="n">
        <v>1054.39</v>
      </c>
      <c r="AE170" s="95" t="inlineStr">
        <is>
          <t>work</t>
        </is>
      </c>
      <c r="AF170" s="95" t="n">
        <v>160.54</v>
      </c>
      <c r="AG170" s="95" t="n">
        <v>15.77</v>
      </c>
      <c r="AH170" s="95" t="n">
        <v>146</v>
      </c>
      <c r="AI170" s="95">
        <f>(((EX170*0.3)*1.1))</f>
        <v/>
      </c>
      <c r="AJ170" s="95">
        <f>(AS170)</f>
        <v/>
      </c>
      <c r="AK170" s="95" t="n">
        <v>1282.37</v>
      </c>
      <c r="AL170" s="95" t="n">
        <v>0</v>
      </c>
      <c r="AM170" s="95" t="n">
        <v>1567.34</v>
      </c>
      <c r="AN170" s="95" t="n">
        <v>142.48</v>
      </c>
      <c r="AO170" s="95">
        <f>ROUND(O170,2)</f>
        <v/>
      </c>
      <c r="AP170" s="95" t="n">
        <v>0</v>
      </c>
      <c r="AQ170" s="95">
        <f>ROUND(R170,2)</f>
        <v/>
      </c>
      <c r="AR170" s="95" t="n">
        <v>0</v>
      </c>
      <c r="AS170" s="95" t="n">
        <v>0</v>
      </c>
      <c r="AT170" s="95" t="n">
        <v>97</v>
      </c>
      <c r="AU170" s="95" t="n">
        <v>51</v>
      </c>
      <c r="AV170" s="95" t="n">
        <v>1</v>
      </c>
      <c r="AW170" s="95" t="n">
        <v>1</v>
      </c>
      <c r="AX170" s="95" t="n"/>
      <c r="AY170" s="95" t="n"/>
      <c r="AZ170" s="95" t="n">
        <v>1</v>
      </c>
      <c r="BA170" s="95" t="n">
        <v>1</v>
      </c>
      <c r="BB170" s="95" t="n">
        <v>1</v>
      </c>
      <c r="BC170" s="95" t="n">
        <v>1</v>
      </c>
      <c r="BD170" s="95" t="n"/>
      <c r="BE170" s="95" t="n"/>
      <c r="BF170" s="95" t="n"/>
      <c r="BG170" s="95" t="n"/>
      <c r="BH170" s="95" t="n">
        <v>0</v>
      </c>
      <c r="BI170" s="95" t="n">
        <v>146</v>
      </c>
      <c r="BJ170" s="95" t="inlineStr">
        <is>
          <t>ТСН-2001 6.69-5-3, 6.69-5-3</t>
        </is>
      </c>
      <c r="BK170" s="95" t="n"/>
      <c r="BL170" s="95" t="n"/>
      <c r="BM170" s="95" t="n">
        <v>669</v>
      </c>
      <c r="BN170" s="95" t="n">
        <v>0</v>
      </c>
      <c r="BO170" s="95" t="inlineStr">
        <is>
          <t>6.69-5-3</t>
        </is>
      </c>
      <c r="BP170" s="95" t="n">
        <v>1</v>
      </c>
      <c r="BQ170" s="95" t="n">
        <v>40</v>
      </c>
      <c r="BR170" s="95" t="n">
        <v>0</v>
      </c>
      <c r="BS170" s="95" t="n">
        <v>1</v>
      </c>
      <c r="BT170" s="95" t="n">
        <v>1</v>
      </c>
      <c r="BU170" s="95" t="n">
        <v>1</v>
      </c>
      <c r="BV170" s="95" t="n">
        <v>1</v>
      </c>
      <c r="BW170" s="95" t="n">
        <v>1</v>
      </c>
      <c r="BX170" s="95" t="n">
        <v>1</v>
      </c>
      <c r="BY170" s="95" t="n"/>
      <c r="BZ170" s="95" t="n">
        <v>97</v>
      </c>
      <c r="CA170" s="95" t="n">
        <v>51</v>
      </c>
      <c r="CB170" s="95" t="n"/>
      <c r="CC170" s="95" t="n"/>
      <c r="CD170" s="95" t="n"/>
      <c r="CE170" s="95" t="n">
        <v>30</v>
      </c>
      <c r="CF170" s="95" t="n">
        <v>0</v>
      </c>
      <c r="CG170" s="95" t="n">
        <v>0</v>
      </c>
      <c r="CH170" s="95" t="n"/>
      <c r="CI170" s="95" t="n"/>
      <c r="CJ170" s="95" t="n"/>
      <c r="CK170" s="95" t="n"/>
      <c r="CL170" s="95" t="n"/>
      <c r="CM170" s="95" t="n">
        <v>0</v>
      </c>
      <c r="CN170" s="95" t="n"/>
      <c r="CO170" s="95" t="n">
        <v>0</v>
      </c>
      <c r="CP170" s="95">
        <f>ROUND(P170,2)</f>
        <v/>
      </c>
      <c r="CQ170" s="95">
        <f>ROUND(V170,2)</f>
        <v/>
      </c>
      <c r="CR170" s="95">
        <f>ROUND(W170,2)</f>
        <v/>
      </c>
      <c r="CS170" s="95">
        <f>ROUND(X170,2)</f>
        <v/>
      </c>
      <c r="CT170" s="95">
        <f>ROUND(Y170,2)</f>
        <v/>
      </c>
      <c r="CU170" s="95">
        <f>ROUND(AF170,2)</f>
        <v/>
      </c>
      <c r="CV170" s="95">
        <f>ROUND((AH170*AV170),2)</f>
        <v/>
      </c>
      <c r="CW170" s="95">
        <f>ROUND(AI170,2)</f>
        <v/>
      </c>
      <c r="CX170" s="95">
        <f>ROUND(AJ170,2)</f>
        <v/>
      </c>
      <c r="CY170" s="95">
        <f>ROUND(((P170*AT170)/100),2)</f>
        <v/>
      </c>
      <c r="CZ170" s="95">
        <f>ROUND(((P170*AU170)/100),2)</f>
        <v/>
      </c>
      <c r="DA170" s="95" t="n"/>
      <c r="DB170" s="95" t="n">
        <v>289</v>
      </c>
      <c r="DC170" s="95" t="n"/>
      <c r="DD170" s="95" t="inlineStr">
        <is>
          <t>*0)*1</t>
        </is>
      </c>
      <c r="DE170" s="95" t="inlineStr">
        <is>
          <t>*0,3)*1,1</t>
        </is>
      </c>
      <c r="DF170" s="95" t="inlineStr">
        <is>
          <t>*0,3)*1,1</t>
        </is>
      </c>
      <c r="DG170" s="95" t="inlineStr">
        <is>
          <t>*0,3)*1,1</t>
        </is>
      </c>
      <c r="DH170" s="95" t="n"/>
      <c r="DI170" s="95" t="inlineStr">
        <is>
          <t>*0,3)*1,1</t>
        </is>
      </c>
      <c r="DJ170" s="95" t="inlineStr">
        <is>
          <t>*0,3)*1,1</t>
        </is>
      </c>
      <c r="DK170" s="95" t="n"/>
      <c r="DL170" s="95" t="n"/>
      <c r="DM170" s="95" t="n"/>
      <c r="DN170" s="95" t="n">
        <v>0</v>
      </c>
      <c r="DO170" s="95" t="n">
        <v>0</v>
      </c>
      <c r="DP170" s="95" t="n">
        <v>1</v>
      </c>
      <c r="DQ170" s="95" t="n">
        <v>1</v>
      </c>
      <c r="DR170" s="95" t="n"/>
      <c r="DS170" s="95" t="n"/>
      <c r="DT170" s="95" t="n"/>
      <c r="DU170" s="95" t="n">
        <v>1000</v>
      </c>
      <c r="DV170" s="95" t="inlineStr">
        <is>
          <t>1  М.П..</t>
        </is>
      </c>
      <c r="DW170" s="95" t="inlineStr">
        <is>
          <t>1  М.П..</t>
        </is>
      </c>
      <c r="DX170" s="95" t="n">
        <v>1</v>
      </c>
      <c r="DY170" s="95" t="n"/>
      <c r="DZ170" s="95" t="n"/>
      <c r="EA170" s="95" t="n"/>
      <c r="EB170" s="95" t="n"/>
      <c r="EC170" s="95" t="n"/>
      <c r="ED170" s="95" t="n"/>
      <c r="EE170" s="95" t="n">
        <v>1328631539</v>
      </c>
      <c r="EF170" s="95" t="n">
        <v>40</v>
      </c>
      <c r="EG170" s="95" t="inlineStr">
        <is>
          <t>Монтаж оборудования</t>
        </is>
      </c>
      <c r="EH170" s="95" t="n">
        <v>0</v>
      </c>
      <c r="EI170" s="95" t="n"/>
      <c r="EJ170" s="95" t="n">
        <v>146</v>
      </c>
      <c r="EK170" s="95" t="n">
        <v>669</v>
      </c>
      <c r="EL170" s="95" t="inlineStr">
        <is>
          <t>ТСН-2001 6.69-5-3</t>
        </is>
      </c>
      <c r="EM170" s="95" t="inlineStr">
        <is>
          <t>ТСН-2001.6-69</t>
        </is>
      </c>
      <c r="EN170" s="95" t="n"/>
      <c r="EO170" s="95" t="n"/>
      <c r="EP170" s="95" t="n"/>
      <c r="EQ170" s="95" t="n">
        <v>131072</v>
      </c>
      <c r="ER170" s="95" t="n">
        <v>1282.37</v>
      </c>
      <c r="ES170" s="95" t="n">
        <v>0</v>
      </c>
      <c r="ET170" s="95" t="n">
        <v>1567.34</v>
      </c>
      <c r="EU170" s="95" t="n">
        <v>142.48</v>
      </c>
      <c r="EV170" s="95" t="n">
        <v>1054.39</v>
      </c>
      <c r="EW170" s="95" t="n">
        <v>146</v>
      </c>
      <c r="EX170" s="95" t="n">
        <v>0</v>
      </c>
      <c r="EY170" s="95" t="n">
        <v>0</v>
      </c>
      <c r="EZ170" s="95" t="n"/>
      <c r="FA170" s="95" t="n"/>
      <c r="FB170" s="95" t="n"/>
      <c r="FC170" s="95" t="n"/>
      <c r="FD170" s="95" t="n"/>
      <c r="FE170" s="95" t="n"/>
      <c r="FF170" s="95" t="n"/>
      <c r="FG170" s="95" t="n"/>
      <c r="FH170" s="95" t="n"/>
      <c r="FI170" s="95" t="n"/>
      <c r="FJ170" s="95" t="n"/>
      <c r="FK170" s="95" t="n"/>
      <c r="FL170" s="95" t="n"/>
      <c r="FM170" s="95" t="n"/>
      <c r="FN170" s="95" t="n"/>
      <c r="FO170" s="95" t="n"/>
      <c r="FP170" s="95" t="n"/>
      <c r="FQ170" s="95" t="n">
        <v>0</v>
      </c>
      <c r="FR170" s="95">
        <f>ROUND(IF(BI170=3,GM170,0),2)</f>
        <v/>
      </c>
      <c r="FS170" s="95" t="n">
        <v>0</v>
      </c>
      <c r="FT170" s="95" t="n"/>
      <c r="FU170" s="95" t="n"/>
      <c r="FV170" s="95" t="n"/>
      <c r="FW170" s="95" t="n"/>
      <c r="FX170" s="95" t="n">
        <v>97</v>
      </c>
      <c r="FY170" s="95" t="n">
        <v>51</v>
      </c>
      <c r="FZ170" s="95" t="n"/>
      <c r="GA170" s="95" t="n"/>
      <c r="GB170" s="95" t="n"/>
      <c r="GC170" s="95" t="n"/>
      <c r="GD170" s="95" t="n">
        <v>1</v>
      </c>
      <c r="GE170" s="95" t="n"/>
      <c r="GF170" s="95" t="n">
        <v>1328631539</v>
      </c>
      <c r="GG170" s="95" t="n">
        <v>2</v>
      </c>
      <c r="GH170" s="95" t="n">
        <v>1</v>
      </c>
      <c r="GI170" s="95" t="n">
        <v>2</v>
      </c>
      <c r="GJ170" s="95" t="n">
        <v>0</v>
      </c>
      <c r="GK170" s="95" t="n">
        <v>0</v>
      </c>
      <c r="GL170" s="95">
        <f>ROUND(IF(AND(BH170=3,BI170=3,FS170&lt;&gt;0),P170,0),2)</f>
        <v/>
      </c>
      <c r="GM170" s="95">
        <f>ROUND(O170+X170+Y170,2)+GX170</f>
        <v/>
      </c>
      <c r="GN170" s="95">
        <f>IF(OR(BI170=0,BI170=1),GM170-GX170,0)</f>
        <v/>
      </c>
      <c r="GO170" s="95">
        <f>IF(BI170=2,GM170-GX170,0)</f>
        <v/>
      </c>
      <c r="GP170" s="95">
        <f>IF(BI170=4,GM170-GX170,0)</f>
        <v/>
      </c>
      <c r="GQ170" s="95" t="n"/>
      <c r="GR170" s="95" t="n">
        <v>0</v>
      </c>
      <c r="GS170" s="95" t="n">
        <v>0</v>
      </c>
      <c r="GT170" s="95" t="n">
        <v>0</v>
      </c>
      <c r="GU170" s="95" t="n"/>
      <c r="GV170" s="95">
        <f>ROUND((GT170),6)</f>
        <v/>
      </c>
      <c r="GW170" s="95" t="n">
        <v>1</v>
      </c>
      <c r="GX170" s="95">
        <f>ROUND(HC170*I170,2)</f>
        <v/>
      </c>
      <c r="GY170" s="95" t="n">
        <v>0</v>
      </c>
      <c r="GZ170" s="95" t="n">
        <v>0</v>
      </c>
      <c r="HA170" s="95" t="n">
        <v>0</v>
      </c>
      <c r="HB170" s="95" t="n">
        <v>0</v>
      </c>
      <c r="HC170" s="95">
        <f>GV170*GW170</f>
        <v/>
      </c>
      <c r="HD170" s="95" t="n">
        <v>0</v>
      </c>
      <c r="HE170" s="95" t="n"/>
      <c r="HF170" s="95" t="n"/>
      <c r="HG170" s="95" t="n"/>
      <c r="HH170" s="95" t="n"/>
      <c r="HI170" s="95" t="n"/>
      <c r="HJ170" s="95" t="n"/>
      <c r="HK170" s="95" t="n"/>
      <c r="HL170" s="95" t="n"/>
      <c r="HM170" s="95" t="n"/>
      <c r="HN170" s="95" t="n"/>
      <c r="HO170" s="95" t="n"/>
      <c r="HP170" s="95" t="n"/>
      <c r="HQ170" s="95" t="n"/>
      <c r="HR170" s="95" t="n"/>
      <c r="HS170" s="95" t="n"/>
      <c r="HT170" s="95" t="n"/>
      <c r="HU170" s="95" t="n"/>
      <c r="HV170" s="95" t="n"/>
      <c r="HW170" s="95" t="n"/>
      <c r="HX170" s="95" t="n"/>
      <c r="HY170" s="95" t="n"/>
      <c r="HZ170" s="95" t="n"/>
      <c r="IA170" s="95" t="n"/>
      <c r="IB170" s="95" t="n"/>
      <c r="IC170" s="95" t="n"/>
      <c r="ID170" s="95" t="n"/>
      <c r="IE170" s="95" t="n"/>
      <c r="IF170" s="95" t="n"/>
      <c r="IG170" s="95" t="n"/>
      <c r="IH170" s="95" t="n"/>
      <c r="II170" s="95" t="n"/>
      <c r="IJ170" s="95" t="n"/>
      <c r="IK170" s="95" t="n"/>
      <c r="IL170" s="95" t="n"/>
      <c r="IM170" s="95" t="n"/>
      <c r="IN170" s="95" t="n"/>
      <c r="IO170" s="95" t="n"/>
      <c r="IP170" s="95" t="n"/>
      <c r="IQ170" s="95" t="n"/>
      <c r="IR170" s="95" t="n"/>
      <c r="IS170" s="95" t="n"/>
      <c r="IT170" s="95" t="n"/>
      <c r="IU170" s="95" t="n"/>
    </row>
    <row r="171" ht="12.75" customHeight="1" s="54">
      <c r="A171" s="95" t="n">
        <v>17</v>
      </c>
      <c r="B171" s="95" t="n">
        <v>1</v>
      </c>
      <c r="C171" s="95">
        <f>ROW(SmtRes!A148)</f>
        <v/>
      </c>
      <c r="D171" s="95">
        <f>ROW(EtalonRes!A148)</f>
        <v/>
      </c>
      <c r="E171" s="95" t="n">
        <v>1</v>
      </c>
      <c r="F171" s="95" t="inlineStr">
        <is>
          <t>6.69-42-1</t>
        </is>
      </c>
      <c r="G171" s="95" t="inlineStr">
        <is>
          <t>Заделка проходок и отверстий после прокладки труб</t>
        </is>
      </c>
      <c r="H171" s="95" t="inlineStr">
        <is>
          <t>1 ШТ.</t>
        </is>
      </c>
      <c r="I171" s="95" t="n">
        <v>58.4</v>
      </c>
      <c r="J171" s="95" t="n">
        <v>77.09999999999999</v>
      </c>
      <c r="K171" s="95" t="n">
        <v>72524.66</v>
      </c>
      <c r="L171" s="95" t="n"/>
      <c r="M171" s="95" t="n"/>
      <c r="N171" s="95" t="n"/>
      <c r="O171" s="95">
        <f>ROUND((Z171+AC171+AD171),2)</f>
        <v/>
      </c>
      <c r="P171" s="95">
        <f>ROUND((U171+X171+Y171),2)</f>
        <v/>
      </c>
      <c r="Q171" s="95">
        <f>ROUND(10.18,2)</f>
        <v/>
      </c>
      <c r="R171" s="95">
        <f>ROUND(AH171,2)</f>
        <v/>
      </c>
      <c r="S171" s="95" t="inlineStr">
        <is>
          <t>ТСН-2001 6.69-42-1</t>
        </is>
      </c>
      <c r="T171" s="95" t="inlineStr">
        <is>
          <t>work</t>
        </is>
      </c>
      <c r="U171" s="95" t="n">
        <v>45835.58</v>
      </c>
      <c r="V171" s="95" t="n">
        <v>13054.44</v>
      </c>
      <c r="W171" s="95" t="n">
        <v>1450.49</v>
      </c>
      <c r="X171" s="95" t="n">
        <v>15955.42</v>
      </c>
      <c r="Y171" s="95" t="n">
        <v>10733.65</v>
      </c>
      <c r="Z171" s="95" t="n">
        <v>4502.51</v>
      </c>
      <c r="AA171" s="95" t="n">
        <v>1282.37</v>
      </c>
      <c r="AB171" s="95" t="n">
        <v>142.48</v>
      </c>
      <c r="AC171" s="95" t="n">
        <v>1567.34</v>
      </c>
      <c r="AD171" s="95" t="n">
        <v>1054.39</v>
      </c>
      <c r="AE171" s="95" t="inlineStr">
        <is>
          <t>work</t>
        </is>
      </c>
      <c r="AF171" s="95" t="n">
        <v>160.54</v>
      </c>
      <c r="AG171" s="95" t="n">
        <v>15.77</v>
      </c>
      <c r="AH171" s="95" t="n">
        <v>58.4</v>
      </c>
      <c r="AI171" s="95">
        <f>(((EX171*0.3)*1.1))</f>
        <v/>
      </c>
      <c r="AJ171" s="95">
        <f>(AS171)</f>
        <v/>
      </c>
      <c r="AK171" s="95" t="n">
        <v>1282.37</v>
      </c>
      <c r="AL171" s="95" t="n">
        <v>0</v>
      </c>
      <c r="AM171" s="95" t="n">
        <v>1567.34</v>
      </c>
      <c r="AN171" s="95" t="n">
        <v>142.48</v>
      </c>
      <c r="AO171" s="95">
        <f>ROUND(O171,2)</f>
        <v/>
      </c>
      <c r="AP171" s="95" t="n">
        <v>0</v>
      </c>
      <c r="AQ171" s="95">
        <f>ROUND(R171,2)</f>
        <v/>
      </c>
      <c r="AR171" s="95" t="n">
        <v>0</v>
      </c>
      <c r="AS171" s="95" t="n">
        <v>0</v>
      </c>
      <c r="AT171" s="95" t="n">
        <v>97</v>
      </c>
      <c r="AU171" s="95" t="n">
        <v>51</v>
      </c>
      <c r="AV171" s="95" t="n">
        <v>1</v>
      </c>
      <c r="AW171" s="95" t="n">
        <v>1</v>
      </c>
      <c r="AX171" s="95" t="n"/>
      <c r="AY171" s="95" t="n"/>
      <c r="AZ171" s="95" t="n">
        <v>1</v>
      </c>
      <c r="BA171" s="95" t="n">
        <v>1</v>
      </c>
      <c r="BB171" s="95" t="n">
        <v>1</v>
      </c>
      <c r="BC171" s="95" t="n">
        <v>1</v>
      </c>
      <c r="BD171" s="95" t="n"/>
      <c r="BE171" s="95" t="n"/>
      <c r="BF171" s="95" t="n"/>
      <c r="BG171" s="95" t="n"/>
      <c r="BH171" s="95" t="n">
        <v>0</v>
      </c>
      <c r="BI171" s="95" t="n">
        <v>58.4</v>
      </c>
      <c r="BJ171" s="95" t="inlineStr">
        <is>
          <t>ТСН-2001 6.69-42-1, 6.69-42-1</t>
        </is>
      </c>
      <c r="BK171" s="95" t="n"/>
      <c r="BL171" s="95" t="n"/>
      <c r="BM171" s="95" t="n">
        <v>669</v>
      </c>
      <c r="BN171" s="95" t="n">
        <v>0</v>
      </c>
      <c r="BO171" s="95" t="inlineStr">
        <is>
          <t>6.69-42-1</t>
        </is>
      </c>
      <c r="BP171" s="95" t="n">
        <v>1</v>
      </c>
      <c r="BQ171" s="95" t="n">
        <v>40</v>
      </c>
      <c r="BR171" s="95" t="n">
        <v>0</v>
      </c>
      <c r="BS171" s="95" t="n">
        <v>1</v>
      </c>
      <c r="BT171" s="95" t="n">
        <v>1</v>
      </c>
      <c r="BU171" s="95" t="n">
        <v>1</v>
      </c>
      <c r="BV171" s="95" t="n">
        <v>1</v>
      </c>
      <c r="BW171" s="95" t="n">
        <v>1</v>
      </c>
      <c r="BX171" s="95" t="n">
        <v>1</v>
      </c>
      <c r="BY171" s="95" t="n"/>
      <c r="BZ171" s="95" t="n">
        <v>97</v>
      </c>
      <c r="CA171" s="95" t="n">
        <v>51</v>
      </c>
      <c r="CB171" s="95" t="n"/>
      <c r="CC171" s="95" t="n"/>
      <c r="CD171" s="95" t="n"/>
      <c r="CE171" s="95" t="n">
        <v>30</v>
      </c>
      <c r="CF171" s="95" t="n">
        <v>0</v>
      </c>
      <c r="CG171" s="95" t="n">
        <v>0</v>
      </c>
      <c r="CH171" s="95" t="n"/>
      <c r="CI171" s="95" t="n"/>
      <c r="CJ171" s="95" t="n"/>
      <c r="CK171" s="95" t="n"/>
      <c r="CL171" s="95" t="n"/>
      <c r="CM171" s="95" t="n">
        <v>0</v>
      </c>
      <c r="CN171" s="95" t="n"/>
      <c r="CO171" s="95" t="n">
        <v>0</v>
      </c>
      <c r="CP171" s="95">
        <f>ROUND(P171,2)</f>
        <v/>
      </c>
      <c r="CQ171" s="95">
        <f>ROUND(V171,2)</f>
        <v/>
      </c>
      <c r="CR171" s="95">
        <f>ROUND(W171,2)</f>
        <v/>
      </c>
      <c r="CS171" s="95">
        <f>ROUND(X171,2)</f>
        <v/>
      </c>
      <c r="CT171" s="95">
        <f>ROUND(Y171,2)</f>
        <v/>
      </c>
      <c r="CU171" s="95">
        <f>ROUND(AF171,2)</f>
        <v/>
      </c>
      <c r="CV171" s="95">
        <f>ROUND((AH171*AV171),2)</f>
        <v/>
      </c>
      <c r="CW171" s="95">
        <f>ROUND(AI171,2)</f>
        <v/>
      </c>
      <c r="CX171" s="95">
        <f>ROUND(AJ171,2)</f>
        <v/>
      </c>
      <c r="CY171" s="95">
        <f>ROUND(((P171*AT171)/100),2)</f>
        <v/>
      </c>
      <c r="CZ171" s="95">
        <f>ROUND(((P171*AU171)/100),2)</f>
        <v/>
      </c>
      <c r="DA171" s="95" t="n"/>
      <c r="DB171" s="95" t="n">
        <v>291</v>
      </c>
      <c r="DC171" s="95" t="n"/>
      <c r="DD171" s="95" t="inlineStr">
        <is>
          <t>*0)*1</t>
        </is>
      </c>
      <c r="DE171" s="95" t="inlineStr">
        <is>
          <t>*0,3)*1,1</t>
        </is>
      </c>
      <c r="DF171" s="95" t="inlineStr">
        <is>
          <t>*0,3)*1,1</t>
        </is>
      </c>
      <c r="DG171" s="95" t="inlineStr">
        <is>
          <t>*0,3)*1,1</t>
        </is>
      </c>
      <c r="DH171" s="95" t="n"/>
      <c r="DI171" s="95" t="inlineStr">
        <is>
          <t>*0,3)*1,1</t>
        </is>
      </c>
      <c r="DJ171" s="95" t="inlineStr">
        <is>
          <t>*0,3)*1,1</t>
        </is>
      </c>
      <c r="DK171" s="95" t="n"/>
      <c r="DL171" s="95" t="n"/>
      <c r="DM171" s="95" t="n"/>
      <c r="DN171" s="95" t="n">
        <v>0</v>
      </c>
      <c r="DO171" s="95" t="n">
        <v>0</v>
      </c>
      <c r="DP171" s="95" t="n">
        <v>1</v>
      </c>
      <c r="DQ171" s="95" t="n">
        <v>1</v>
      </c>
      <c r="DR171" s="95" t="n"/>
      <c r="DS171" s="95" t="n"/>
      <c r="DT171" s="95" t="n"/>
      <c r="DU171" s="95" t="n">
        <v>1000</v>
      </c>
      <c r="DV171" s="95" t="inlineStr">
        <is>
          <t>1  ШТ..</t>
        </is>
      </c>
      <c r="DW171" s="95" t="inlineStr">
        <is>
          <t>1  ШТ..</t>
        </is>
      </c>
      <c r="DX171" s="95" t="n">
        <v>1</v>
      </c>
      <c r="DY171" s="95" t="n"/>
      <c r="DZ171" s="95" t="n"/>
      <c r="EA171" s="95" t="n"/>
      <c r="EB171" s="95" t="n"/>
      <c r="EC171" s="95" t="n"/>
      <c r="ED171" s="95" t="n"/>
      <c r="EE171" s="95" t="n">
        <v>1142391528</v>
      </c>
      <c r="EF171" s="95" t="n">
        <v>40</v>
      </c>
      <c r="EG171" s="95" t="inlineStr">
        <is>
          <t>Монтаж оборудования</t>
        </is>
      </c>
      <c r="EH171" s="95" t="n">
        <v>0</v>
      </c>
      <c r="EI171" s="95" t="n"/>
      <c r="EJ171" s="95" t="n">
        <v>58.4</v>
      </c>
      <c r="EK171" s="95" t="n">
        <v>669</v>
      </c>
      <c r="EL171" s="95" t="inlineStr">
        <is>
          <t>ТСН-2001 6.69-42-1</t>
        </is>
      </c>
      <c r="EM171" s="95" t="inlineStr">
        <is>
          <t>ТСН-2001.6-69</t>
        </is>
      </c>
      <c r="EN171" s="95" t="n"/>
      <c r="EO171" s="95" t="n"/>
      <c r="EP171" s="95" t="n"/>
      <c r="EQ171" s="95" t="n">
        <v>131072</v>
      </c>
      <c r="ER171" s="95" t="n">
        <v>1282.37</v>
      </c>
      <c r="ES171" s="95" t="n">
        <v>0</v>
      </c>
      <c r="ET171" s="95" t="n">
        <v>1567.34</v>
      </c>
      <c r="EU171" s="95" t="n">
        <v>142.48</v>
      </c>
      <c r="EV171" s="95" t="n">
        <v>1054.39</v>
      </c>
      <c r="EW171" s="95" t="n">
        <v>58.4</v>
      </c>
      <c r="EX171" s="95" t="n">
        <v>0</v>
      </c>
      <c r="EY171" s="95" t="n">
        <v>0</v>
      </c>
      <c r="EZ171" s="95" t="n"/>
      <c r="FA171" s="95" t="n"/>
      <c r="FB171" s="95" t="n"/>
      <c r="FC171" s="95" t="n"/>
      <c r="FD171" s="95" t="n"/>
      <c r="FE171" s="95" t="n"/>
      <c r="FF171" s="95" t="n"/>
      <c r="FG171" s="95" t="n"/>
      <c r="FH171" s="95" t="n"/>
      <c r="FI171" s="95" t="n"/>
      <c r="FJ171" s="95" t="n"/>
      <c r="FK171" s="95" t="n"/>
      <c r="FL171" s="95" t="n"/>
      <c r="FM171" s="95" t="n"/>
      <c r="FN171" s="95" t="n"/>
      <c r="FO171" s="95" t="n"/>
      <c r="FP171" s="95" t="n"/>
      <c r="FQ171" s="95" t="n">
        <v>0</v>
      </c>
      <c r="FR171" s="95">
        <f>ROUND(IF(BI171=3,GM171,0),2)</f>
        <v/>
      </c>
      <c r="FS171" s="95" t="n">
        <v>0</v>
      </c>
      <c r="FT171" s="95" t="n"/>
      <c r="FU171" s="95" t="n"/>
      <c r="FV171" s="95" t="n"/>
      <c r="FW171" s="95" t="n"/>
      <c r="FX171" s="95" t="n">
        <v>97</v>
      </c>
      <c r="FY171" s="95" t="n">
        <v>51</v>
      </c>
      <c r="FZ171" s="95" t="n"/>
      <c r="GA171" s="95" t="n"/>
      <c r="GB171" s="95" t="n"/>
      <c r="GC171" s="95" t="n"/>
      <c r="GD171" s="95" t="n">
        <v>1</v>
      </c>
      <c r="GE171" s="95" t="n"/>
      <c r="GF171" s="95" t="n">
        <v>1142391528</v>
      </c>
      <c r="GG171" s="95" t="n">
        <v>2</v>
      </c>
      <c r="GH171" s="95" t="n">
        <v>1</v>
      </c>
      <c r="GI171" s="95" t="n">
        <v>2</v>
      </c>
      <c r="GJ171" s="95" t="n">
        <v>0</v>
      </c>
      <c r="GK171" s="95" t="n">
        <v>0</v>
      </c>
      <c r="GL171" s="95">
        <f>ROUND(IF(AND(BH171=3,BI171=3,FS171&lt;&gt;0),P171,0),2)</f>
        <v/>
      </c>
      <c r="GM171" s="95">
        <f>ROUND(O171+X171+Y171,2)+GX171</f>
        <v/>
      </c>
      <c r="GN171" s="95">
        <f>IF(OR(BI171=0,BI171=1),GM171-GX171,0)</f>
        <v/>
      </c>
      <c r="GO171" s="95">
        <f>IF(BI171=2,GM171-GX171,0)</f>
        <v/>
      </c>
      <c r="GP171" s="95">
        <f>IF(BI171=4,GM171-GX171,0)</f>
        <v/>
      </c>
      <c r="GQ171" s="95" t="n"/>
      <c r="GR171" s="95" t="n">
        <v>0</v>
      </c>
      <c r="GS171" s="95" t="n">
        <v>0</v>
      </c>
      <c r="GT171" s="95" t="n">
        <v>0</v>
      </c>
      <c r="GU171" s="95" t="n"/>
      <c r="GV171" s="95">
        <f>ROUND((GT171),6)</f>
        <v/>
      </c>
      <c r="GW171" s="95" t="n">
        <v>1</v>
      </c>
      <c r="GX171" s="95">
        <f>ROUND(HC171*I171,2)</f>
        <v/>
      </c>
      <c r="GY171" s="95" t="n">
        <v>0</v>
      </c>
      <c r="GZ171" s="95" t="n">
        <v>0</v>
      </c>
      <c r="HA171" s="95" t="n">
        <v>0</v>
      </c>
      <c r="HB171" s="95" t="n">
        <v>0</v>
      </c>
      <c r="HC171" s="95">
        <f>GV171*GW171</f>
        <v/>
      </c>
      <c r="HD171" s="95" t="n">
        <v>0</v>
      </c>
      <c r="HE171" s="95" t="n"/>
      <c r="HF171" s="95" t="n"/>
      <c r="HG171" s="95" t="n"/>
      <c r="HH171" s="95" t="n"/>
      <c r="HI171" s="95" t="n"/>
      <c r="HJ171" s="95" t="n"/>
      <c r="HK171" s="95" t="n"/>
      <c r="HL171" s="95" t="n"/>
      <c r="HM171" s="95" t="n"/>
      <c r="HN171" s="95" t="n"/>
      <c r="HO171" s="95" t="n"/>
      <c r="HP171" s="95" t="n"/>
      <c r="HQ171" s="95" t="n"/>
      <c r="HR171" s="95" t="n"/>
      <c r="HS171" s="95" t="n"/>
      <c r="HT171" s="95" t="n"/>
      <c r="HU171" s="95" t="n"/>
      <c r="HV171" s="95" t="n"/>
      <c r="HW171" s="95" t="n"/>
      <c r="HX171" s="95" t="n"/>
      <c r="HY171" s="95" t="n"/>
      <c r="HZ171" s="95" t="n"/>
      <c r="IA171" s="95" t="n"/>
      <c r="IB171" s="95" t="n"/>
      <c r="IC171" s="95" t="n"/>
      <c r="ID171" s="95" t="n"/>
      <c r="IE171" s="95" t="n"/>
      <c r="IF171" s="95" t="n"/>
      <c r="IG171" s="95" t="n"/>
      <c r="IH171" s="95" t="n"/>
      <c r="II171" s="95" t="n"/>
      <c r="IJ171" s="95" t="n"/>
      <c r="IK171" s="95" t="n"/>
      <c r="IL171" s="95" t="n"/>
      <c r="IM171" s="95" t="n"/>
      <c r="IN171" s="95" t="n"/>
      <c r="IO171" s="95" t="n"/>
      <c r="IP171" s="95" t="n"/>
      <c r="IQ171" s="95" t="n"/>
      <c r="IR171" s="95" t="n"/>
      <c r="IS171" s="95" t="n"/>
      <c r="IT171" s="95" t="n"/>
      <c r="IU171" s="95" t="n"/>
    </row>
    <row r="172" ht="12.75" customHeight="1" s="54">
      <c r="A172" s="95" t="n">
        <v>17</v>
      </c>
      <c r="B172" s="95" t="n">
        <v>1</v>
      </c>
      <c r="C172" s="95">
        <f>ROW(SmtRes!A149)</f>
        <v/>
      </c>
      <c r="D172" s="95">
        <f>ROW(EtalonRes!A149)</f>
        <v/>
      </c>
      <c r="E172" s="95" t="n">
        <v>1</v>
      </c>
      <c r="F172" s="95" t="inlineStr">
        <is>
          <t>3.16-29-1</t>
        </is>
      </c>
      <c r="G172" s="95" t="inlineStr">
        <is>
          <t>Гидравлическое испытание скрытых трубопроводов</t>
        </is>
      </c>
      <c r="H172" s="95" t="inlineStr">
        <is>
          <t>1 М.П.</t>
        </is>
      </c>
      <c r="I172" s="95" t="n">
        <v>292</v>
      </c>
      <c r="J172" s="95" t="n">
        <v>10.28</v>
      </c>
      <c r="K172" s="95" t="n">
        <v>48349.77</v>
      </c>
      <c r="L172" s="95" t="n"/>
      <c r="M172" s="95" t="n"/>
      <c r="N172" s="95" t="n"/>
      <c r="O172" s="95">
        <f>ROUND((Z172+AC172+AD172),2)</f>
        <v/>
      </c>
      <c r="P172" s="95">
        <f>ROUND((U172+X172+Y172),2)</f>
        <v/>
      </c>
      <c r="Q172" s="95">
        <f>ROUND(10.18,2)</f>
        <v/>
      </c>
      <c r="R172" s="95">
        <f>ROUND(AH172,2)</f>
        <v/>
      </c>
      <c r="S172" s="95" t="inlineStr">
        <is>
          <t>ТСН-2001 3.16-29-1</t>
        </is>
      </c>
      <c r="T172" s="95" t="inlineStr">
        <is>
          <t>work</t>
        </is>
      </c>
      <c r="U172" s="95" t="n">
        <v>30557.06</v>
      </c>
      <c r="V172" s="95" t="n">
        <v>8702.959999999999</v>
      </c>
      <c r="W172" s="95" t="n">
        <v>967</v>
      </c>
      <c r="X172" s="95" t="n">
        <v>10636.95</v>
      </c>
      <c r="Y172" s="95" t="n">
        <v>7155.76</v>
      </c>
      <c r="Z172" s="95" t="n">
        <v>3001.67</v>
      </c>
      <c r="AA172" s="95" t="n">
        <v>854.9</v>
      </c>
      <c r="AB172" s="95" t="n">
        <v>95</v>
      </c>
      <c r="AC172" s="95" t="n">
        <v>1044.88</v>
      </c>
      <c r="AD172" s="95" t="n">
        <v>702.92</v>
      </c>
      <c r="AE172" s="95" t="inlineStr">
        <is>
          <t>work</t>
        </is>
      </c>
      <c r="AF172" s="95" t="n">
        <v>107.08</v>
      </c>
      <c r="AG172" s="95" t="n">
        <v>10.52</v>
      </c>
      <c r="AH172" s="95" t="n">
        <v>292</v>
      </c>
      <c r="AI172" s="95">
        <f>(((EX172*0.3)*1.1))</f>
        <v/>
      </c>
      <c r="AJ172" s="95">
        <f>(AS172)</f>
        <v/>
      </c>
      <c r="AK172" s="95" t="n">
        <v>854.9</v>
      </c>
      <c r="AL172" s="95" t="n">
        <v>0</v>
      </c>
      <c r="AM172" s="95" t="n">
        <v>1044.88</v>
      </c>
      <c r="AN172" s="95" t="n">
        <v>95</v>
      </c>
      <c r="AO172" s="95">
        <f>ROUND(O172,2)</f>
        <v/>
      </c>
      <c r="AP172" s="95" t="n">
        <v>0</v>
      </c>
      <c r="AQ172" s="95">
        <f>ROUND(R172,2)</f>
        <v/>
      </c>
      <c r="AR172" s="95" t="n">
        <v>0</v>
      </c>
      <c r="AS172" s="95" t="n">
        <v>0</v>
      </c>
      <c r="AT172" s="95" t="n">
        <v>97</v>
      </c>
      <c r="AU172" s="95" t="n">
        <v>51</v>
      </c>
      <c r="AV172" s="95" t="n">
        <v>1</v>
      </c>
      <c r="AW172" s="95" t="n">
        <v>1</v>
      </c>
      <c r="AX172" s="95" t="n"/>
      <c r="AY172" s="95" t="n"/>
      <c r="AZ172" s="95" t="n">
        <v>1</v>
      </c>
      <c r="BA172" s="95" t="n">
        <v>1</v>
      </c>
      <c r="BB172" s="95" t="n">
        <v>1</v>
      </c>
      <c r="BC172" s="95" t="n">
        <v>1</v>
      </c>
      <c r="BD172" s="95" t="n"/>
      <c r="BE172" s="95" t="n"/>
      <c r="BF172" s="95" t="n"/>
      <c r="BG172" s="95" t="n"/>
      <c r="BH172" s="95" t="n">
        <v>0</v>
      </c>
      <c r="BI172" s="95" t="n">
        <v>292</v>
      </c>
      <c r="BJ172" s="95" t="inlineStr">
        <is>
          <t>ТСН-2001 3.16-29-1, 3.16-29-1</t>
        </is>
      </c>
      <c r="BK172" s="95" t="n"/>
      <c r="BL172" s="95" t="n"/>
      <c r="BM172" s="95" t="n">
        <v>316</v>
      </c>
      <c r="BN172" s="95" t="n">
        <v>0</v>
      </c>
      <c r="BO172" s="95" t="inlineStr">
        <is>
          <t>3.16-29-1</t>
        </is>
      </c>
      <c r="BP172" s="95" t="n">
        <v>1</v>
      </c>
      <c r="BQ172" s="95" t="n">
        <v>40</v>
      </c>
      <c r="BR172" s="95" t="n">
        <v>0</v>
      </c>
      <c r="BS172" s="95" t="n">
        <v>1</v>
      </c>
      <c r="BT172" s="95" t="n">
        <v>1</v>
      </c>
      <c r="BU172" s="95" t="n">
        <v>1</v>
      </c>
      <c r="BV172" s="95" t="n">
        <v>1</v>
      </c>
      <c r="BW172" s="95" t="n">
        <v>1</v>
      </c>
      <c r="BX172" s="95" t="n">
        <v>1</v>
      </c>
      <c r="BY172" s="95" t="n"/>
      <c r="BZ172" s="95" t="n">
        <v>97</v>
      </c>
      <c r="CA172" s="95" t="n">
        <v>51</v>
      </c>
      <c r="CB172" s="95" t="n"/>
      <c r="CC172" s="95" t="n"/>
      <c r="CD172" s="95" t="n"/>
      <c r="CE172" s="95" t="n">
        <v>30</v>
      </c>
      <c r="CF172" s="95" t="n">
        <v>0</v>
      </c>
      <c r="CG172" s="95" t="n">
        <v>0</v>
      </c>
      <c r="CH172" s="95" t="n"/>
      <c r="CI172" s="95" t="n"/>
      <c r="CJ172" s="95" t="n"/>
      <c r="CK172" s="95" t="n"/>
      <c r="CL172" s="95" t="n"/>
      <c r="CM172" s="95" t="n">
        <v>0</v>
      </c>
      <c r="CN172" s="95" t="n"/>
      <c r="CO172" s="95" t="n">
        <v>0</v>
      </c>
      <c r="CP172" s="95">
        <f>ROUND(P172,2)</f>
        <v/>
      </c>
      <c r="CQ172" s="95">
        <f>ROUND(V172,2)</f>
        <v/>
      </c>
      <c r="CR172" s="95">
        <f>ROUND(W172,2)</f>
        <v/>
      </c>
      <c r="CS172" s="95">
        <f>ROUND(X172,2)</f>
        <v/>
      </c>
      <c r="CT172" s="95">
        <f>ROUND(Y172,2)</f>
        <v/>
      </c>
      <c r="CU172" s="95">
        <f>ROUND(AF172,2)</f>
        <v/>
      </c>
      <c r="CV172" s="95">
        <f>ROUND((AH172*AV172),2)</f>
        <v/>
      </c>
      <c r="CW172" s="95">
        <f>ROUND(AI172,2)</f>
        <v/>
      </c>
      <c r="CX172" s="95">
        <f>ROUND(AJ172,2)</f>
        <v/>
      </c>
      <c r="CY172" s="95">
        <f>ROUND(((P172*AT172)/100),2)</f>
        <v/>
      </c>
      <c r="CZ172" s="95">
        <f>ROUND(((P172*AU172)/100),2)</f>
        <v/>
      </c>
      <c r="DA172" s="95" t="n"/>
      <c r="DB172" s="95" t="n">
        <v>293</v>
      </c>
      <c r="DC172" s="95" t="n"/>
      <c r="DD172" s="95" t="inlineStr">
        <is>
          <t>*0)*1</t>
        </is>
      </c>
      <c r="DE172" s="95" t="inlineStr">
        <is>
          <t>*0,3)*1,1</t>
        </is>
      </c>
      <c r="DF172" s="95" t="inlineStr">
        <is>
          <t>*0,3)*1,1</t>
        </is>
      </c>
      <c r="DG172" s="95" t="inlineStr">
        <is>
          <t>*0,3)*1,1</t>
        </is>
      </c>
      <c r="DH172" s="95" t="n"/>
      <c r="DI172" s="95" t="inlineStr">
        <is>
          <t>*0,3)*1,1</t>
        </is>
      </c>
      <c r="DJ172" s="95" t="inlineStr">
        <is>
          <t>*0,3)*1,1</t>
        </is>
      </c>
      <c r="DK172" s="95" t="n"/>
      <c r="DL172" s="95" t="n"/>
      <c r="DM172" s="95" t="n"/>
      <c r="DN172" s="95" t="n">
        <v>0</v>
      </c>
      <c r="DO172" s="95" t="n">
        <v>0</v>
      </c>
      <c r="DP172" s="95" t="n">
        <v>1</v>
      </c>
      <c r="DQ172" s="95" t="n">
        <v>1</v>
      </c>
      <c r="DR172" s="95" t="n"/>
      <c r="DS172" s="95" t="n"/>
      <c r="DT172" s="95" t="n"/>
      <c r="DU172" s="95" t="n">
        <v>1000</v>
      </c>
      <c r="DV172" s="95" t="inlineStr">
        <is>
          <t>1  М.П..</t>
        </is>
      </c>
      <c r="DW172" s="95" t="inlineStr">
        <is>
          <t>1  М.П..</t>
        </is>
      </c>
      <c r="DX172" s="95" t="n">
        <v>1</v>
      </c>
      <c r="DY172" s="95" t="n"/>
      <c r="DZ172" s="95" t="n"/>
      <c r="EA172" s="95" t="n"/>
      <c r="EB172" s="95" t="n"/>
      <c r="EC172" s="95" t="n"/>
      <c r="ED172" s="95" t="n"/>
      <c r="EE172" s="95" t="n">
        <v>1894246169</v>
      </c>
      <c r="EF172" s="95" t="n">
        <v>40</v>
      </c>
      <c r="EG172" s="95" t="inlineStr">
        <is>
          <t>Монтаж оборудования</t>
        </is>
      </c>
      <c r="EH172" s="95" t="n">
        <v>0</v>
      </c>
      <c r="EI172" s="95" t="n"/>
      <c r="EJ172" s="95" t="n">
        <v>292</v>
      </c>
      <c r="EK172" s="95" t="n">
        <v>316</v>
      </c>
      <c r="EL172" s="95" t="inlineStr">
        <is>
          <t>ТСН-2001 3.16-29-1</t>
        </is>
      </c>
      <c r="EM172" s="95" t="inlineStr">
        <is>
          <t>ТСН-2001.3-16</t>
        </is>
      </c>
      <c r="EN172" s="95" t="n"/>
      <c r="EO172" s="95" t="n"/>
      <c r="EP172" s="95" t="n"/>
      <c r="EQ172" s="95" t="n">
        <v>131072</v>
      </c>
      <c r="ER172" s="95" t="n">
        <v>854.9</v>
      </c>
      <c r="ES172" s="95" t="n">
        <v>0</v>
      </c>
      <c r="ET172" s="95" t="n">
        <v>1044.88</v>
      </c>
      <c r="EU172" s="95" t="n">
        <v>95</v>
      </c>
      <c r="EV172" s="95" t="n">
        <v>702.92</v>
      </c>
      <c r="EW172" s="95" t="n">
        <v>292</v>
      </c>
      <c r="EX172" s="95" t="n">
        <v>0</v>
      </c>
      <c r="EY172" s="95" t="n">
        <v>0</v>
      </c>
      <c r="EZ172" s="95" t="n"/>
      <c r="FA172" s="95" t="n"/>
      <c r="FB172" s="95" t="n"/>
      <c r="FC172" s="95" t="n"/>
      <c r="FD172" s="95" t="n"/>
      <c r="FE172" s="95" t="n"/>
      <c r="FF172" s="95" t="n"/>
      <c r="FG172" s="95" t="n"/>
      <c r="FH172" s="95" t="n"/>
      <c r="FI172" s="95" t="n"/>
      <c r="FJ172" s="95" t="n"/>
      <c r="FK172" s="95" t="n"/>
      <c r="FL172" s="95" t="n"/>
      <c r="FM172" s="95" t="n"/>
      <c r="FN172" s="95" t="n"/>
      <c r="FO172" s="95" t="n"/>
      <c r="FP172" s="95" t="n"/>
      <c r="FQ172" s="95" t="n">
        <v>0</v>
      </c>
      <c r="FR172" s="95">
        <f>ROUND(IF(BI172=3,GM172,0),2)</f>
        <v/>
      </c>
      <c r="FS172" s="95" t="n">
        <v>0</v>
      </c>
      <c r="FT172" s="95" t="n"/>
      <c r="FU172" s="95" t="n"/>
      <c r="FV172" s="95" t="n"/>
      <c r="FW172" s="95" t="n"/>
      <c r="FX172" s="95" t="n">
        <v>97</v>
      </c>
      <c r="FY172" s="95" t="n">
        <v>51</v>
      </c>
      <c r="FZ172" s="95" t="n"/>
      <c r="GA172" s="95" t="n"/>
      <c r="GB172" s="95" t="n"/>
      <c r="GC172" s="95" t="n"/>
      <c r="GD172" s="95" t="n">
        <v>1</v>
      </c>
      <c r="GE172" s="95" t="n"/>
      <c r="GF172" s="95" t="n">
        <v>1894246169</v>
      </c>
      <c r="GG172" s="95" t="n">
        <v>2</v>
      </c>
      <c r="GH172" s="95" t="n">
        <v>1</v>
      </c>
      <c r="GI172" s="95" t="n">
        <v>2</v>
      </c>
      <c r="GJ172" s="95" t="n">
        <v>0</v>
      </c>
      <c r="GK172" s="95" t="n">
        <v>0</v>
      </c>
      <c r="GL172" s="95">
        <f>ROUND(IF(AND(BH172=3,BI172=3,FS172&lt;&gt;0),P172,0),2)</f>
        <v/>
      </c>
      <c r="GM172" s="95">
        <f>ROUND(O172+X172+Y172,2)+GX172</f>
        <v/>
      </c>
      <c r="GN172" s="95">
        <f>IF(OR(BI172=0,BI172=1),GM172-GX172,0)</f>
        <v/>
      </c>
      <c r="GO172" s="95">
        <f>IF(BI172=2,GM172-GX172,0)</f>
        <v/>
      </c>
      <c r="GP172" s="95">
        <f>IF(BI172=4,GM172-GX172,0)</f>
        <v/>
      </c>
      <c r="GQ172" s="95" t="n"/>
      <c r="GR172" s="95" t="n">
        <v>0</v>
      </c>
      <c r="GS172" s="95" t="n">
        <v>0</v>
      </c>
      <c r="GT172" s="95" t="n">
        <v>0</v>
      </c>
      <c r="GU172" s="95" t="n"/>
      <c r="GV172" s="95">
        <f>ROUND((GT172),6)</f>
        <v/>
      </c>
      <c r="GW172" s="95" t="n">
        <v>1</v>
      </c>
      <c r="GX172" s="95">
        <f>ROUND(HC172*I172,2)</f>
        <v/>
      </c>
      <c r="GY172" s="95" t="n">
        <v>0</v>
      </c>
      <c r="GZ172" s="95" t="n">
        <v>0</v>
      </c>
      <c r="HA172" s="95" t="n">
        <v>0</v>
      </c>
      <c r="HB172" s="95" t="n">
        <v>0</v>
      </c>
      <c r="HC172" s="95">
        <f>GV172*GW172</f>
        <v/>
      </c>
      <c r="HD172" s="95" t="n">
        <v>0</v>
      </c>
      <c r="HE172" s="95" t="n"/>
      <c r="HF172" s="95" t="n"/>
      <c r="HG172" s="95" t="n"/>
      <c r="HH172" s="95" t="n"/>
      <c r="HI172" s="95" t="n"/>
      <c r="HJ172" s="95" t="n"/>
      <c r="HK172" s="95" t="n"/>
      <c r="HL172" s="95" t="n"/>
      <c r="HM172" s="95" t="n"/>
      <c r="HN172" s="95" t="n"/>
      <c r="HO172" s="95" t="n"/>
      <c r="HP172" s="95" t="n"/>
      <c r="HQ172" s="95" t="n"/>
      <c r="HR172" s="95" t="n"/>
      <c r="HS172" s="95" t="n"/>
      <c r="HT172" s="95" t="n"/>
      <c r="HU172" s="95" t="n"/>
      <c r="HV172" s="95" t="n"/>
      <c r="HW172" s="95" t="n"/>
      <c r="HX172" s="95" t="n"/>
      <c r="HY172" s="95" t="n"/>
      <c r="HZ172" s="95" t="n"/>
      <c r="IA172" s="95" t="n"/>
      <c r="IB172" s="95" t="n"/>
      <c r="IC172" s="95" t="n"/>
      <c r="ID172" s="95" t="n"/>
      <c r="IE172" s="95" t="n"/>
      <c r="IF172" s="95" t="n"/>
      <c r="IG172" s="95" t="n"/>
      <c r="IH172" s="95" t="n"/>
      <c r="II172" s="95" t="n"/>
      <c r="IJ172" s="95" t="n"/>
      <c r="IK172" s="95" t="n"/>
      <c r="IL172" s="95" t="n"/>
      <c r="IM172" s="95" t="n"/>
      <c r="IN172" s="95" t="n"/>
      <c r="IO172" s="95" t="n"/>
      <c r="IP172" s="95" t="n"/>
      <c r="IQ172" s="95" t="n"/>
      <c r="IR172" s="95" t="n"/>
      <c r="IS172" s="95" t="n"/>
      <c r="IT172" s="95" t="n"/>
      <c r="IU172" s="95" t="n"/>
    </row>
    <row r="173" ht="12.75" customHeight="1" s="54">
      <c r="A173" s="95" t="n">
        <v>17</v>
      </c>
      <c r="B173" s="95" t="n">
        <v>1</v>
      </c>
      <c r="C173" s="95">
        <f>ROW(SmtRes!A150)</f>
        <v/>
      </c>
      <c r="D173" s="95">
        <f>ROW(EtalonRes!A150)</f>
        <v/>
      </c>
      <c r="E173" s="95" t="n">
        <v>1</v>
      </c>
      <c r="F173" s="95" t="inlineStr">
        <is>
          <t>3.16-15-1</t>
        </is>
      </c>
      <c r="G173" s="95" t="inlineStr">
        <is>
          <t>Монтаж запорной арматуры</t>
        </is>
      </c>
      <c r="H173" s="95" t="inlineStr">
        <is>
          <t>1 КОМПЛ.</t>
        </is>
      </c>
      <c r="I173" s="95" t="n">
        <v>49</v>
      </c>
      <c r="J173" s="95" t="n">
        <v>59.12</v>
      </c>
      <c r="K173" s="95" t="n">
        <v>46661.19</v>
      </c>
      <c r="L173" s="95" t="n"/>
      <c r="M173" s="95" t="n"/>
      <c r="N173" s="95" t="n"/>
      <c r="O173" s="95">
        <f>ROUND((Z173+AC173+AD173),2)</f>
        <v/>
      </c>
      <c r="P173" s="95">
        <f>ROUND((U173+X173+Y173),2)</f>
        <v/>
      </c>
      <c r="Q173" s="95">
        <f>ROUND(10.18,2)</f>
        <v/>
      </c>
      <c r="R173" s="95">
        <f>ROUND(AH173,2)</f>
        <v/>
      </c>
      <c r="S173" s="95" t="inlineStr">
        <is>
          <t>ТСН-2001 3.16-15-1</t>
        </is>
      </c>
      <c r="T173" s="95" t="inlineStr">
        <is>
          <t>work</t>
        </is>
      </c>
      <c r="U173" s="95" t="n">
        <v>29489.87</v>
      </c>
      <c r="V173" s="95" t="n">
        <v>8399.02</v>
      </c>
      <c r="W173" s="95" t="n">
        <v>933.23</v>
      </c>
      <c r="X173" s="95" t="n">
        <v>10265.46</v>
      </c>
      <c r="Y173" s="95" t="n">
        <v>6905.86</v>
      </c>
      <c r="Z173" s="95" t="n">
        <v>2896.84</v>
      </c>
      <c r="AA173" s="95" t="n">
        <v>825.05</v>
      </c>
      <c r="AB173" s="95" t="n">
        <v>91.67</v>
      </c>
      <c r="AC173" s="95" t="n">
        <v>1008.39</v>
      </c>
      <c r="AD173" s="95" t="n">
        <v>678.37</v>
      </c>
      <c r="AE173" s="95" t="inlineStr">
        <is>
          <t>work</t>
        </is>
      </c>
      <c r="AF173" s="95" t="n">
        <v>103.33</v>
      </c>
      <c r="AG173" s="95" t="n">
        <v>10.15</v>
      </c>
      <c r="AH173" s="95" t="n">
        <v>49</v>
      </c>
      <c r="AI173" s="95">
        <f>(((EX173*0.3)*1.1))</f>
        <v/>
      </c>
      <c r="AJ173" s="95">
        <f>(AS173)</f>
        <v/>
      </c>
      <c r="AK173" s="95" t="n">
        <v>825.05</v>
      </c>
      <c r="AL173" s="95" t="n">
        <v>0</v>
      </c>
      <c r="AM173" s="95" t="n">
        <v>1008.39</v>
      </c>
      <c r="AN173" s="95" t="n">
        <v>91.67</v>
      </c>
      <c r="AO173" s="95">
        <f>ROUND(O173,2)</f>
        <v/>
      </c>
      <c r="AP173" s="95" t="n">
        <v>0</v>
      </c>
      <c r="AQ173" s="95">
        <f>ROUND(R173,2)</f>
        <v/>
      </c>
      <c r="AR173" s="95" t="n">
        <v>0</v>
      </c>
      <c r="AS173" s="95" t="n">
        <v>0</v>
      </c>
      <c r="AT173" s="95" t="n">
        <v>97</v>
      </c>
      <c r="AU173" s="95" t="n">
        <v>51</v>
      </c>
      <c r="AV173" s="95" t="n">
        <v>1</v>
      </c>
      <c r="AW173" s="95" t="n">
        <v>1</v>
      </c>
      <c r="AX173" s="95" t="n"/>
      <c r="AY173" s="95" t="n"/>
      <c r="AZ173" s="95" t="n">
        <v>1</v>
      </c>
      <c r="BA173" s="95" t="n">
        <v>1</v>
      </c>
      <c r="BB173" s="95" t="n">
        <v>1</v>
      </c>
      <c r="BC173" s="95" t="n">
        <v>1</v>
      </c>
      <c r="BD173" s="95" t="n"/>
      <c r="BE173" s="95" t="n"/>
      <c r="BF173" s="95" t="n"/>
      <c r="BG173" s="95" t="n"/>
      <c r="BH173" s="95" t="n">
        <v>0</v>
      </c>
      <c r="BI173" s="95" t="n">
        <v>49</v>
      </c>
      <c r="BJ173" s="95" t="inlineStr">
        <is>
          <t>ТСН-2001 3.16-15-1, 3.16-15-1</t>
        </is>
      </c>
      <c r="BK173" s="95" t="n"/>
      <c r="BL173" s="95" t="n"/>
      <c r="BM173" s="95" t="n">
        <v>316</v>
      </c>
      <c r="BN173" s="95" t="n">
        <v>0</v>
      </c>
      <c r="BO173" s="95" t="inlineStr">
        <is>
          <t>3.16-15-1</t>
        </is>
      </c>
      <c r="BP173" s="95" t="n">
        <v>1</v>
      </c>
      <c r="BQ173" s="95" t="n">
        <v>40</v>
      </c>
      <c r="BR173" s="95" t="n">
        <v>0</v>
      </c>
      <c r="BS173" s="95" t="n">
        <v>1</v>
      </c>
      <c r="BT173" s="95" t="n">
        <v>1</v>
      </c>
      <c r="BU173" s="95" t="n">
        <v>1</v>
      </c>
      <c r="BV173" s="95" t="n">
        <v>1</v>
      </c>
      <c r="BW173" s="95" t="n">
        <v>1</v>
      </c>
      <c r="BX173" s="95" t="n">
        <v>1</v>
      </c>
      <c r="BY173" s="95" t="n"/>
      <c r="BZ173" s="95" t="n">
        <v>97</v>
      </c>
      <c r="CA173" s="95" t="n">
        <v>51</v>
      </c>
      <c r="CB173" s="95" t="n"/>
      <c r="CC173" s="95" t="n"/>
      <c r="CD173" s="95" t="n"/>
      <c r="CE173" s="95" t="n">
        <v>30</v>
      </c>
      <c r="CF173" s="95" t="n">
        <v>0</v>
      </c>
      <c r="CG173" s="95" t="n">
        <v>0</v>
      </c>
      <c r="CH173" s="95" t="n"/>
      <c r="CI173" s="95" t="n"/>
      <c r="CJ173" s="95" t="n"/>
      <c r="CK173" s="95" t="n"/>
      <c r="CL173" s="95" t="n"/>
      <c r="CM173" s="95" t="n">
        <v>0</v>
      </c>
      <c r="CN173" s="95" t="n"/>
      <c r="CO173" s="95" t="n">
        <v>0</v>
      </c>
      <c r="CP173" s="95">
        <f>ROUND(P173,2)</f>
        <v/>
      </c>
      <c r="CQ173" s="95">
        <f>ROUND(V173,2)</f>
        <v/>
      </c>
      <c r="CR173" s="95">
        <f>ROUND(W173,2)</f>
        <v/>
      </c>
      <c r="CS173" s="95">
        <f>ROUND(X173,2)</f>
        <v/>
      </c>
      <c r="CT173" s="95">
        <f>ROUND(Y173,2)</f>
        <v/>
      </c>
      <c r="CU173" s="95">
        <f>ROUND(AF173,2)</f>
        <v/>
      </c>
      <c r="CV173" s="95">
        <f>ROUND((AH173*AV173),2)</f>
        <v/>
      </c>
      <c r="CW173" s="95">
        <f>ROUND(AI173,2)</f>
        <v/>
      </c>
      <c r="CX173" s="95">
        <f>ROUND(AJ173,2)</f>
        <v/>
      </c>
      <c r="CY173" s="95">
        <f>ROUND(((P173*AT173)/100),2)</f>
        <v/>
      </c>
      <c r="CZ173" s="95">
        <f>ROUND(((P173*AU173)/100),2)</f>
        <v/>
      </c>
      <c r="DA173" s="95" t="n"/>
      <c r="DB173" s="95" t="n">
        <v>295</v>
      </c>
      <c r="DC173" s="95" t="n"/>
      <c r="DD173" s="95" t="inlineStr">
        <is>
          <t>*0)*1</t>
        </is>
      </c>
      <c r="DE173" s="95" t="inlineStr">
        <is>
          <t>*0,3)*1,1</t>
        </is>
      </c>
      <c r="DF173" s="95" t="inlineStr">
        <is>
          <t>*0,3)*1,1</t>
        </is>
      </c>
      <c r="DG173" s="95" t="inlineStr">
        <is>
          <t>*0,3)*1,1</t>
        </is>
      </c>
      <c r="DH173" s="95" t="n"/>
      <c r="DI173" s="95" t="inlineStr">
        <is>
          <t>*0,3)*1,1</t>
        </is>
      </c>
      <c r="DJ173" s="95" t="inlineStr">
        <is>
          <t>*0,3)*1,1</t>
        </is>
      </c>
      <c r="DK173" s="95" t="n"/>
      <c r="DL173" s="95" t="n"/>
      <c r="DM173" s="95" t="n"/>
      <c r="DN173" s="95" t="n">
        <v>0</v>
      </c>
      <c r="DO173" s="95" t="n">
        <v>0</v>
      </c>
      <c r="DP173" s="95" t="n">
        <v>1</v>
      </c>
      <c r="DQ173" s="95" t="n">
        <v>1</v>
      </c>
      <c r="DR173" s="95" t="n"/>
      <c r="DS173" s="95" t="n"/>
      <c r="DT173" s="95" t="n"/>
      <c r="DU173" s="95" t="n">
        <v>1000</v>
      </c>
      <c r="DV173" s="95" t="inlineStr">
        <is>
          <t>1  КОМПЛ..</t>
        </is>
      </c>
      <c r="DW173" s="95" t="inlineStr">
        <is>
          <t>1  КОМПЛ..</t>
        </is>
      </c>
      <c r="DX173" s="95" t="n">
        <v>1</v>
      </c>
      <c r="DY173" s="95" t="n"/>
      <c r="DZ173" s="95" t="n"/>
      <c r="EA173" s="95" t="n"/>
      <c r="EB173" s="95" t="n"/>
      <c r="EC173" s="95" t="n"/>
      <c r="ED173" s="95" t="n"/>
      <c r="EE173" s="95" t="n">
        <v>1625963946</v>
      </c>
      <c r="EF173" s="95" t="n">
        <v>40</v>
      </c>
      <c r="EG173" s="95" t="inlineStr">
        <is>
          <t>Монтаж оборудования</t>
        </is>
      </c>
      <c r="EH173" s="95" t="n">
        <v>0</v>
      </c>
      <c r="EI173" s="95" t="n"/>
      <c r="EJ173" s="95" t="n">
        <v>49</v>
      </c>
      <c r="EK173" s="95" t="n">
        <v>316</v>
      </c>
      <c r="EL173" s="95" t="inlineStr">
        <is>
          <t>ТСН-2001 3.16-15-1</t>
        </is>
      </c>
      <c r="EM173" s="95" t="inlineStr">
        <is>
          <t>ТСН-2001.3-16</t>
        </is>
      </c>
      <c r="EN173" s="95" t="n"/>
      <c r="EO173" s="95" t="n"/>
      <c r="EP173" s="95" t="n"/>
      <c r="EQ173" s="95" t="n">
        <v>131072</v>
      </c>
      <c r="ER173" s="95" t="n">
        <v>825.05</v>
      </c>
      <c r="ES173" s="95" t="n">
        <v>0</v>
      </c>
      <c r="ET173" s="95" t="n">
        <v>1008.39</v>
      </c>
      <c r="EU173" s="95" t="n">
        <v>91.67</v>
      </c>
      <c r="EV173" s="95" t="n">
        <v>678.37</v>
      </c>
      <c r="EW173" s="95" t="n">
        <v>49</v>
      </c>
      <c r="EX173" s="95" t="n">
        <v>0</v>
      </c>
      <c r="EY173" s="95" t="n">
        <v>0</v>
      </c>
      <c r="EZ173" s="95" t="n"/>
      <c r="FA173" s="95" t="n"/>
      <c r="FB173" s="95" t="n"/>
      <c r="FC173" s="95" t="n"/>
      <c r="FD173" s="95" t="n"/>
      <c r="FE173" s="95" t="n"/>
      <c r="FF173" s="95" t="n"/>
      <c r="FG173" s="95" t="n"/>
      <c r="FH173" s="95" t="n"/>
      <c r="FI173" s="95" t="n"/>
      <c r="FJ173" s="95" t="n"/>
      <c r="FK173" s="95" t="n"/>
      <c r="FL173" s="95" t="n"/>
      <c r="FM173" s="95" t="n"/>
      <c r="FN173" s="95" t="n"/>
      <c r="FO173" s="95" t="n"/>
      <c r="FP173" s="95" t="n"/>
      <c r="FQ173" s="95" t="n">
        <v>0</v>
      </c>
      <c r="FR173" s="95">
        <f>ROUND(IF(BI173=3,GM173,0),2)</f>
        <v/>
      </c>
      <c r="FS173" s="95" t="n">
        <v>0</v>
      </c>
      <c r="FT173" s="95" t="n"/>
      <c r="FU173" s="95" t="n"/>
      <c r="FV173" s="95" t="n"/>
      <c r="FW173" s="95" t="n"/>
      <c r="FX173" s="95" t="n">
        <v>97</v>
      </c>
      <c r="FY173" s="95" t="n">
        <v>51</v>
      </c>
      <c r="FZ173" s="95" t="n"/>
      <c r="GA173" s="95" t="n"/>
      <c r="GB173" s="95" t="n"/>
      <c r="GC173" s="95" t="n"/>
      <c r="GD173" s="95" t="n">
        <v>1</v>
      </c>
      <c r="GE173" s="95" t="n"/>
      <c r="GF173" s="95" t="n">
        <v>1625963946</v>
      </c>
      <c r="GG173" s="95" t="n">
        <v>2</v>
      </c>
      <c r="GH173" s="95" t="n">
        <v>1</v>
      </c>
      <c r="GI173" s="95" t="n">
        <v>2</v>
      </c>
      <c r="GJ173" s="95" t="n">
        <v>0</v>
      </c>
      <c r="GK173" s="95" t="n">
        <v>0</v>
      </c>
      <c r="GL173" s="95">
        <f>ROUND(IF(AND(BH173=3,BI173=3,FS173&lt;&gt;0),P173,0),2)</f>
        <v/>
      </c>
      <c r="GM173" s="95">
        <f>ROUND(O173+X173+Y173,2)+GX173</f>
        <v/>
      </c>
      <c r="GN173" s="95">
        <f>IF(OR(BI173=0,BI173=1),GM173-GX173,0)</f>
        <v/>
      </c>
      <c r="GO173" s="95">
        <f>IF(BI173=2,GM173-GX173,0)</f>
        <v/>
      </c>
      <c r="GP173" s="95">
        <f>IF(BI173=4,GM173-GX173,0)</f>
        <v/>
      </c>
      <c r="GQ173" s="95" t="n"/>
      <c r="GR173" s="95" t="n">
        <v>0</v>
      </c>
      <c r="GS173" s="95" t="n">
        <v>0</v>
      </c>
      <c r="GT173" s="95" t="n">
        <v>0</v>
      </c>
      <c r="GU173" s="95" t="n"/>
      <c r="GV173" s="95">
        <f>ROUND((GT173),6)</f>
        <v/>
      </c>
      <c r="GW173" s="95" t="n">
        <v>1</v>
      </c>
      <c r="GX173" s="95">
        <f>ROUND(HC173*I173,2)</f>
        <v/>
      </c>
      <c r="GY173" s="95" t="n">
        <v>0</v>
      </c>
      <c r="GZ173" s="95" t="n">
        <v>0</v>
      </c>
      <c r="HA173" s="95" t="n">
        <v>0</v>
      </c>
      <c r="HB173" s="95" t="n">
        <v>0</v>
      </c>
      <c r="HC173" s="95">
        <f>GV173*GW173</f>
        <v/>
      </c>
      <c r="HD173" s="95" t="n">
        <v>0</v>
      </c>
      <c r="HE173" s="95" t="n"/>
      <c r="HF173" s="95" t="n"/>
      <c r="HG173" s="95" t="n"/>
      <c r="HH173" s="95" t="n"/>
      <c r="HI173" s="95" t="n"/>
      <c r="HJ173" s="95" t="n"/>
      <c r="HK173" s="95" t="n"/>
      <c r="HL173" s="95" t="n"/>
      <c r="HM173" s="95" t="n"/>
      <c r="HN173" s="95" t="n"/>
      <c r="HO173" s="95" t="n"/>
      <c r="HP173" s="95" t="n"/>
      <c r="HQ173" s="95" t="n"/>
      <c r="HR173" s="95" t="n"/>
      <c r="HS173" s="95" t="n"/>
      <c r="HT173" s="95" t="n"/>
      <c r="HU173" s="95" t="n"/>
      <c r="HV173" s="95" t="n"/>
      <c r="HW173" s="95" t="n"/>
      <c r="HX173" s="95" t="n"/>
      <c r="HY173" s="95" t="n"/>
      <c r="HZ173" s="95" t="n"/>
      <c r="IA173" s="95" t="n"/>
      <c r="IB173" s="95" t="n"/>
      <c r="IC173" s="95" t="n"/>
      <c r="ID173" s="95" t="n"/>
      <c r="IE173" s="95" t="n"/>
      <c r="IF173" s="95" t="n"/>
      <c r="IG173" s="95" t="n"/>
      <c r="IH173" s="95" t="n"/>
      <c r="II173" s="95" t="n"/>
      <c r="IJ173" s="95" t="n"/>
      <c r="IK173" s="95" t="n"/>
      <c r="IL173" s="95" t="n"/>
      <c r="IM173" s="95" t="n"/>
      <c r="IN173" s="95" t="n"/>
      <c r="IO173" s="95" t="n"/>
      <c r="IP173" s="95" t="n"/>
      <c r="IQ173" s="95" t="n"/>
      <c r="IR173" s="95" t="n"/>
      <c r="IS173" s="95" t="n"/>
      <c r="IT173" s="95" t="n"/>
      <c r="IU173" s="95" t="n"/>
    </row>
    <row r="174" ht="12.75" customHeight="1" s="54">
      <c r="A174" s="95" t="n">
        <v>17</v>
      </c>
      <c r="B174" s="95" t="n">
        <v>1</v>
      </c>
      <c r="C174" s="95">
        <f>ROW(SmtRes!A151)</f>
        <v/>
      </c>
      <c r="D174" s="95">
        <f>ROW(EtalonRes!A151)</f>
        <v/>
      </c>
      <c r="E174" s="95" t="n">
        <v>1</v>
      </c>
      <c r="F174" s="95" t="inlineStr">
        <is>
          <t>3.17-2-3</t>
        </is>
      </c>
      <c r="G174" s="95" t="inlineStr">
        <is>
          <t>Монтаж смесителей и подводок</t>
        </is>
      </c>
      <c r="H174" s="95" t="inlineStr">
        <is>
          <t>1 КОМПЛ.</t>
        </is>
      </c>
      <c r="I174" s="95" t="n">
        <v>49</v>
      </c>
      <c r="J174" s="95" t="n">
        <v>59.12</v>
      </c>
      <c r="K174" s="95" t="n">
        <v>46661.19</v>
      </c>
      <c r="L174" s="95" t="n"/>
      <c r="M174" s="95" t="n"/>
      <c r="N174" s="95" t="n"/>
      <c r="O174" s="95">
        <f>ROUND((Z174+AC174+AD174),2)</f>
        <v/>
      </c>
      <c r="P174" s="95">
        <f>ROUND((U174+X174+Y174),2)</f>
        <v/>
      </c>
      <c r="Q174" s="95">
        <f>ROUND(10.18,2)</f>
        <v/>
      </c>
      <c r="R174" s="95">
        <f>ROUND(AH174,2)</f>
        <v/>
      </c>
      <c r="S174" s="95" t="inlineStr">
        <is>
          <t>ТСН-2001 3.17-2-3</t>
        </is>
      </c>
      <c r="T174" s="95" t="inlineStr">
        <is>
          <t>work</t>
        </is>
      </c>
      <c r="U174" s="95" t="n">
        <v>29489.87</v>
      </c>
      <c r="V174" s="95" t="n">
        <v>8399.02</v>
      </c>
      <c r="W174" s="95" t="n">
        <v>933.23</v>
      </c>
      <c r="X174" s="95" t="n">
        <v>10265.46</v>
      </c>
      <c r="Y174" s="95" t="n">
        <v>6905.86</v>
      </c>
      <c r="Z174" s="95" t="n">
        <v>2896.84</v>
      </c>
      <c r="AA174" s="95" t="n">
        <v>825.05</v>
      </c>
      <c r="AB174" s="95" t="n">
        <v>91.67</v>
      </c>
      <c r="AC174" s="95" t="n">
        <v>1008.39</v>
      </c>
      <c r="AD174" s="95" t="n">
        <v>678.37</v>
      </c>
      <c r="AE174" s="95" t="inlineStr">
        <is>
          <t>work</t>
        </is>
      </c>
      <c r="AF174" s="95" t="n">
        <v>103.33</v>
      </c>
      <c r="AG174" s="95" t="n">
        <v>10.15</v>
      </c>
      <c r="AH174" s="95" t="n">
        <v>49</v>
      </c>
      <c r="AI174" s="95">
        <f>(((EX174*0.3)*1.1))</f>
        <v/>
      </c>
      <c r="AJ174" s="95">
        <f>(AS174)</f>
        <v/>
      </c>
      <c r="AK174" s="95" t="n">
        <v>825.05</v>
      </c>
      <c r="AL174" s="95" t="n">
        <v>0</v>
      </c>
      <c r="AM174" s="95" t="n">
        <v>1008.39</v>
      </c>
      <c r="AN174" s="95" t="n">
        <v>91.67</v>
      </c>
      <c r="AO174" s="95">
        <f>ROUND(O174,2)</f>
        <v/>
      </c>
      <c r="AP174" s="95" t="n">
        <v>0</v>
      </c>
      <c r="AQ174" s="95">
        <f>ROUND(R174,2)</f>
        <v/>
      </c>
      <c r="AR174" s="95" t="n">
        <v>0</v>
      </c>
      <c r="AS174" s="95" t="n">
        <v>0</v>
      </c>
      <c r="AT174" s="95" t="n">
        <v>97</v>
      </c>
      <c r="AU174" s="95" t="n">
        <v>51</v>
      </c>
      <c r="AV174" s="95" t="n">
        <v>1</v>
      </c>
      <c r="AW174" s="95" t="n">
        <v>1</v>
      </c>
      <c r="AX174" s="95" t="n"/>
      <c r="AY174" s="95" t="n"/>
      <c r="AZ174" s="95" t="n">
        <v>1</v>
      </c>
      <c r="BA174" s="95" t="n">
        <v>1</v>
      </c>
      <c r="BB174" s="95" t="n">
        <v>1</v>
      </c>
      <c r="BC174" s="95" t="n">
        <v>1</v>
      </c>
      <c r="BD174" s="95" t="n"/>
      <c r="BE174" s="95" t="n"/>
      <c r="BF174" s="95" t="n"/>
      <c r="BG174" s="95" t="n"/>
      <c r="BH174" s="95" t="n">
        <v>0</v>
      </c>
      <c r="BI174" s="95" t="n">
        <v>49</v>
      </c>
      <c r="BJ174" s="95" t="inlineStr">
        <is>
          <t>ТСН-2001 3.17-2-3, 3.17-2-3</t>
        </is>
      </c>
      <c r="BK174" s="95" t="n"/>
      <c r="BL174" s="95" t="n"/>
      <c r="BM174" s="95" t="n">
        <v>317</v>
      </c>
      <c r="BN174" s="95" t="n">
        <v>0</v>
      </c>
      <c r="BO174" s="95" t="inlineStr">
        <is>
          <t>3.17-2-3</t>
        </is>
      </c>
      <c r="BP174" s="95" t="n">
        <v>1</v>
      </c>
      <c r="BQ174" s="95" t="n">
        <v>40</v>
      </c>
      <c r="BR174" s="95" t="n">
        <v>0</v>
      </c>
      <c r="BS174" s="95" t="n">
        <v>1</v>
      </c>
      <c r="BT174" s="95" t="n">
        <v>1</v>
      </c>
      <c r="BU174" s="95" t="n">
        <v>1</v>
      </c>
      <c r="BV174" s="95" t="n">
        <v>1</v>
      </c>
      <c r="BW174" s="95" t="n">
        <v>1</v>
      </c>
      <c r="BX174" s="95" t="n">
        <v>1</v>
      </c>
      <c r="BY174" s="95" t="n"/>
      <c r="BZ174" s="95" t="n">
        <v>97</v>
      </c>
      <c r="CA174" s="95" t="n">
        <v>51</v>
      </c>
      <c r="CB174" s="95" t="n"/>
      <c r="CC174" s="95" t="n"/>
      <c r="CD174" s="95" t="n"/>
      <c r="CE174" s="95" t="n">
        <v>30</v>
      </c>
      <c r="CF174" s="95" t="n">
        <v>0</v>
      </c>
      <c r="CG174" s="95" t="n">
        <v>0</v>
      </c>
      <c r="CH174" s="95" t="n"/>
      <c r="CI174" s="95" t="n"/>
      <c r="CJ174" s="95" t="n"/>
      <c r="CK174" s="95" t="n"/>
      <c r="CL174" s="95" t="n"/>
      <c r="CM174" s="95" t="n">
        <v>0</v>
      </c>
      <c r="CN174" s="95" t="n"/>
      <c r="CO174" s="95" t="n">
        <v>0</v>
      </c>
      <c r="CP174" s="95">
        <f>ROUND(P174,2)</f>
        <v/>
      </c>
      <c r="CQ174" s="95">
        <f>ROUND(V174,2)</f>
        <v/>
      </c>
      <c r="CR174" s="95">
        <f>ROUND(W174,2)</f>
        <v/>
      </c>
      <c r="CS174" s="95">
        <f>ROUND(X174,2)</f>
        <v/>
      </c>
      <c r="CT174" s="95">
        <f>ROUND(Y174,2)</f>
        <v/>
      </c>
      <c r="CU174" s="95">
        <f>ROUND(AF174,2)</f>
        <v/>
      </c>
      <c r="CV174" s="95">
        <f>ROUND((AH174*AV174),2)</f>
        <v/>
      </c>
      <c r="CW174" s="95">
        <f>ROUND(AI174,2)</f>
        <v/>
      </c>
      <c r="CX174" s="95">
        <f>ROUND(AJ174,2)</f>
        <v/>
      </c>
      <c r="CY174" s="95">
        <f>ROUND(((P174*AT174)/100),2)</f>
        <v/>
      </c>
      <c r="CZ174" s="95">
        <f>ROUND(((P174*AU174)/100),2)</f>
        <v/>
      </c>
      <c r="DA174" s="95" t="n"/>
      <c r="DB174" s="95" t="n">
        <v>297</v>
      </c>
      <c r="DC174" s="95" t="n"/>
      <c r="DD174" s="95" t="inlineStr">
        <is>
          <t>*0)*1</t>
        </is>
      </c>
      <c r="DE174" s="95" t="inlineStr">
        <is>
          <t>*0,3)*1,1</t>
        </is>
      </c>
      <c r="DF174" s="95" t="inlineStr">
        <is>
          <t>*0,3)*1,1</t>
        </is>
      </c>
      <c r="DG174" s="95" t="inlineStr">
        <is>
          <t>*0,3)*1,1</t>
        </is>
      </c>
      <c r="DH174" s="95" t="n"/>
      <c r="DI174" s="95" t="inlineStr">
        <is>
          <t>*0,3)*1,1</t>
        </is>
      </c>
      <c r="DJ174" s="95" t="inlineStr">
        <is>
          <t>*0,3)*1,1</t>
        </is>
      </c>
      <c r="DK174" s="95" t="n"/>
      <c r="DL174" s="95" t="n"/>
      <c r="DM174" s="95" t="n"/>
      <c r="DN174" s="95" t="n">
        <v>0</v>
      </c>
      <c r="DO174" s="95" t="n">
        <v>0</v>
      </c>
      <c r="DP174" s="95" t="n">
        <v>1</v>
      </c>
      <c r="DQ174" s="95" t="n">
        <v>1</v>
      </c>
      <c r="DR174" s="95" t="n"/>
      <c r="DS174" s="95" t="n"/>
      <c r="DT174" s="95" t="n"/>
      <c r="DU174" s="95" t="n">
        <v>1000</v>
      </c>
      <c r="DV174" s="95" t="inlineStr">
        <is>
          <t>1  КОМПЛ..</t>
        </is>
      </c>
      <c r="DW174" s="95" t="inlineStr">
        <is>
          <t>1  КОМПЛ..</t>
        </is>
      </c>
      <c r="DX174" s="95" t="n">
        <v>1</v>
      </c>
      <c r="DY174" s="95" t="n"/>
      <c r="DZ174" s="95" t="n"/>
      <c r="EA174" s="95" t="n"/>
      <c r="EB174" s="95" t="n"/>
      <c r="EC174" s="95" t="n"/>
      <c r="ED174" s="95" t="n"/>
      <c r="EE174" s="95" t="n">
        <v>1651209038</v>
      </c>
      <c r="EF174" s="95" t="n">
        <v>40</v>
      </c>
      <c r="EG174" s="95" t="inlineStr">
        <is>
          <t>Монтаж оборудования</t>
        </is>
      </c>
      <c r="EH174" s="95" t="n">
        <v>0</v>
      </c>
      <c r="EI174" s="95" t="n"/>
      <c r="EJ174" s="95" t="n">
        <v>49</v>
      </c>
      <c r="EK174" s="95" t="n">
        <v>317</v>
      </c>
      <c r="EL174" s="95" t="inlineStr">
        <is>
          <t>ТСН-2001 3.17-2-3</t>
        </is>
      </c>
      <c r="EM174" s="95" t="inlineStr">
        <is>
          <t>ТСН-2001.3-17</t>
        </is>
      </c>
      <c r="EN174" s="95" t="n"/>
      <c r="EO174" s="95" t="n"/>
      <c r="EP174" s="95" t="n"/>
      <c r="EQ174" s="95" t="n">
        <v>131072</v>
      </c>
      <c r="ER174" s="95" t="n">
        <v>825.05</v>
      </c>
      <c r="ES174" s="95" t="n">
        <v>0</v>
      </c>
      <c r="ET174" s="95" t="n">
        <v>1008.39</v>
      </c>
      <c r="EU174" s="95" t="n">
        <v>91.67</v>
      </c>
      <c r="EV174" s="95" t="n">
        <v>678.37</v>
      </c>
      <c r="EW174" s="95" t="n">
        <v>49</v>
      </c>
      <c r="EX174" s="95" t="n">
        <v>0</v>
      </c>
      <c r="EY174" s="95" t="n">
        <v>0</v>
      </c>
      <c r="EZ174" s="95" t="n"/>
      <c r="FA174" s="95" t="n"/>
      <c r="FB174" s="95" t="n"/>
      <c r="FC174" s="95" t="n"/>
      <c r="FD174" s="95" t="n"/>
      <c r="FE174" s="95" t="n"/>
      <c r="FF174" s="95" t="n"/>
      <c r="FG174" s="95" t="n"/>
      <c r="FH174" s="95" t="n"/>
      <c r="FI174" s="95" t="n"/>
      <c r="FJ174" s="95" t="n"/>
      <c r="FK174" s="95" t="n"/>
      <c r="FL174" s="95" t="n"/>
      <c r="FM174" s="95" t="n"/>
      <c r="FN174" s="95" t="n"/>
      <c r="FO174" s="95" t="n"/>
      <c r="FP174" s="95" t="n"/>
      <c r="FQ174" s="95" t="n">
        <v>0</v>
      </c>
      <c r="FR174" s="95">
        <f>ROUND(IF(BI174=3,GM174,0),2)</f>
        <v/>
      </c>
      <c r="FS174" s="95" t="n">
        <v>0</v>
      </c>
      <c r="FT174" s="95" t="n"/>
      <c r="FU174" s="95" t="n"/>
      <c r="FV174" s="95" t="n"/>
      <c r="FW174" s="95" t="n"/>
      <c r="FX174" s="95" t="n">
        <v>97</v>
      </c>
      <c r="FY174" s="95" t="n">
        <v>51</v>
      </c>
      <c r="FZ174" s="95" t="n"/>
      <c r="GA174" s="95" t="n"/>
      <c r="GB174" s="95" t="n"/>
      <c r="GC174" s="95" t="n"/>
      <c r="GD174" s="95" t="n">
        <v>1</v>
      </c>
      <c r="GE174" s="95" t="n"/>
      <c r="GF174" s="95" t="n">
        <v>1651209038</v>
      </c>
      <c r="GG174" s="95" t="n">
        <v>2</v>
      </c>
      <c r="GH174" s="95" t="n">
        <v>1</v>
      </c>
      <c r="GI174" s="95" t="n">
        <v>2</v>
      </c>
      <c r="GJ174" s="95" t="n">
        <v>0</v>
      </c>
      <c r="GK174" s="95" t="n">
        <v>0</v>
      </c>
      <c r="GL174" s="95">
        <f>ROUND(IF(AND(BH174=3,BI174=3,FS174&lt;&gt;0),P174,0),2)</f>
        <v/>
      </c>
      <c r="GM174" s="95">
        <f>ROUND(O174+X174+Y174,2)+GX174</f>
        <v/>
      </c>
      <c r="GN174" s="95">
        <f>IF(OR(BI174=0,BI174=1),GM174-GX174,0)</f>
        <v/>
      </c>
      <c r="GO174" s="95">
        <f>IF(BI174=2,GM174-GX174,0)</f>
        <v/>
      </c>
      <c r="GP174" s="95">
        <f>IF(BI174=4,GM174-GX174,0)</f>
        <v/>
      </c>
      <c r="GQ174" s="95" t="n"/>
      <c r="GR174" s="95" t="n">
        <v>0</v>
      </c>
      <c r="GS174" s="95" t="n">
        <v>0</v>
      </c>
      <c r="GT174" s="95" t="n">
        <v>0</v>
      </c>
      <c r="GU174" s="95" t="n"/>
      <c r="GV174" s="95">
        <f>ROUND((GT174),6)</f>
        <v/>
      </c>
      <c r="GW174" s="95" t="n">
        <v>1</v>
      </c>
      <c r="GX174" s="95">
        <f>ROUND(HC174*I174,2)</f>
        <v/>
      </c>
      <c r="GY174" s="95" t="n">
        <v>0</v>
      </c>
      <c r="GZ174" s="95" t="n">
        <v>0</v>
      </c>
      <c r="HA174" s="95" t="n">
        <v>0</v>
      </c>
      <c r="HB174" s="95" t="n">
        <v>0</v>
      </c>
      <c r="HC174" s="95">
        <f>GV174*GW174</f>
        <v/>
      </c>
      <c r="HD174" s="95" t="n">
        <v>0</v>
      </c>
      <c r="HE174" s="95" t="n"/>
      <c r="HF174" s="95" t="n"/>
      <c r="HG174" s="95" t="n"/>
      <c r="HH174" s="95" t="n"/>
      <c r="HI174" s="95" t="n"/>
      <c r="HJ174" s="95" t="n"/>
      <c r="HK174" s="95" t="n"/>
      <c r="HL174" s="95" t="n"/>
      <c r="HM174" s="95" t="n"/>
      <c r="HN174" s="95" t="n"/>
      <c r="HO174" s="95" t="n"/>
      <c r="HP174" s="95" t="n"/>
      <c r="HQ174" s="95" t="n"/>
      <c r="HR174" s="95" t="n"/>
      <c r="HS174" s="95" t="n"/>
      <c r="HT174" s="95" t="n"/>
      <c r="HU174" s="95" t="n"/>
      <c r="HV174" s="95" t="n"/>
      <c r="HW174" s="95" t="n"/>
      <c r="HX174" s="95" t="n"/>
      <c r="HY174" s="95" t="n"/>
      <c r="HZ174" s="95" t="n"/>
      <c r="IA174" s="95" t="n"/>
      <c r="IB174" s="95" t="n"/>
      <c r="IC174" s="95" t="n"/>
      <c r="ID174" s="95" t="n"/>
      <c r="IE174" s="95" t="n"/>
      <c r="IF174" s="95" t="n"/>
      <c r="IG174" s="95" t="n"/>
      <c r="IH174" s="95" t="n"/>
      <c r="II174" s="95" t="n"/>
      <c r="IJ174" s="95" t="n"/>
      <c r="IK174" s="95" t="n"/>
      <c r="IL174" s="95" t="n"/>
      <c r="IM174" s="95" t="n"/>
      <c r="IN174" s="95" t="n"/>
      <c r="IO174" s="95" t="n"/>
      <c r="IP174" s="95" t="n"/>
      <c r="IQ174" s="95" t="n"/>
      <c r="IR174" s="95" t="n"/>
      <c r="IS174" s="95" t="n"/>
      <c r="IT174" s="95" t="n"/>
      <c r="IU174" s="95" t="n"/>
    </row>
    <row r="175" ht="12.75" customHeight="1" s="54">
      <c r="A175" s="95" t="n">
        <v>17</v>
      </c>
      <c r="B175" s="95" t="n">
        <v>1</v>
      </c>
      <c r="C175" s="95">
        <f>ROW(SmtRes!A152)</f>
        <v/>
      </c>
      <c r="D175" s="95">
        <f>ROW(EtalonRes!A152)</f>
        <v/>
      </c>
      <c r="E175" s="95" t="n">
        <v>1</v>
      </c>
      <c r="F175" s="95" t="inlineStr">
        <is>
          <t>3.16-14-1</t>
        </is>
      </c>
      <c r="G175" s="95" t="inlineStr">
        <is>
          <t>Гибкие подводки, сифоны и присоединения</t>
        </is>
      </c>
      <c r="H175" s="95" t="inlineStr">
        <is>
          <t>1 КОМПЛ.</t>
        </is>
      </c>
      <c r="I175" s="95" t="n">
        <v>49</v>
      </c>
      <c r="J175" s="95" t="n">
        <v>47.3</v>
      </c>
      <c r="K175" s="95" t="n">
        <v>37328.95</v>
      </c>
      <c r="L175" s="95" t="n"/>
      <c r="M175" s="95" t="n"/>
      <c r="N175" s="95" t="n"/>
      <c r="O175" s="95">
        <f>ROUND((Z175+AC175+AD175),2)</f>
        <v/>
      </c>
      <c r="P175" s="95">
        <f>ROUND((U175+X175+Y175),2)</f>
        <v/>
      </c>
      <c r="Q175" s="95">
        <f>ROUND(10.18,2)</f>
        <v/>
      </c>
      <c r="R175" s="95">
        <f>ROUND(AH175,2)</f>
        <v/>
      </c>
      <c r="S175" s="95" t="inlineStr">
        <is>
          <t>ТСН-2001 3.16-14-1</t>
        </is>
      </c>
      <c r="T175" s="95" t="inlineStr">
        <is>
          <t>work</t>
        </is>
      </c>
      <c r="U175" s="95" t="n">
        <v>23591.9</v>
      </c>
      <c r="V175" s="95" t="n">
        <v>6719.21</v>
      </c>
      <c r="W175" s="95" t="n">
        <v>746.58</v>
      </c>
      <c r="X175" s="95" t="n">
        <v>8212.370000000001</v>
      </c>
      <c r="Y175" s="95" t="n">
        <v>5524.68</v>
      </c>
      <c r="Z175" s="95" t="n">
        <v>2317.47</v>
      </c>
      <c r="AA175" s="95" t="n">
        <v>660.04</v>
      </c>
      <c r="AB175" s="95" t="n">
        <v>73.34</v>
      </c>
      <c r="AC175" s="95" t="n">
        <v>806.72</v>
      </c>
      <c r="AD175" s="95" t="n">
        <v>542.7</v>
      </c>
      <c r="AE175" s="95" t="inlineStr">
        <is>
          <t>work</t>
        </is>
      </c>
      <c r="AF175" s="95" t="n">
        <v>82.66</v>
      </c>
      <c r="AG175" s="95" t="n">
        <v>8.119999999999999</v>
      </c>
      <c r="AH175" s="95" t="n">
        <v>49</v>
      </c>
      <c r="AI175" s="95">
        <f>(((EX175*0.3)*1.1))</f>
        <v/>
      </c>
      <c r="AJ175" s="95">
        <f>(AS175)</f>
        <v/>
      </c>
      <c r="AK175" s="95" t="n">
        <v>660.04</v>
      </c>
      <c r="AL175" s="95" t="n">
        <v>0</v>
      </c>
      <c r="AM175" s="95" t="n">
        <v>806.72</v>
      </c>
      <c r="AN175" s="95" t="n">
        <v>73.34</v>
      </c>
      <c r="AO175" s="95">
        <f>ROUND(O175,2)</f>
        <v/>
      </c>
      <c r="AP175" s="95" t="n">
        <v>0</v>
      </c>
      <c r="AQ175" s="95">
        <f>ROUND(R175,2)</f>
        <v/>
      </c>
      <c r="AR175" s="95" t="n">
        <v>0</v>
      </c>
      <c r="AS175" s="95" t="n">
        <v>0</v>
      </c>
      <c r="AT175" s="95" t="n">
        <v>97</v>
      </c>
      <c r="AU175" s="95" t="n">
        <v>51</v>
      </c>
      <c r="AV175" s="95" t="n">
        <v>1</v>
      </c>
      <c r="AW175" s="95" t="n">
        <v>1</v>
      </c>
      <c r="AX175" s="95" t="n"/>
      <c r="AY175" s="95" t="n"/>
      <c r="AZ175" s="95" t="n">
        <v>1</v>
      </c>
      <c r="BA175" s="95" t="n">
        <v>1</v>
      </c>
      <c r="BB175" s="95" t="n">
        <v>1</v>
      </c>
      <c r="BC175" s="95" t="n">
        <v>1</v>
      </c>
      <c r="BD175" s="95" t="n"/>
      <c r="BE175" s="95" t="n"/>
      <c r="BF175" s="95" t="n"/>
      <c r="BG175" s="95" t="n"/>
      <c r="BH175" s="95" t="n">
        <v>0</v>
      </c>
      <c r="BI175" s="95" t="n">
        <v>49</v>
      </c>
      <c r="BJ175" s="95" t="inlineStr">
        <is>
          <t>ТСН-2001 3.16-14-1, 3.16-14-1</t>
        </is>
      </c>
      <c r="BK175" s="95" t="n"/>
      <c r="BL175" s="95" t="n"/>
      <c r="BM175" s="95" t="n">
        <v>316</v>
      </c>
      <c r="BN175" s="95" t="n">
        <v>0</v>
      </c>
      <c r="BO175" s="95" t="inlineStr">
        <is>
          <t>3.16-14-1</t>
        </is>
      </c>
      <c r="BP175" s="95" t="n">
        <v>1</v>
      </c>
      <c r="BQ175" s="95" t="n">
        <v>40</v>
      </c>
      <c r="BR175" s="95" t="n">
        <v>0</v>
      </c>
      <c r="BS175" s="95" t="n">
        <v>1</v>
      </c>
      <c r="BT175" s="95" t="n">
        <v>1</v>
      </c>
      <c r="BU175" s="95" t="n">
        <v>1</v>
      </c>
      <c r="BV175" s="95" t="n">
        <v>1</v>
      </c>
      <c r="BW175" s="95" t="n">
        <v>1</v>
      </c>
      <c r="BX175" s="95" t="n">
        <v>1</v>
      </c>
      <c r="BY175" s="95" t="n"/>
      <c r="BZ175" s="95" t="n">
        <v>97</v>
      </c>
      <c r="CA175" s="95" t="n">
        <v>51</v>
      </c>
      <c r="CB175" s="95" t="n"/>
      <c r="CC175" s="95" t="n"/>
      <c r="CD175" s="95" t="n"/>
      <c r="CE175" s="95" t="n">
        <v>30</v>
      </c>
      <c r="CF175" s="95" t="n">
        <v>0</v>
      </c>
      <c r="CG175" s="95" t="n">
        <v>0</v>
      </c>
      <c r="CH175" s="95" t="n"/>
      <c r="CI175" s="95" t="n"/>
      <c r="CJ175" s="95" t="n"/>
      <c r="CK175" s="95" t="n"/>
      <c r="CL175" s="95" t="n"/>
      <c r="CM175" s="95" t="n">
        <v>0</v>
      </c>
      <c r="CN175" s="95" t="n"/>
      <c r="CO175" s="95" t="n">
        <v>0</v>
      </c>
      <c r="CP175" s="95">
        <f>ROUND(P175,2)</f>
        <v/>
      </c>
      <c r="CQ175" s="95">
        <f>ROUND(V175,2)</f>
        <v/>
      </c>
      <c r="CR175" s="95">
        <f>ROUND(W175,2)</f>
        <v/>
      </c>
      <c r="CS175" s="95">
        <f>ROUND(X175,2)</f>
        <v/>
      </c>
      <c r="CT175" s="95">
        <f>ROUND(Y175,2)</f>
        <v/>
      </c>
      <c r="CU175" s="95">
        <f>ROUND(AF175,2)</f>
        <v/>
      </c>
      <c r="CV175" s="95">
        <f>ROUND((AH175*AV175),2)</f>
        <v/>
      </c>
      <c r="CW175" s="95">
        <f>ROUND(AI175,2)</f>
        <v/>
      </c>
      <c r="CX175" s="95">
        <f>ROUND(AJ175,2)</f>
        <v/>
      </c>
      <c r="CY175" s="95">
        <f>ROUND(((P175*AT175)/100),2)</f>
        <v/>
      </c>
      <c r="CZ175" s="95">
        <f>ROUND(((P175*AU175)/100),2)</f>
        <v/>
      </c>
      <c r="DA175" s="95" t="n"/>
      <c r="DB175" s="95" t="n">
        <v>299</v>
      </c>
      <c r="DC175" s="95" t="n"/>
      <c r="DD175" s="95" t="inlineStr">
        <is>
          <t>*0)*1</t>
        </is>
      </c>
      <c r="DE175" s="95" t="inlineStr">
        <is>
          <t>*0,3)*1,1</t>
        </is>
      </c>
      <c r="DF175" s="95" t="inlineStr">
        <is>
          <t>*0,3)*1,1</t>
        </is>
      </c>
      <c r="DG175" s="95" t="inlineStr">
        <is>
          <t>*0,3)*1,1</t>
        </is>
      </c>
      <c r="DH175" s="95" t="n"/>
      <c r="DI175" s="95" t="inlineStr">
        <is>
          <t>*0,3)*1,1</t>
        </is>
      </c>
      <c r="DJ175" s="95" t="inlineStr">
        <is>
          <t>*0,3)*1,1</t>
        </is>
      </c>
      <c r="DK175" s="95" t="n"/>
      <c r="DL175" s="95" t="n"/>
      <c r="DM175" s="95" t="n"/>
      <c r="DN175" s="95" t="n">
        <v>0</v>
      </c>
      <c r="DO175" s="95" t="n">
        <v>0</v>
      </c>
      <c r="DP175" s="95" t="n">
        <v>1</v>
      </c>
      <c r="DQ175" s="95" t="n">
        <v>1</v>
      </c>
      <c r="DR175" s="95" t="n"/>
      <c r="DS175" s="95" t="n"/>
      <c r="DT175" s="95" t="n"/>
      <c r="DU175" s="95" t="n">
        <v>1000</v>
      </c>
      <c r="DV175" s="95" t="inlineStr">
        <is>
          <t>1  КОМПЛ..</t>
        </is>
      </c>
      <c r="DW175" s="95" t="inlineStr">
        <is>
          <t>1  КОМПЛ..</t>
        </is>
      </c>
      <c r="DX175" s="95" t="n">
        <v>1</v>
      </c>
      <c r="DY175" s="95" t="n"/>
      <c r="DZ175" s="95" t="n"/>
      <c r="EA175" s="95" t="n"/>
      <c r="EB175" s="95" t="n"/>
      <c r="EC175" s="95" t="n"/>
      <c r="ED175" s="95" t="n"/>
      <c r="EE175" s="95" t="n">
        <v>1434503498</v>
      </c>
      <c r="EF175" s="95" t="n">
        <v>40</v>
      </c>
      <c r="EG175" s="95" t="inlineStr">
        <is>
          <t>Монтаж оборудования</t>
        </is>
      </c>
      <c r="EH175" s="95" t="n">
        <v>0</v>
      </c>
      <c r="EI175" s="95" t="n"/>
      <c r="EJ175" s="95" t="n">
        <v>49</v>
      </c>
      <c r="EK175" s="95" t="n">
        <v>316</v>
      </c>
      <c r="EL175" s="95" t="inlineStr">
        <is>
          <t>ТСН-2001 3.16-14-1</t>
        </is>
      </c>
      <c r="EM175" s="95" t="inlineStr">
        <is>
          <t>ТСН-2001.3-16</t>
        </is>
      </c>
      <c r="EN175" s="95" t="n"/>
      <c r="EO175" s="95" t="n"/>
      <c r="EP175" s="95" t="n"/>
      <c r="EQ175" s="95" t="n">
        <v>131072</v>
      </c>
      <c r="ER175" s="95" t="n">
        <v>660.04</v>
      </c>
      <c r="ES175" s="95" t="n">
        <v>0</v>
      </c>
      <c r="ET175" s="95" t="n">
        <v>806.72</v>
      </c>
      <c r="EU175" s="95" t="n">
        <v>73.34</v>
      </c>
      <c r="EV175" s="95" t="n">
        <v>542.7</v>
      </c>
      <c r="EW175" s="95" t="n">
        <v>49</v>
      </c>
      <c r="EX175" s="95" t="n">
        <v>0</v>
      </c>
      <c r="EY175" s="95" t="n">
        <v>0</v>
      </c>
      <c r="EZ175" s="95" t="n"/>
      <c r="FA175" s="95" t="n"/>
      <c r="FB175" s="95" t="n"/>
      <c r="FC175" s="95" t="n"/>
      <c r="FD175" s="95" t="n"/>
      <c r="FE175" s="95" t="n"/>
      <c r="FF175" s="95" t="n"/>
      <c r="FG175" s="95" t="n"/>
      <c r="FH175" s="95" t="n"/>
      <c r="FI175" s="95" t="n"/>
      <c r="FJ175" s="95" t="n"/>
      <c r="FK175" s="95" t="n"/>
      <c r="FL175" s="95" t="n"/>
      <c r="FM175" s="95" t="n"/>
      <c r="FN175" s="95" t="n"/>
      <c r="FO175" s="95" t="n"/>
      <c r="FP175" s="95" t="n"/>
      <c r="FQ175" s="95" t="n">
        <v>0</v>
      </c>
      <c r="FR175" s="95">
        <f>ROUND(IF(BI175=3,GM175,0),2)</f>
        <v/>
      </c>
      <c r="FS175" s="95" t="n">
        <v>0</v>
      </c>
      <c r="FT175" s="95" t="n"/>
      <c r="FU175" s="95" t="n"/>
      <c r="FV175" s="95" t="n"/>
      <c r="FW175" s="95" t="n"/>
      <c r="FX175" s="95" t="n">
        <v>97</v>
      </c>
      <c r="FY175" s="95" t="n">
        <v>51</v>
      </c>
      <c r="FZ175" s="95" t="n"/>
      <c r="GA175" s="95" t="n"/>
      <c r="GB175" s="95" t="n"/>
      <c r="GC175" s="95" t="n"/>
      <c r="GD175" s="95" t="n">
        <v>1</v>
      </c>
      <c r="GE175" s="95" t="n"/>
      <c r="GF175" s="95" t="n">
        <v>1434503498</v>
      </c>
      <c r="GG175" s="95" t="n">
        <v>2</v>
      </c>
      <c r="GH175" s="95" t="n">
        <v>1</v>
      </c>
      <c r="GI175" s="95" t="n">
        <v>2</v>
      </c>
      <c r="GJ175" s="95" t="n">
        <v>0</v>
      </c>
      <c r="GK175" s="95" t="n">
        <v>0</v>
      </c>
      <c r="GL175" s="95">
        <f>ROUND(IF(AND(BH175=3,BI175=3,FS175&lt;&gt;0),P175,0),2)</f>
        <v/>
      </c>
      <c r="GM175" s="95">
        <f>ROUND(O175+X175+Y175,2)+GX175</f>
        <v/>
      </c>
      <c r="GN175" s="95">
        <f>IF(OR(BI175=0,BI175=1),GM175-GX175,0)</f>
        <v/>
      </c>
      <c r="GO175" s="95">
        <f>IF(BI175=2,GM175-GX175,0)</f>
        <v/>
      </c>
      <c r="GP175" s="95">
        <f>IF(BI175=4,GM175-GX175,0)</f>
        <v/>
      </c>
      <c r="GQ175" s="95" t="n"/>
      <c r="GR175" s="95" t="n">
        <v>0</v>
      </c>
      <c r="GS175" s="95" t="n">
        <v>0</v>
      </c>
      <c r="GT175" s="95" t="n">
        <v>0</v>
      </c>
      <c r="GU175" s="95" t="n"/>
      <c r="GV175" s="95">
        <f>ROUND((GT175),6)</f>
        <v/>
      </c>
      <c r="GW175" s="95" t="n">
        <v>1</v>
      </c>
      <c r="GX175" s="95">
        <f>ROUND(HC175*I175,2)</f>
        <v/>
      </c>
      <c r="GY175" s="95" t="n">
        <v>0</v>
      </c>
      <c r="GZ175" s="95" t="n">
        <v>0</v>
      </c>
      <c r="HA175" s="95" t="n">
        <v>0</v>
      </c>
      <c r="HB175" s="95" t="n">
        <v>0</v>
      </c>
      <c r="HC175" s="95">
        <f>GV175*GW175</f>
        <v/>
      </c>
      <c r="HD175" s="95" t="n">
        <v>0</v>
      </c>
      <c r="HE175" s="95" t="n"/>
      <c r="HF175" s="95" t="n"/>
      <c r="HG175" s="95" t="n"/>
      <c r="HH175" s="95" t="n"/>
      <c r="HI175" s="95" t="n"/>
      <c r="HJ175" s="95" t="n"/>
      <c r="HK175" s="95" t="n"/>
      <c r="HL175" s="95" t="n"/>
      <c r="HM175" s="95" t="n"/>
      <c r="HN175" s="95" t="n"/>
      <c r="HO175" s="95" t="n"/>
      <c r="HP175" s="95" t="n"/>
      <c r="HQ175" s="95" t="n"/>
      <c r="HR175" s="95" t="n"/>
      <c r="HS175" s="95" t="n"/>
      <c r="HT175" s="95" t="n"/>
      <c r="HU175" s="95" t="n"/>
      <c r="HV175" s="95" t="n"/>
      <c r="HW175" s="95" t="n"/>
      <c r="HX175" s="95" t="n"/>
      <c r="HY175" s="95" t="n"/>
      <c r="HZ175" s="95" t="n"/>
      <c r="IA175" s="95" t="n"/>
      <c r="IB175" s="95" t="n"/>
      <c r="IC175" s="95" t="n"/>
      <c r="ID175" s="95" t="n"/>
      <c r="IE175" s="95" t="n"/>
      <c r="IF175" s="95" t="n"/>
      <c r="IG175" s="95" t="n"/>
      <c r="IH175" s="95" t="n"/>
      <c r="II175" s="95" t="n"/>
      <c r="IJ175" s="95" t="n"/>
      <c r="IK175" s="95" t="n"/>
      <c r="IL175" s="95" t="n"/>
      <c r="IM175" s="95" t="n"/>
      <c r="IN175" s="95" t="n"/>
      <c r="IO175" s="95" t="n"/>
      <c r="IP175" s="95" t="n"/>
      <c r="IQ175" s="95" t="n"/>
      <c r="IR175" s="95" t="n"/>
      <c r="IS175" s="95" t="n"/>
      <c r="IT175" s="95" t="n"/>
      <c r="IU175" s="95" t="n"/>
    </row>
    <row r="176" ht="12.75" customHeight="1" s="54">
      <c r="A176" s="95" t="n">
        <v>17</v>
      </c>
      <c r="B176" s="95" t="n">
        <v>1</v>
      </c>
      <c r="C176" s="95">
        <f>ROW(SmtRes!A153)</f>
        <v/>
      </c>
      <c r="D176" s="95">
        <f>ROW(EtalonRes!A153)</f>
        <v/>
      </c>
      <c r="E176" s="95" t="n">
        <v>1</v>
      </c>
      <c r="F176" s="95" t="inlineStr">
        <is>
          <t>3.16-33-1</t>
        </is>
      </c>
      <c r="G176" s="95" t="inlineStr">
        <is>
          <t>Ревизии и противопожарные муфты на канализации</t>
        </is>
      </c>
      <c r="H176" s="95" t="inlineStr">
        <is>
          <t>1 КОМПЛ.</t>
        </is>
      </c>
      <c r="I176" s="95" t="n">
        <v>19.6</v>
      </c>
      <c r="J176" s="95" t="n">
        <v>88.68000000000001</v>
      </c>
      <c r="K176" s="95" t="n">
        <v>27996.71</v>
      </c>
      <c r="L176" s="95" t="n"/>
      <c r="M176" s="95" t="n"/>
      <c r="N176" s="95" t="n"/>
      <c r="O176" s="95">
        <f>ROUND((Z176+AC176+AD176),2)</f>
        <v/>
      </c>
      <c r="P176" s="95">
        <f>ROUND((U176+X176+Y176),2)</f>
        <v/>
      </c>
      <c r="Q176" s="95">
        <f>ROUND(10.18,2)</f>
        <v/>
      </c>
      <c r="R176" s="95">
        <f>ROUND(AH176,2)</f>
        <v/>
      </c>
      <c r="S176" s="95" t="inlineStr">
        <is>
          <t>ТСН-2001 3.16-33-1</t>
        </is>
      </c>
      <c r="T176" s="95" t="inlineStr">
        <is>
          <t>work</t>
        </is>
      </c>
      <c r="U176" s="95" t="n">
        <v>17693.92</v>
      </c>
      <c r="V176" s="95" t="n">
        <v>5039.4</v>
      </c>
      <c r="W176" s="95" t="n">
        <v>559.9299999999999</v>
      </c>
      <c r="X176" s="95" t="n">
        <v>6159.28</v>
      </c>
      <c r="Y176" s="95" t="n">
        <v>4143.51</v>
      </c>
      <c r="Z176" s="95" t="n">
        <v>1738.11</v>
      </c>
      <c r="AA176" s="95" t="n">
        <v>495.03</v>
      </c>
      <c r="AB176" s="95" t="n">
        <v>55</v>
      </c>
      <c r="AC176" s="95" t="n">
        <v>605.04</v>
      </c>
      <c r="AD176" s="95" t="n">
        <v>407.02</v>
      </c>
      <c r="AE176" s="95" t="inlineStr">
        <is>
          <t>work</t>
        </is>
      </c>
      <c r="AF176" s="95" t="n">
        <v>62</v>
      </c>
      <c r="AG176" s="95" t="n">
        <v>6.09</v>
      </c>
      <c r="AH176" s="95" t="n">
        <v>19.6</v>
      </c>
      <c r="AI176" s="95">
        <f>(((EX176*0.3)*1.1))</f>
        <v/>
      </c>
      <c r="AJ176" s="95">
        <f>(AS176)</f>
        <v/>
      </c>
      <c r="AK176" s="95" t="n">
        <v>495.03</v>
      </c>
      <c r="AL176" s="95" t="n">
        <v>0</v>
      </c>
      <c r="AM176" s="95" t="n">
        <v>605.04</v>
      </c>
      <c r="AN176" s="95" t="n">
        <v>55</v>
      </c>
      <c r="AO176" s="95">
        <f>ROUND(O176,2)</f>
        <v/>
      </c>
      <c r="AP176" s="95" t="n">
        <v>0</v>
      </c>
      <c r="AQ176" s="95">
        <f>ROUND(R176,2)</f>
        <v/>
      </c>
      <c r="AR176" s="95" t="n">
        <v>0</v>
      </c>
      <c r="AS176" s="95" t="n">
        <v>0</v>
      </c>
      <c r="AT176" s="95" t="n">
        <v>97</v>
      </c>
      <c r="AU176" s="95" t="n">
        <v>51</v>
      </c>
      <c r="AV176" s="95" t="n">
        <v>1</v>
      </c>
      <c r="AW176" s="95" t="n">
        <v>1</v>
      </c>
      <c r="AX176" s="95" t="n"/>
      <c r="AY176" s="95" t="n"/>
      <c r="AZ176" s="95" t="n">
        <v>1</v>
      </c>
      <c r="BA176" s="95" t="n">
        <v>1</v>
      </c>
      <c r="BB176" s="95" t="n">
        <v>1</v>
      </c>
      <c r="BC176" s="95" t="n">
        <v>1</v>
      </c>
      <c r="BD176" s="95" t="n"/>
      <c r="BE176" s="95" t="n"/>
      <c r="BF176" s="95" t="n"/>
      <c r="BG176" s="95" t="n"/>
      <c r="BH176" s="95" t="n">
        <v>0</v>
      </c>
      <c r="BI176" s="95" t="n">
        <v>19.6</v>
      </c>
      <c r="BJ176" s="95" t="inlineStr">
        <is>
          <t>ТСН-2001 3.16-33-1, 3.16-33-1</t>
        </is>
      </c>
      <c r="BK176" s="95" t="n"/>
      <c r="BL176" s="95" t="n"/>
      <c r="BM176" s="95" t="n">
        <v>316</v>
      </c>
      <c r="BN176" s="95" t="n">
        <v>0</v>
      </c>
      <c r="BO176" s="95" t="inlineStr">
        <is>
          <t>3.16-33-1</t>
        </is>
      </c>
      <c r="BP176" s="95" t="n">
        <v>1</v>
      </c>
      <c r="BQ176" s="95" t="n">
        <v>40</v>
      </c>
      <c r="BR176" s="95" t="n">
        <v>0</v>
      </c>
      <c r="BS176" s="95" t="n">
        <v>1</v>
      </c>
      <c r="BT176" s="95" t="n">
        <v>1</v>
      </c>
      <c r="BU176" s="95" t="n">
        <v>1</v>
      </c>
      <c r="BV176" s="95" t="n">
        <v>1</v>
      </c>
      <c r="BW176" s="95" t="n">
        <v>1</v>
      </c>
      <c r="BX176" s="95" t="n">
        <v>1</v>
      </c>
      <c r="BY176" s="95" t="n"/>
      <c r="BZ176" s="95" t="n">
        <v>97</v>
      </c>
      <c r="CA176" s="95" t="n">
        <v>51</v>
      </c>
      <c r="CB176" s="95" t="n"/>
      <c r="CC176" s="95" t="n"/>
      <c r="CD176" s="95" t="n"/>
      <c r="CE176" s="95" t="n">
        <v>30</v>
      </c>
      <c r="CF176" s="95" t="n">
        <v>0</v>
      </c>
      <c r="CG176" s="95" t="n">
        <v>0</v>
      </c>
      <c r="CH176" s="95" t="n"/>
      <c r="CI176" s="95" t="n"/>
      <c r="CJ176" s="95" t="n"/>
      <c r="CK176" s="95" t="n"/>
      <c r="CL176" s="95" t="n"/>
      <c r="CM176" s="95" t="n">
        <v>0</v>
      </c>
      <c r="CN176" s="95" t="n"/>
      <c r="CO176" s="95" t="n">
        <v>0</v>
      </c>
      <c r="CP176" s="95">
        <f>ROUND(P176,2)</f>
        <v/>
      </c>
      <c r="CQ176" s="95">
        <f>ROUND(V176,2)</f>
        <v/>
      </c>
      <c r="CR176" s="95">
        <f>ROUND(W176,2)</f>
        <v/>
      </c>
      <c r="CS176" s="95">
        <f>ROUND(X176,2)</f>
        <v/>
      </c>
      <c r="CT176" s="95">
        <f>ROUND(Y176,2)</f>
        <v/>
      </c>
      <c r="CU176" s="95">
        <f>ROUND(AF176,2)</f>
        <v/>
      </c>
      <c r="CV176" s="95">
        <f>ROUND((AH176*AV176),2)</f>
        <v/>
      </c>
      <c r="CW176" s="95">
        <f>ROUND(AI176,2)</f>
        <v/>
      </c>
      <c r="CX176" s="95">
        <f>ROUND(AJ176,2)</f>
        <v/>
      </c>
      <c r="CY176" s="95">
        <f>ROUND(((P176*AT176)/100),2)</f>
        <v/>
      </c>
      <c r="CZ176" s="95">
        <f>ROUND(((P176*AU176)/100),2)</f>
        <v/>
      </c>
      <c r="DA176" s="95" t="n"/>
      <c r="DB176" s="95" t="n">
        <v>301</v>
      </c>
      <c r="DC176" s="95" t="n"/>
      <c r="DD176" s="95" t="inlineStr">
        <is>
          <t>*0)*1</t>
        </is>
      </c>
      <c r="DE176" s="95" t="inlineStr">
        <is>
          <t>*0,3)*1,1</t>
        </is>
      </c>
      <c r="DF176" s="95" t="inlineStr">
        <is>
          <t>*0,3)*1,1</t>
        </is>
      </c>
      <c r="DG176" s="95" t="inlineStr">
        <is>
          <t>*0,3)*1,1</t>
        </is>
      </c>
      <c r="DH176" s="95" t="n"/>
      <c r="DI176" s="95" t="inlineStr">
        <is>
          <t>*0,3)*1,1</t>
        </is>
      </c>
      <c r="DJ176" s="95" t="inlineStr">
        <is>
          <t>*0,3)*1,1</t>
        </is>
      </c>
      <c r="DK176" s="95" t="n"/>
      <c r="DL176" s="95" t="n"/>
      <c r="DM176" s="95" t="n"/>
      <c r="DN176" s="95" t="n">
        <v>0</v>
      </c>
      <c r="DO176" s="95" t="n">
        <v>0</v>
      </c>
      <c r="DP176" s="95" t="n">
        <v>1</v>
      </c>
      <c r="DQ176" s="95" t="n">
        <v>1</v>
      </c>
      <c r="DR176" s="95" t="n"/>
      <c r="DS176" s="95" t="n"/>
      <c r="DT176" s="95" t="n"/>
      <c r="DU176" s="95" t="n">
        <v>1000</v>
      </c>
      <c r="DV176" s="95" t="inlineStr">
        <is>
          <t>1  КОМПЛ..</t>
        </is>
      </c>
      <c r="DW176" s="95" t="inlineStr">
        <is>
          <t>1  КОМПЛ..</t>
        </is>
      </c>
      <c r="DX176" s="95" t="n">
        <v>1</v>
      </c>
      <c r="DY176" s="95" t="n"/>
      <c r="DZ176" s="95" t="n"/>
      <c r="EA176" s="95" t="n"/>
      <c r="EB176" s="95" t="n"/>
      <c r="EC176" s="95" t="n"/>
      <c r="ED176" s="95" t="n"/>
      <c r="EE176" s="95" t="n">
        <v>1541468447</v>
      </c>
      <c r="EF176" s="95" t="n">
        <v>40</v>
      </c>
      <c r="EG176" s="95" t="inlineStr">
        <is>
          <t>Монтаж оборудования</t>
        </is>
      </c>
      <c r="EH176" s="95" t="n">
        <v>0</v>
      </c>
      <c r="EI176" s="95" t="n"/>
      <c r="EJ176" s="95" t="n">
        <v>19.6</v>
      </c>
      <c r="EK176" s="95" t="n">
        <v>316</v>
      </c>
      <c r="EL176" s="95" t="inlineStr">
        <is>
          <t>ТСН-2001 3.16-33-1</t>
        </is>
      </c>
      <c r="EM176" s="95" t="inlineStr">
        <is>
          <t>ТСН-2001.3-16</t>
        </is>
      </c>
      <c r="EN176" s="95" t="n"/>
      <c r="EO176" s="95" t="n"/>
      <c r="EP176" s="95" t="n"/>
      <c r="EQ176" s="95" t="n">
        <v>131072</v>
      </c>
      <c r="ER176" s="95" t="n">
        <v>495.03</v>
      </c>
      <c r="ES176" s="95" t="n">
        <v>0</v>
      </c>
      <c r="ET176" s="95" t="n">
        <v>605.04</v>
      </c>
      <c r="EU176" s="95" t="n">
        <v>55</v>
      </c>
      <c r="EV176" s="95" t="n">
        <v>407.02</v>
      </c>
      <c r="EW176" s="95" t="n">
        <v>19.6</v>
      </c>
      <c r="EX176" s="95" t="n">
        <v>0</v>
      </c>
      <c r="EY176" s="95" t="n">
        <v>0</v>
      </c>
      <c r="EZ176" s="95" t="n"/>
      <c r="FA176" s="95" t="n"/>
      <c r="FB176" s="95" t="n"/>
      <c r="FC176" s="95" t="n"/>
      <c r="FD176" s="95" t="n"/>
      <c r="FE176" s="95" t="n"/>
      <c r="FF176" s="95" t="n"/>
      <c r="FG176" s="95" t="n"/>
      <c r="FH176" s="95" t="n"/>
      <c r="FI176" s="95" t="n"/>
      <c r="FJ176" s="95" t="n"/>
      <c r="FK176" s="95" t="n"/>
      <c r="FL176" s="95" t="n"/>
      <c r="FM176" s="95" t="n"/>
      <c r="FN176" s="95" t="n"/>
      <c r="FO176" s="95" t="n"/>
      <c r="FP176" s="95" t="n"/>
      <c r="FQ176" s="95" t="n">
        <v>0</v>
      </c>
      <c r="FR176" s="95">
        <f>ROUND(IF(BI176=3,GM176,0),2)</f>
        <v/>
      </c>
      <c r="FS176" s="95" t="n">
        <v>0</v>
      </c>
      <c r="FT176" s="95" t="n"/>
      <c r="FU176" s="95" t="n"/>
      <c r="FV176" s="95" t="n"/>
      <c r="FW176" s="95" t="n"/>
      <c r="FX176" s="95" t="n">
        <v>97</v>
      </c>
      <c r="FY176" s="95" t="n">
        <v>51</v>
      </c>
      <c r="FZ176" s="95" t="n"/>
      <c r="GA176" s="95" t="n"/>
      <c r="GB176" s="95" t="n"/>
      <c r="GC176" s="95" t="n"/>
      <c r="GD176" s="95" t="n">
        <v>1</v>
      </c>
      <c r="GE176" s="95" t="n"/>
      <c r="GF176" s="95" t="n">
        <v>1541468447</v>
      </c>
      <c r="GG176" s="95" t="n">
        <v>2</v>
      </c>
      <c r="GH176" s="95" t="n">
        <v>1</v>
      </c>
      <c r="GI176" s="95" t="n">
        <v>2</v>
      </c>
      <c r="GJ176" s="95" t="n">
        <v>0</v>
      </c>
      <c r="GK176" s="95" t="n">
        <v>0</v>
      </c>
      <c r="GL176" s="95">
        <f>ROUND(IF(AND(BH176=3,BI176=3,FS176&lt;&gt;0),P176,0),2)</f>
        <v/>
      </c>
      <c r="GM176" s="95">
        <f>ROUND(O176+X176+Y176,2)+GX176</f>
        <v/>
      </c>
      <c r="GN176" s="95">
        <f>IF(OR(BI176=0,BI176=1),GM176-GX176,0)</f>
        <v/>
      </c>
      <c r="GO176" s="95">
        <f>IF(BI176=2,GM176-GX176,0)</f>
        <v/>
      </c>
      <c r="GP176" s="95">
        <f>IF(BI176=4,GM176-GX176,0)</f>
        <v/>
      </c>
      <c r="GQ176" s="95" t="n"/>
      <c r="GR176" s="95" t="n">
        <v>0</v>
      </c>
      <c r="GS176" s="95" t="n">
        <v>0</v>
      </c>
      <c r="GT176" s="95" t="n">
        <v>0</v>
      </c>
      <c r="GU176" s="95" t="n"/>
      <c r="GV176" s="95">
        <f>ROUND((GT176),6)</f>
        <v/>
      </c>
      <c r="GW176" s="95" t="n">
        <v>1</v>
      </c>
      <c r="GX176" s="95">
        <f>ROUND(HC176*I176,2)</f>
        <v/>
      </c>
      <c r="GY176" s="95" t="n">
        <v>0</v>
      </c>
      <c r="GZ176" s="95" t="n">
        <v>0</v>
      </c>
      <c r="HA176" s="95" t="n">
        <v>0</v>
      </c>
      <c r="HB176" s="95" t="n">
        <v>0</v>
      </c>
      <c r="HC176" s="95">
        <f>GV176*GW176</f>
        <v/>
      </c>
      <c r="HD176" s="95" t="n">
        <v>0</v>
      </c>
      <c r="HE176" s="95" t="n"/>
      <c r="HF176" s="95" t="n"/>
      <c r="HG176" s="95" t="n"/>
      <c r="HH176" s="95" t="n"/>
      <c r="HI176" s="95" t="n"/>
      <c r="HJ176" s="95" t="n"/>
      <c r="HK176" s="95" t="n"/>
      <c r="HL176" s="95" t="n"/>
      <c r="HM176" s="95" t="n"/>
      <c r="HN176" s="95" t="n"/>
      <c r="HO176" s="95" t="n"/>
      <c r="HP176" s="95" t="n"/>
      <c r="HQ176" s="95" t="n"/>
      <c r="HR176" s="95" t="n"/>
      <c r="HS176" s="95" t="n"/>
      <c r="HT176" s="95" t="n"/>
      <c r="HU176" s="95" t="n"/>
      <c r="HV176" s="95" t="n"/>
      <c r="HW176" s="95" t="n"/>
      <c r="HX176" s="95" t="n"/>
      <c r="HY176" s="95" t="n"/>
      <c r="HZ176" s="95" t="n"/>
      <c r="IA176" s="95" t="n"/>
      <c r="IB176" s="95" t="n"/>
      <c r="IC176" s="95" t="n"/>
      <c r="ID176" s="95" t="n"/>
      <c r="IE176" s="95" t="n"/>
      <c r="IF176" s="95" t="n"/>
      <c r="IG176" s="95" t="n"/>
      <c r="IH176" s="95" t="n"/>
      <c r="II176" s="95" t="n"/>
      <c r="IJ176" s="95" t="n"/>
      <c r="IK176" s="95" t="n"/>
      <c r="IL176" s="95" t="n"/>
      <c r="IM176" s="95" t="n"/>
      <c r="IN176" s="95" t="n"/>
      <c r="IO176" s="95" t="n"/>
      <c r="IP176" s="95" t="n"/>
      <c r="IQ176" s="95" t="n"/>
      <c r="IR176" s="95" t="n"/>
      <c r="IS176" s="95" t="n"/>
      <c r="IT176" s="95" t="n"/>
      <c r="IU176" s="95" t="n"/>
    </row>
    <row r="177" ht="12.75" customHeight="1" s="54">
      <c r="A177" s="95" t="n">
        <v>17</v>
      </c>
      <c r="B177" s="95" t="n">
        <v>1</v>
      </c>
      <c r="C177" s="95">
        <f>ROW(SmtRes!A154)</f>
        <v/>
      </c>
      <c r="D177" s="95">
        <f>ROW(EtalonRes!A154)</f>
        <v/>
      </c>
      <c r="E177" s="95" t="n">
        <v>1</v>
      </c>
      <c r="F177" s="95" t="inlineStr">
        <is>
          <t>Калькуляция - 152</t>
        </is>
      </c>
      <c r="G177" s="95" t="inlineStr">
        <is>
          <t>Фильтры, сервисные элементы и лючки доступа</t>
        </is>
      </c>
      <c r="H177" s="95" t="inlineStr">
        <is>
          <t>1 КОМПЛ.</t>
        </is>
      </c>
      <c r="I177" s="95" t="n">
        <v>49</v>
      </c>
      <c r="J177" s="95" t="n">
        <v>35.47</v>
      </c>
      <c r="K177" s="95" t="n">
        <v>27996.71</v>
      </c>
      <c r="L177" s="95" t="n"/>
      <c r="M177" s="95" t="n"/>
      <c r="N177" s="95" t="n"/>
      <c r="O177" s="95">
        <f>ROUND((Z177+AC177+AD177),2)</f>
        <v/>
      </c>
      <c r="P177" s="95">
        <f>ROUND((U177+X177+Y177),2)</f>
        <v/>
      </c>
      <c r="Q177" s="95">
        <f>ROUND(10.18,2)</f>
        <v/>
      </c>
      <c r="R177" s="95">
        <f>ROUND(AH177,2)</f>
        <v/>
      </c>
      <c r="S177" s="95" t="inlineStr">
        <is>
          <t>ТСН-2001 Калькуляция - 152</t>
        </is>
      </c>
      <c r="T177" s="95" t="inlineStr">
        <is>
          <t>work</t>
        </is>
      </c>
      <c r="U177" s="95" t="n">
        <v>17693.92</v>
      </c>
      <c r="V177" s="95" t="n">
        <v>5039.4</v>
      </c>
      <c r="W177" s="95" t="n">
        <v>559.9299999999999</v>
      </c>
      <c r="X177" s="95" t="n">
        <v>6159.28</v>
      </c>
      <c r="Y177" s="95" t="n">
        <v>4143.51</v>
      </c>
      <c r="Z177" s="95" t="n">
        <v>1738.12</v>
      </c>
      <c r="AA177" s="95" t="n">
        <v>495.03</v>
      </c>
      <c r="AB177" s="95" t="n">
        <v>55</v>
      </c>
      <c r="AC177" s="95" t="n">
        <v>605.04</v>
      </c>
      <c r="AD177" s="95" t="n">
        <v>407.02</v>
      </c>
      <c r="AE177" s="95" t="inlineStr">
        <is>
          <t>work</t>
        </is>
      </c>
      <c r="AF177" s="95" t="n">
        <v>62</v>
      </c>
      <c r="AG177" s="95" t="n">
        <v>6.09</v>
      </c>
      <c r="AH177" s="95" t="n">
        <v>49</v>
      </c>
      <c r="AI177" s="95">
        <f>(((EX177*0.3)*1.1))</f>
        <v/>
      </c>
      <c r="AJ177" s="95">
        <f>(AS177)</f>
        <v/>
      </c>
      <c r="AK177" s="95" t="n">
        <v>495.03</v>
      </c>
      <c r="AL177" s="95" t="n">
        <v>0</v>
      </c>
      <c r="AM177" s="95" t="n">
        <v>605.04</v>
      </c>
      <c r="AN177" s="95" t="n">
        <v>55</v>
      </c>
      <c r="AO177" s="95">
        <f>ROUND(O177,2)</f>
        <v/>
      </c>
      <c r="AP177" s="95" t="n">
        <v>0</v>
      </c>
      <c r="AQ177" s="95">
        <f>ROUND(R177,2)</f>
        <v/>
      </c>
      <c r="AR177" s="95" t="n">
        <v>0</v>
      </c>
      <c r="AS177" s="95" t="n">
        <v>0</v>
      </c>
      <c r="AT177" s="95" t="n">
        <v>97</v>
      </c>
      <c r="AU177" s="95" t="n">
        <v>51</v>
      </c>
      <c r="AV177" s="95" t="n">
        <v>1</v>
      </c>
      <c r="AW177" s="95" t="n">
        <v>1</v>
      </c>
      <c r="AX177" s="95" t="n"/>
      <c r="AY177" s="95" t="n"/>
      <c r="AZ177" s="95" t="n">
        <v>1</v>
      </c>
      <c r="BA177" s="95" t="n">
        <v>1</v>
      </c>
      <c r="BB177" s="95" t="n">
        <v>1</v>
      </c>
      <c r="BC177" s="95" t="n">
        <v>1</v>
      </c>
      <c r="BD177" s="95" t="n"/>
      <c r="BE177" s="95" t="n"/>
      <c r="BF177" s="95" t="n"/>
      <c r="BG177" s="95" t="n"/>
      <c r="BH177" s="95" t="n">
        <v>0</v>
      </c>
      <c r="BI177" s="95" t="n">
        <v>49</v>
      </c>
      <c r="BJ177" s="95" t="inlineStr">
        <is>
          <t>ТСН-2001 Калькуляция - 152, Калькуляция - 152</t>
        </is>
      </c>
      <c r="BK177" s="95" t="n"/>
      <c r="BL177" s="95" t="n"/>
      <c r="BM177" s="95" t="n">
        <v>0</v>
      </c>
      <c r="BN177" s="95" t="n">
        <v>0</v>
      </c>
      <c r="BO177" s="95" t="inlineStr">
        <is>
          <t>Калькуляция - 152</t>
        </is>
      </c>
      <c r="BP177" s="95" t="n">
        <v>1</v>
      </c>
      <c r="BQ177" s="95" t="n">
        <v>40</v>
      </c>
      <c r="BR177" s="95" t="n">
        <v>0</v>
      </c>
      <c r="BS177" s="95" t="n">
        <v>1</v>
      </c>
      <c r="BT177" s="95" t="n">
        <v>1</v>
      </c>
      <c r="BU177" s="95" t="n">
        <v>1</v>
      </c>
      <c r="BV177" s="95" t="n">
        <v>1</v>
      </c>
      <c r="BW177" s="95" t="n">
        <v>1</v>
      </c>
      <c r="BX177" s="95" t="n">
        <v>1</v>
      </c>
      <c r="BY177" s="95" t="n"/>
      <c r="BZ177" s="95" t="n">
        <v>97</v>
      </c>
      <c r="CA177" s="95" t="n">
        <v>51</v>
      </c>
      <c r="CB177" s="95" t="n"/>
      <c r="CC177" s="95" t="n"/>
      <c r="CD177" s="95" t="n"/>
      <c r="CE177" s="95" t="n">
        <v>30</v>
      </c>
      <c r="CF177" s="95" t="n">
        <v>0</v>
      </c>
      <c r="CG177" s="95" t="n">
        <v>0</v>
      </c>
      <c r="CH177" s="95" t="n"/>
      <c r="CI177" s="95" t="n"/>
      <c r="CJ177" s="95" t="n"/>
      <c r="CK177" s="95" t="n"/>
      <c r="CL177" s="95" t="n"/>
      <c r="CM177" s="95" t="n">
        <v>0</v>
      </c>
      <c r="CN177" s="95" t="n"/>
      <c r="CO177" s="95" t="n">
        <v>0</v>
      </c>
      <c r="CP177" s="95">
        <f>ROUND(P177,2)</f>
        <v/>
      </c>
      <c r="CQ177" s="95">
        <f>ROUND(V177,2)</f>
        <v/>
      </c>
      <c r="CR177" s="95">
        <f>ROUND(W177,2)</f>
        <v/>
      </c>
      <c r="CS177" s="95">
        <f>ROUND(X177,2)</f>
        <v/>
      </c>
      <c r="CT177" s="95">
        <f>ROUND(Y177,2)</f>
        <v/>
      </c>
      <c r="CU177" s="95">
        <f>ROUND(AF177,2)</f>
        <v/>
      </c>
      <c r="CV177" s="95">
        <f>ROUND((AH177*AV177),2)</f>
        <v/>
      </c>
      <c r="CW177" s="95">
        <f>ROUND(AI177,2)</f>
        <v/>
      </c>
      <c r="CX177" s="95">
        <f>ROUND(AJ177,2)</f>
        <v/>
      </c>
      <c r="CY177" s="95">
        <f>ROUND(((P177*AT177)/100),2)</f>
        <v/>
      </c>
      <c r="CZ177" s="95">
        <f>ROUND(((P177*AU177)/100),2)</f>
        <v/>
      </c>
      <c r="DA177" s="95" t="n"/>
      <c r="DB177" s="95" t="n">
        <v>303</v>
      </c>
      <c r="DC177" s="95" t="n"/>
      <c r="DD177" s="95" t="inlineStr">
        <is>
          <t>*0)*1</t>
        </is>
      </c>
      <c r="DE177" s="95" t="inlineStr">
        <is>
          <t>*0,3)*1,1</t>
        </is>
      </c>
      <c r="DF177" s="95" t="inlineStr">
        <is>
          <t>*0,3)*1,1</t>
        </is>
      </c>
      <c r="DG177" s="95" t="inlineStr">
        <is>
          <t>*0,3)*1,1</t>
        </is>
      </c>
      <c r="DH177" s="95" t="n"/>
      <c r="DI177" s="95" t="inlineStr">
        <is>
          <t>*0,3)*1,1</t>
        </is>
      </c>
      <c r="DJ177" s="95" t="inlineStr">
        <is>
          <t>*0,3)*1,1</t>
        </is>
      </c>
      <c r="DK177" s="95" t="n"/>
      <c r="DL177" s="95" t="n"/>
      <c r="DM177" s="95" t="n"/>
      <c r="DN177" s="95" t="n">
        <v>0</v>
      </c>
      <c r="DO177" s="95" t="n">
        <v>0</v>
      </c>
      <c r="DP177" s="95" t="n">
        <v>1</v>
      </c>
      <c r="DQ177" s="95" t="n">
        <v>1</v>
      </c>
      <c r="DR177" s="95" t="n"/>
      <c r="DS177" s="95" t="n"/>
      <c r="DT177" s="95" t="n"/>
      <c r="DU177" s="95" t="n">
        <v>1000</v>
      </c>
      <c r="DV177" s="95" t="inlineStr">
        <is>
          <t>1  КОМПЛ..</t>
        </is>
      </c>
      <c r="DW177" s="95" t="inlineStr">
        <is>
          <t>1  КОМПЛ..</t>
        </is>
      </c>
      <c r="DX177" s="95" t="n">
        <v>1</v>
      </c>
      <c r="DY177" s="95" t="n"/>
      <c r="DZ177" s="95" t="n"/>
      <c r="EA177" s="95" t="n"/>
      <c r="EB177" s="95" t="n"/>
      <c r="EC177" s="95" t="n"/>
      <c r="ED177" s="95" t="n"/>
      <c r="EE177" s="95" t="n">
        <v>1163401290</v>
      </c>
      <c r="EF177" s="95" t="n">
        <v>40</v>
      </c>
      <c r="EG177" s="95" t="inlineStr">
        <is>
          <t>Монтаж оборудования</t>
        </is>
      </c>
      <c r="EH177" s="95" t="n">
        <v>0</v>
      </c>
      <c r="EI177" s="95" t="n"/>
      <c r="EJ177" s="95" t="n">
        <v>49</v>
      </c>
      <c r="EK177" s="95" t="n">
        <v>0</v>
      </c>
      <c r="EL177" s="95" t="inlineStr">
        <is>
          <t>ТСН-2001 Калькуляция - 152</t>
        </is>
      </c>
      <c r="EM177" s="95" t="inlineStr">
        <is>
          <t>Калькуляция - 152</t>
        </is>
      </c>
      <c r="EN177" s="95" t="n"/>
      <c r="EO177" s="95" t="n"/>
      <c r="EP177" s="95" t="n"/>
      <c r="EQ177" s="95" t="n">
        <v>131072</v>
      </c>
      <c r="ER177" s="95" t="n">
        <v>495.03</v>
      </c>
      <c r="ES177" s="95" t="n">
        <v>0</v>
      </c>
      <c r="ET177" s="95" t="n">
        <v>605.04</v>
      </c>
      <c r="EU177" s="95" t="n">
        <v>55</v>
      </c>
      <c r="EV177" s="95" t="n">
        <v>407.02</v>
      </c>
      <c r="EW177" s="95" t="n">
        <v>49</v>
      </c>
      <c r="EX177" s="95" t="n">
        <v>0</v>
      </c>
      <c r="EY177" s="95" t="n">
        <v>0</v>
      </c>
      <c r="EZ177" s="95" t="n"/>
      <c r="FA177" s="95" t="n"/>
      <c r="FB177" s="95" t="n"/>
      <c r="FC177" s="95" t="n"/>
      <c r="FD177" s="95" t="n"/>
      <c r="FE177" s="95" t="n"/>
      <c r="FF177" s="95" t="n"/>
      <c r="FG177" s="95" t="n"/>
      <c r="FH177" s="95" t="n"/>
      <c r="FI177" s="95" t="n"/>
      <c r="FJ177" s="95" t="n"/>
      <c r="FK177" s="95" t="n"/>
      <c r="FL177" s="95" t="n"/>
      <c r="FM177" s="95" t="n"/>
      <c r="FN177" s="95" t="n"/>
      <c r="FO177" s="95" t="n"/>
      <c r="FP177" s="95" t="n"/>
      <c r="FQ177" s="95" t="n">
        <v>0</v>
      </c>
      <c r="FR177" s="95">
        <f>ROUND(IF(BI177=3,GM177,0),2)</f>
        <v/>
      </c>
      <c r="FS177" s="95" t="n">
        <v>0</v>
      </c>
      <c r="FT177" s="95" t="n"/>
      <c r="FU177" s="95" t="n"/>
      <c r="FV177" s="95" t="n"/>
      <c r="FW177" s="95" t="n"/>
      <c r="FX177" s="95" t="n">
        <v>97</v>
      </c>
      <c r="FY177" s="95" t="n">
        <v>51</v>
      </c>
      <c r="FZ177" s="95" t="n"/>
      <c r="GA177" s="95" t="n"/>
      <c r="GB177" s="95" t="n"/>
      <c r="GC177" s="95" t="n"/>
      <c r="GD177" s="95" t="n">
        <v>1</v>
      </c>
      <c r="GE177" s="95" t="n"/>
      <c r="GF177" s="95" t="n">
        <v>1163401290</v>
      </c>
      <c r="GG177" s="95" t="n">
        <v>2</v>
      </c>
      <c r="GH177" s="95" t="n">
        <v>1</v>
      </c>
      <c r="GI177" s="95" t="n">
        <v>2</v>
      </c>
      <c r="GJ177" s="95" t="n">
        <v>0</v>
      </c>
      <c r="GK177" s="95" t="n">
        <v>0</v>
      </c>
      <c r="GL177" s="95">
        <f>ROUND(IF(AND(BH177=3,BI177=3,FS177&lt;&gt;0),P177,0),2)</f>
        <v/>
      </c>
      <c r="GM177" s="95">
        <f>ROUND(O177+X177+Y177,2)+GX177</f>
        <v/>
      </c>
      <c r="GN177" s="95">
        <f>IF(OR(BI177=0,BI177=1),GM177-GX177,0)</f>
        <v/>
      </c>
      <c r="GO177" s="95">
        <f>IF(BI177=2,GM177-GX177,0)</f>
        <v/>
      </c>
      <c r="GP177" s="95">
        <f>IF(BI177=4,GM177-GX177,0)</f>
        <v/>
      </c>
      <c r="GQ177" s="95" t="n"/>
      <c r="GR177" s="95" t="n">
        <v>0</v>
      </c>
      <c r="GS177" s="95" t="n">
        <v>0</v>
      </c>
      <c r="GT177" s="95" t="n">
        <v>0</v>
      </c>
      <c r="GU177" s="95" t="n"/>
      <c r="GV177" s="95">
        <f>ROUND((GT177),6)</f>
        <v/>
      </c>
      <c r="GW177" s="95" t="n">
        <v>1</v>
      </c>
      <c r="GX177" s="95">
        <f>ROUND(HC177*I177,2)</f>
        <v/>
      </c>
      <c r="GY177" s="95" t="n">
        <v>0</v>
      </c>
      <c r="GZ177" s="95" t="n">
        <v>0</v>
      </c>
      <c r="HA177" s="95" t="n">
        <v>0</v>
      </c>
      <c r="HB177" s="95" t="n">
        <v>0</v>
      </c>
      <c r="HC177" s="95">
        <f>GV177*GW177</f>
        <v/>
      </c>
      <c r="HD177" s="95" t="n">
        <v>0</v>
      </c>
      <c r="HE177" s="95" t="n"/>
      <c r="HF177" s="95" t="n"/>
      <c r="HG177" s="95" t="n"/>
      <c r="HH177" s="95" t="n"/>
      <c r="HI177" s="95" t="n"/>
      <c r="HJ177" s="95" t="n"/>
      <c r="HK177" s="95" t="n"/>
      <c r="HL177" s="95" t="n"/>
      <c r="HM177" s="95" t="n"/>
      <c r="HN177" s="95" t="n"/>
      <c r="HO177" s="95" t="n"/>
      <c r="HP177" s="95" t="n"/>
      <c r="HQ177" s="95" t="n"/>
      <c r="HR177" s="95" t="n"/>
      <c r="HS177" s="95" t="n"/>
      <c r="HT177" s="95" t="n"/>
      <c r="HU177" s="95" t="n"/>
      <c r="HV177" s="95" t="n"/>
      <c r="HW177" s="95" t="n"/>
      <c r="HX177" s="95" t="n"/>
      <c r="HY177" s="95" t="n"/>
      <c r="HZ177" s="95" t="n"/>
      <c r="IA177" s="95" t="n"/>
      <c r="IB177" s="95" t="n"/>
      <c r="IC177" s="95" t="n"/>
      <c r="ID177" s="95" t="n"/>
      <c r="IE177" s="95" t="n"/>
      <c r="IF177" s="95" t="n"/>
      <c r="IG177" s="95" t="n"/>
      <c r="IH177" s="95" t="n"/>
      <c r="II177" s="95" t="n"/>
      <c r="IJ177" s="95" t="n"/>
      <c r="IK177" s="95" t="n"/>
      <c r="IL177" s="95" t="n"/>
      <c r="IM177" s="95" t="n"/>
      <c r="IN177" s="95" t="n"/>
      <c r="IO177" s="95" t="n"/>
      <c r="IP177" s="95" t="n"/>
      <c r="IQ177" s="95" t="n"/>
      <c r="IR177" s="95" t="n"/>
      <c r="IS177" s="95" t="n"/>
      <c r="IT177" s="95" t="n"/>
      <c r="IU177" s="95" t="n"/>
    </row>
    <row r="178" ht="12.75" customHeight="1" s="54">
      <c r="A178" s="95" t="n">
        <v>17</v>
      </c>
      <c r="B178" s="95" t="n">
        <v>1</v>
      </c>
      <c r="C178" s="95">
        <f>ROW(SmtRes!A155)</f>
        <v/>
      </c>
      <c r="D178" s="95">
        <f>ROW(EtalonRes!A155)</f>
        <v/>
      </c>
      <c r="E178" s="95" t="n">
        <v>1</v>
      </c>
      <c r="F178" s="95" t="inlineStr">
        <is>
          <t>3.16-22-1</t>
        </is>
      </c>
      <c r="G178" s="95" t="inlineStr">
        <is>
          <t>Коллекторные/водомерные узлы</t>
        </is>
      </c>
      <c r="H178" s="95" t="inlineStr">
        <is>
          <t>1 КОМПЛ.</t>
        </is>
      </c>
      <c r="I178" s="95" t="n">
        <v>29</v>
      </c>
      <c r="J178" s="95" t="n">
        <v>131.21</v>
      </c>
      <c r="K178" s="95" t="n">
        <v>61288.89</v>
      </c>
      <c r="L178" s="95" t="n"/>
      <c r="M178" s="95" t="n"/>
      <c r="N178" s="95" t="n"/>
      <c r="O178" s="95">
        <f>ROUND((Z178+AC178+AD178),2)</f>
        <v/>
      </c>
      <c r="P178" s="95">
        <f>ROUND((U178+X178+Y178),2)</f>
        <v/>
      </c>
      <c r="Q178" s="95">
        <f>ROUND(10.18,2)</f>
        <v/>
      </c>
      <c r="R178" s="95">
        <f>ROUND(AH178,2)</f>
        <v/>
      </c>
      <c r="S178" s="95" t="inlineStr">
        <is>
          <t>ТСН-2001 3.16-22-1</t>
        </is>
      </c>
      <c r="T178" s="95" t="inlineStr">
        <is>
          <t>work</t>
        </is>
      </c>
      <c r="U178" s="95" t="n">
        <v>38734.58</v>
      </c>
      <c r="V178" s="95" t="n">
        <v>11032</v>
      </c>
      <c r="W178" s="95" t="n">
        <v>1225.77</v>
      </c>
      <c r="X178" s="95" t="n">
        <v>13483.56</v>
      </c>
      <c r="Y178" s="95" t="n">
        <v>9070.76</v>
      </c>
      <c r="Z178" s="95" t="n">
        <v>3804.97</v>
      </c>
      <c r="AA178" s="95" t="n">
        <v>1083.69</v>
      </c>
      <c r="AB178" s="95" t="n">
        <v>120.41</v>
      </c>
      <c r="AC178" s="95" t="n">
        <v>1324.51</v>
      </c>
      <c r="AD178" s="95" t="n">
        <v>891.03</v>
      </c>
      <c r="AE178" s="95" t="inlineStr">
        <is>
          <t>work</t>
        </is>
      </c>
      <c r="AF178" s="95" t="n">
        <v>135.7</v>
      </c>
      <c r="AG178" s="95" t="n">
        <v>13.33</v>
      </c>
      <c r="AH178" s="95" t="n">
        <v>29</v>
      </c>
      <c r="AI178" s="95">
        <f>(((EX178*0.3)*1.1))</f>
        <v/>
      </c>
      <c r="AJ178" s="95">
        <f>(AS178)</f>
        <v/>
      </c>
      <c r="AK178" s="95" t="n">
        <v>1083.69</v>
      </c>
      <c r="AL178" s="95" t="n">
        <v>0</v>
      </c>
      <c r="AM178" s="95" t="n">
        <v>1324.51</v>
      </c>
      <c r="AN178" s="95" t="n">
        <v>120.41</v>
      </c>
      <c r="AO178" s="95">
        <f>ROUND(O178,2)</f>
        <v/>
      </c>
      <c r="AP178" s="95" t="n">
        <v>0</v>
      </c>
      <c r="AQ178" s="95">
        <f>ROUND(R178,2)</f>
        <v/>
      </c>
      <c r="AR178" s="95" t="n">
        <v>0</v>
      </c>
      <c r="AS178" s="95" t="n">
        <v>0</v>
      </c>
      <c r="AT178" s="95" t="n">
        <v>97</v>
      </c>
      <c r="AU178" s="95" t="n">
        <v>51</v>
      </c>
      <c r="AV178" s="95" t="n">
        <v>1</v>
      </c>
      <c r="AW178" s="95" t="n">
        <v>1</v>
      </c>
      <c r="AX178" s="95" t="n"/>
      <c r="AY178" s="95" t="n"/>
      <c r="AZ178" s="95" t="n">
        <v>1</v>
      </c>
      <c r="BA178" s="95" t="n">
        <v>1</v>
      </c>
      <c r="BB178" s="95" t="n">
        <v>1</v>
      </c>
      <c r="BC178" s="95" t="n">
        <v>1</v>
      </c>
      <c r="BD178" s="95" t="n"/>
      <c r="BE178" s="95" t="n"/>
      <c r="BF178" s="95" t="n"/>
      <c r="BG178" s="95" t="n"/>
      <c r="BH178" s="95" t="n">
        <v>0</v>
      </c>
      <c r="BI178" s="95" t="n">
        <v>29</v>
      </c>
      <c r="BJ178" s="95" t="inlineStr">
        <is>
          <t>ТСН-2001 3.16-22-1, 3.16-22-1</t>
        </is>
      </c>
      <c r="BK178" s="95" t="n"/>
      <c r="BL178" s="95" t="n"/>
      <c r="BM178" s="95" t="n">
        <v>316</v>
      </c>
      <c r="BN178" s="95" t="n">
        <v>0</v>
      </c>
      <c r="BO178" s="95" t="inlineStr">
        <is>
          <t>3.16-22-1</t>
        </is>
      </c>
      <c r="BP178" s="95" t="n">
        <v>1</v>
      </c>
      <c r="BQ178" s="95" t="n">
        <v>40</v>
      </c>
      <c r="BR178" s="95" t="n">
        <v>0</v>
      </c>
      <c r="BS178" s="95" t="n">
        <v>1</v>
      </c>
      <c r="BT178" s="95" t="n">
        <v>1</v>
      </c>
      <c r="BU178" s="95" t="n">
        <v>1</v>
      </c>
      <c r="BV178" s="95" t="n">
        <v>1</v>
      </c>
      <c r="BW178" s="95" t="n">
        <v>1</v>
      </c>
      <c r="BX178" s="95" t="n">
        <v>1</v>
      </c>
      <c r="BY178" s="95" t="n"/>
      <c r="BZ178" s="95" t="n">
        <v>97</v>
      </c>
      <c r="CA178" s="95" t="n">
        <v>51</v>
      </c>
      <c r="CB178" s="95" t="n"/>
      <c r="CC178" s="95" t="n"/>
      <c r="CD178" s="95" t="n"/>
      <c r="CE178" s="95" t="n">
        <v>30</v>
      </c>
      <c r="CF178" s="95" t="n">
        <v>0</v>
      </c>
      <c r="CG178" s="95" t="n">
        <v>0</v>
      </c>
      <c r="CH178" s="95" t="n"/>
      <c r="CI178" s="95" t="n"/>
      <c r="CJ178" s="95" t="n"/>
      <c r="CK178" s="95" t="n"/>
      <c r="CL178" s="95" t="n"/>
      <c r="CM178" s="95" t="n">
        <v>0</v>
      </c>
      <c r="CN178" s="95" t="n"/>
      <c r="CO178" s="95" t="n">
        <v>0</v>
      </c>
      <c r="CP178" s="95">
        <f>ROUND(P178,2)</f>
        <v/>
      </c>
      <c r="CQ178" s="95">
        <f>ROUND(V178,2)</f>
        <v/>
      </c>
      <c r="CR178" s="95">
        <f>ROUND(W178,2)</f>
        <v/>
      </c>
      <c r="CS178" s="95">
        <f>ROUND(X178,2)</f>
        <v/>
      </c>
      <c r="CT178" s="95">
        <f>ROUND(Y178,2)</f>
        <v/>
      </c>
      <c r="CU178" s="95">
        <f>ROUND(AF178,2)</f>
        <v/>
      </c>
      <c r="CV178" s="95">
        <f>ROUND((AH178*AV178),2)</f>
        <v/>
      </c>
      <c r="CW178" s="95">
        <f>ROUND(AI178,2)</f>
        <v/>
      </c>
      <c r="CX178" s="95">
        <f>ROUND(AJ178,2)</f>
        <v/>
      </c>
      <c r="CY178" s="95">
        <f>ROUND(((P178*AT178)/100),2)</f>
        <v/>
      </c>
      <c r="CZ178" s="95">
        <f>ROUND(((P178*AU178)/100),2)</f>
        <v/>
      </c>
      <c r="DA178" s="95" t="n"/>
      <c r="DB178" s="95" t="n">
        <v>305</v>
      </c>
      <c r="DC178" s="95" t="n"/>
      <c r="DD178" s="95" t="inlineStr">
        <is>
          <t>*0)*1</t>
        </is>
      </c>
      <c r="DE178" s="95" t="inlineStr">
        <is>
          <t>*0,3)*1,1</t>
        </is>
      </c>
      <c r="DF178" s="95" t="inlineStr">
        <is>
          <t>*0,3)*1,1</t>
        </is>
      </c>
      <c r="DG178" s="95" t="inlineStr">
        <is>
          <t>*0,3)*1,1</t>
        </is>
      </c>
      <c r="DH178" s="95" t="n"/>
      <c r="DI178" s="95" t="inlineStr">
        <is>
          <t>*0,3)*1,1</t>
        </is>
      </c>
      <c r="DJ178" s="95" t="inlineStr">
        <is>
          <t>*0,3)*1,1</t>
        </is>
      </c>
      <c r="DK178" s="95" t="n"/>
      <c r="DL178" s="95" t="n"/>
      <c r="DM178" s="95" t="n"/>
      <c r="DN178" s="95" t="n">
        <v>0</v>
      </c>
      <c r="DO178" s="95" t="n">
        <v>0</v>
      </c>
      <c r="DP178" s="95" t="n">
        <v>1</v>
      </c>
      <c r="DQ178" s="95" t="n">
        <v>1</v>
      </c>
      <c r="DR178" s="95" t="n"/>
      <c r="DS178" s="95" t="n"/>
      <c r="DT178" s="95" t="n"/>
      <c r="DU178" s="95" t="n">
        <v>1000</v>
      </c>
      <c r="DV178" s="95" t="inlineStr">
        <is>
          <t>1  КОМПЛ..</t>
        </is>
      </c>
      <c r="DW178" s="95" t="inlineStr">
        <is>
          <t>1  КОМПЛ..</t>
        </is>
      </c>
      <c r="DX178" s="95" t="n">
        <v>1</v>
      </c>
      <c r="DY178" s="95" t="n"/>
      <c r="DZ178" s="95" t="n"/>
      <c r="EA178" s="95" t="n"/>
      <c r="EB178" s="95" t="n"/>
      <c r="EC178" s="95" t="n"/>
      <c r="ED178" s="95" t="n"/>
      <c r="EE178" s="95" t="n">
        <v>1772223272</v>
      </c>
      <c r="EF178" s="95" t="n">
        <v>40</v>
      </c>
      <c r="EG178" s="95" t="inlineStr">
        <is>
          <t>Монтаж оборудования</t>
        </is>
      </c>
      <c r="EH178" s="95" t="n">
        <v>0</v>
      </c>
      <c r="EI178" s="95" t="n"/>
      <c r="EJ178" s="95" t="n">
        <v>29</v>
      </c>
      <c r="EK178" s="95" t="n">
        <v>316</v>
      </c>
      <c r="EL178" s="95" t="inlineStr">
        <is>
          <t>ТСН-2001 3.16-22-1</t>
        </is>
      </c>
      <c r="EM178" s="95" t="inlineStr">
        <is>
          <t>ТСН-2001.3-16</t>
        </is>
      </c>
      <c r="EN178" s="95" t="n"/>
      <c r="EO178" s="95" t="n"/>
      <c r="EP178" s="95" t="n"/>
      <c r="EQ178" s="95" t="n">
        <v>131072</v>
      </c>
      <c r="ER178" s="95" t="n">
        <v>1083.69</v>
      </c>
      <c r="ES178" s="95" t="n">
        <v>0</v>
      </c>
      <c r="ET178" s="95" t="n">
        <v>1324.51</v>
      </c>
      <c r="EU178" s="95" t="n">
        <v>120.41</v>
      </c>
      <c r="EV178" s="95" t="n">
        <v>891.03</v>
      </c>
      <c r="EW178" s="95" t="n">
        <v>29</v>
      </c>
      <c r="EX178" s="95" t="n">
        <v>0</v>
      </c>
      <c r="EY178" s="95" t="n">
        <v>0</v>
      </c>
      <c r="EZ178" s="95" t="n"/>
      <c r="FA178" s="95" t="n"/>
      <c r="FB178" s="95" t="n"/>
      <c r="FC178" s="95" t="n"/>
      <c r="FD178" s="95" t="n"/>
      <c r="FE178" s="95" t="n"/>
      <c r="FF178" s="95" t="n"/>
      <c r="FG178" s="95" t="n"/>
      <c r="FH178" s="95" t="n"/>
      <c r="FI178" s="95" t="n"/>
      <c r="FJ178" s="95" t="n"/>
      <c r="FK178" s="95" t="n"/>
      <c r="FL178" s="95" t="n"/>
      <c r="FM178" s="95" t="n"/>
      <c r="FN178" s="95" t="n"/>
      <c r="FO178" s="95" t="n"/>
      <c r="FP178" s="95" t="n"/>
      <c r="FQ178" s="95" t="n">
        <v>0</v>
      </c>
      <c r="FR178" s="95">
        <f>ROUND(IF(BI178=3,GM178,0),2)</f>
        <v/>
      </c>
      <c r="FS178" s="95" t="n">
        <v>0</v>
      </c>
      <c r="FT178" s="95" t="n"/>
      <c r="FU178" s="95" t="n"/>
      <c r="FV178" s="95" t="n"/>
      <c r="FW178" s="95" t="n"/>
      <c r="FX178" s="95" t="n">
        <v>97</v>
      </c>
      <c r="FY178" s="95" t="n">
        <v>51</v>
      </c>
      <c r="FZ178" s="95" t="n"/>
      <c r="GA178" s="95" t="n"/>
      <c r="GB178" s="95" t="n"/>
      <c r="GC178" s="95" t="n"/>
      <c r="GD178" s="95" t="n">
        <v>1</v>
      </c>
      <c r="GE178" s="95" t="n"/>
      <c r="GF178" s="95" t="n">
        <v>1772223272</v>
      </c>
      <c r="GG178" s="95" t="n">
        <v>2</v>
      </c>
      <c r="GH178" s="95" t="n">
        <v>1</v>
      </c>
      <c r="GI178" s="95" t="n">
        <v>2</v>
      </c>
      <c r="GJ178" s="95" t="n">
        <v>0</v>
      </c>
      <c r="GK178" s="95" t="n">
        <v>0</v>
      </c>
      <c r="GL178" s="95">
        <f>ROUND(IF(AND(BH178=3,BI178=3,FS178&lt;&gt;0),P178,0),2)</f>
        <v/>
      </c>
      <c r="GM178" s="95">
        <f>ROUND(O178+X178+Y178,2)+GX178</f>
        <v/>
      </c>
      <c r="GN178" s="95">
        <f>IF(OR(BI178=0,BI178=1),GM178-GX178,0)</f>
        <v/>
      </c>
      <c r="GO178" s="95">
        <f>IF(BI178=2,GM178-GX178,0)</f>
        <v/>
      </c>
      <c r="GP178" s="95">
        <f>IF(BI178=4,GM178-GX178,0)</f>
        <v/>
      </c>
      <c r="GQ178" s="95" t="n"/>
      <c r="GR178" s="95" t="n">
        <v>0</v>
      </c>
      <c r="GS178" s="95" t="n">
        <v>0</v>
      </c>
      <c r="GT178" s="95" t="n">
        <v>0</v>
      </c>
      <c r="GU178" s="95" t="n"/>
      <c r="GV178" s="95">
        <f>ROUND((GT178),6)</f>
        <v/>
      </c>
      <c r="GW178" s="95" t="n">
        <v>1</v>
      </c>
      <c r="GX178" s="95">
        <f>ROUND(HC178*I178,2)</f>
        <v/>
      </c>
      <c r="GY178" s="95" t="n">
        <v>0</v>
      </c>
      <c r="GZ178" s="95" t="n">
        <v>0</v>
      </c>
      <c r="HA178" s="95" t="n">
        <v>0</v>
      </c>
      <c r="HB178" s="95" t="n">
        <v>0</v>
      </c>
      <c r="HC178" s="95">
        <f>GV178*GW178</f>
        <v/>
      </c>
      <c r="HD178" s="95" t="n">
        <v>0</v>
      </c>
      <c r="HE178" s="95" t="n"/>
      <c r="HF178" s="95" t="n"/>
      <c r="HG178" s="95" t="n"/>
      <c r="HH178" s="95" t="n"/>
      <c r="HI178" s="95" t="n"/>
      <c r="HJ178" s="95" t="n"/>
      <c r="HK178" s="95" t="n"/>
      <c r="HL178" s="95" t="n"/>
      <c r="HM178" s="95" t="n"/>
      <c r="HN178" s="95" t="n"/>
      <c r="HO178" s="95" t="n"/>
      <c r="HP178" s="95" t="n"/>
      <c r="HQ178" s="95" t="n"/>
      <c r="HR178" s="95" t="n"/>
      <c r="HS178" s="95" t="n"/>
      <c r="HT178" s="95" t="n"/>
      <c r="HU178" s="95" t="n"/>
      <c r="HV178" s="95" t="n"/>
      <c r="HW178" s="95" t="n"/>
      <c r="HX178" s="95" t="n"/>
      <c r="HY178" s="95" t="n"/>
      <c r="HZ178" s="95" t="n"/>
      <c r="IA178" s="95" t="n"/>
      <c r="IB178" s="95" t="n"/>
      <c r="IC178" s="95" t="n"/>
      <c r="ID178" s="95" t="n"/>
      <c r="IE178" s="95" t="n"/>
      <c r="IF178" s="95" t="n"/>
      <c r="IG178" s="95" t="n"/>
      <c r="IH178" s="95" t="n"/>
      <c r="II178" s="95" t="n"/>
      <c r="IJ178" s="95" t="n"/>
      <c r="IK178" s="95" t="n"/>
      <c r="IL178" s="95" t="n"/>
      <c r="IM178" s="95" t="n"/>
      <c r="IN178" s="95" t="n"/>
      <c r="IO178" s="95" t="n"/>
      <c r="IP178" s="95" t="n"/>
      <c r="IQ178" s="95" t="n"/>
      <c r="IR178" s="95" t="n"/>
      <c r="IS178" s="95" t="n"/>
      <c r="IT178" s="95" t="n"/>
      <c r="IU178" s="95" t="n"/>
    </row>
    <row r="179" ht="12.75" customHeight="1" s="54">
      <c r="A179" s="95" t="n">
        <v>17</v>
      </c>
      <c r="B179" s="95" t="n">
        <v>1</v>
      </c>
      <c r="C179" s="95">
        <f>ROW(SmtRes!A156)</f>
        <v/>
      </c>
      <c r="D179" s="95">
        <f>ROW(EtalonRes!A156)</f>
        <v/>
      </c>
      <c r="E179" s="95" t="n">
        <v>1</v>
      </c>
      <c r="F179" s="95" t="inlineStr">
        <is>
          <t>3.16-15-1</t>
        </is>
      </c>
      <c r="G179" s="95" t="inlineStr">
        <is>
          <t>Арматура коллекторных узлов</t>
        </is>
      </c>
      <c r="H179" s="95" t="inlineStr">
        <is>
          <t>1 КОМПЛ.</t>
        </is>
      </c>
      <c r="I179" s="95" t="n">
        <v>29</v>
      </c>
      <c r="J179" s="95" t="n">
        <v>104.96</v>
      </c>
      <c r="K179" s="95" t="n">
        <v>49031.11</v>
      </c>
      <c r="L179" s="95" t="n"/>
      <c r="M179" s="95" t="n"/>
      <c r="N179" s="95" t="n"/>
      <c r="O179" s="95">
        <f>ROUND((Z179+AC179+AD179),2)</f>
        <v/>
      </c>
      <c r="P179" s="95">
        <f>ROUND((U179+X179+Y179),2)</f>
        <v/>
      </c>
      <c r="Q179" s="95">
        <f>ROUND(10.18,2)</f>
        <v/>
      </c>
      <c r="R179" s="95">
        <f>ROUND(AH179,2)</f>
        <v/>
      </c>
      <c r="S179" s="95" t="inlineStr">
        <is>
          <t>ТСН-2001 3.16-15-1</t>
        </is>
      </c>
      <c r="T179" s="95" t="inlineStr">
        <is>
          <t>work</t>
        </is>
      </c>
      <c r="U179" s="95" t="n">
        <v>30987.67</v>
      </c>
      <c r="V179" s="95" t="n">
        <v>8825.6</v>
      </c>
      <c r="W179" s="95" t="n">
        <v>980.62</v>
      </c>
      <c r="X179" s="95" t="n">
        <v>10786.85</v>
      </c>
      <c r="Y179" s="95" t="n">
        <v>7256.6</v>
      </c>
      <c r="Z179" s="95" t="n">
        <v>3043.98</v>
      </c>
      <c r="AA179" s="95" t="n">
        <v>866.96</v>
      </c>
      <c r="AB179" s="95" t="n">
        <v>96.31999999999999</v>
      </c>
      <c r="AC179" s="95" t="n">
        <v>1059.62</v>
      </c>
      <c r="AD179" s="95" t="n">
        <v>712.83</v>
      </c>
      <c r="AE179" s="95" t="inlineStr">
        <is>
          <t>work</t>
        </is>
      </c>
      <c r="AF179" s="95" t="n">
        <v>108.53</v>
      </c>
      <c r="AG179" s="95" t="n">
        <v>10.66</v>
      </c>
      <c r="AH179" s="95" t="n">
        <v>29</v>
      </c>
      <c r="AI179" s="95">
        <f>(((EX179*0.3)*1.1))</f>
        <v/>
      </c>
      <c r="AJ179" s="95">
        <f>(AS179)</f>
        <v/>
      </c>
      <c r="AK179" s="95" t="n">
        <v>866.96</v>
      </c>
      <c r="AL179" s="95" t="n">
        <v>0</v>
      </c>
      <c r="AM179" s="95" t="n">
        <v>1059.62</v>
      </c>
      <c r="AN179" s="95" t="n">
        <v>96.31999999999999</v>
      </c>
      <c r="AO179" s="95">
        <f>ROUND(O179,2)</f>
        <v/>
      </c>
      <c r="AP179" s="95" t="n">
        <v>0</v>
      </c>
      <c r="AQ179" s="95">
        <f>ROUND(R179,2)</f>
        <v/>
      </c>
      <c r="AR179" s="95" t="n">
        <v>0</v>
      </c>
      <c r="AS179" s="95" t="n">
        <v>0</v>
      </c>
      <c r="AT179" s="95" t="n">
        <v>97</v>
      </c>
      <c r="AU179" s="95" t="n">
        <v>51</v>
      </c>
      <c r="AV179" s="95" t="n">
        <v>1</v>
      </c>
      <c r="AW179" s="95" t="n">
        <v>1</v>
      </c>
      <c r="AX179" s="95" t="n"/>
      <c r="AY179" s="95" t="n"/>
      <c r="AZ179" s="95" t="n">
        <v>1</v>
      </c>
      <c r="BA179" s="95" t="n">
        <v>1</v>
      </c>
      <c r="BB179" s="95" t="n">
        <v>1</v>
      </c>
      <c r="BC179" s="95" t="n">
        <v>1</v>
      </c>
      <c r="BD179" s="95" t="n"/>
      <c r="BE179" s="95" t="n"/>
      <c r="BF179" s="95" t="n"/>
      <c r="BG179" s="95" t="n"/>
      <c r="BH179" s="95" t="n">
        <v>0</v>
      </c>
      <c r="BI179" s="95" t="n">
        <v>29</v>
      </c>
      <c r="BJ179" s="95" t="inlineStr">
        <is>
          <t>ТСН-2001 3.16-15-1, 3.16-15-1</t>
        </is>
      </c>
      <c r="BK179" s="95" t="n"/>
      <c r="BL179" s="95" t="n"/>
      <c r="BM179" s="95" t="n">
        <v>316</v>
      </c>
      <c r="BN179" s="95" t="n">
        <v>0</v>
      </c>
      <c r="BO179" s="95" t="inlineStr">
        <is>
          <t>3.16-15-1</t>
        </is>
      </c>
      <c r="BP179" s="95" t="n">
        <v>1</v>
      </c>
      <c r="BQ179" s="95" t="n">
        <v>40</v>
      </c>
      <c r="BR179" s="95" t="n">
        <v>0</v>
      </c>
      <c r="BS179" s="95" t="n">
        <v>1</v>
      </c>
      <c r="BT179" s="95" t="n">
        <v>1</v>
      </c>
      <c r="BU179" s="95" t="n">
        <v>1</v>
      </c>
      <c r="BV179" s="95" t="n">
        <v>1</v>
      </c>
      <c r="BW179" s="95" t="n">
        <v>1</v>
      </c>
      <c r="BX179" s="95" t="n">
        <v>1</v>
      </c>
      <c r="BY179" s="95" t="n"/>
      <c r="BZ179" s="95" t="n">
        <v>97</v>
      </c>
      <c r="CA179" s="95" t="n">
        <v>51</v>
      </c>
      <c r="CB179" s="95" t="n"/>
      <c r="CC179" s="95" t="n"/>
      <c r="CD179" s="95" t="n"/>
      <c r="CE179" s="95" t="n">
        <v>30</v>
      </c>
      <c r="CF179" s="95" t="n">
        <v>0</v>
      </c>
      <c r="CG179" s="95" t="n">
        <v>0</v>
      </c>
      <c r="CH179" s="95" t="n"/>
      <c r="CI179" s="95" t="n"/>
      <c r="CJ179" s="95" t="n"/>
      <c r="CK179" s="95" t="n"/>
      <c r="CL179" s="95" t="n"/>
      <c r="CM179" s="95" t="n">
        <v>0</v>
      </c>
      <c r="CN179" s="95" t="n"/>
      <c r="CO179" s="95" t="n">
        <v>0</v>
      </c>
      <c r="CP179" s="95">
        <f>ROUND(P179,2)</f>
        <v/>
      </c>
      <c r="CQ179" s="95">
        <f>ROUND(V179,2)</f>
        <v/>
      </c>
      <c r="CR179" s="95">
        <f>ROUND(W179,2)</f>
        <v/>
      </c>
      <c r="CS179" s="95">
        <f>ROUND(X179,2)</f>
        <v/>
      </c>
      <c r="CT179" s="95">
        <f>ROUND(Y179,2)</f>
        <v/>
      </c>
      <c r="CU179" s="95">
        <f>ROUND(AF179,2)</f>
        <v/>
      </c>
      <c r="CV179" s="95">
        <f>ROUND((AH179*AV179),2)</f>
        <v/>
      </c>
      <c r="CW179" s="95">
        <f>ROUND(AI179,2)</f>
        <v/>
      </c>
      <c r="CX179" s="95">
        <f>ROUND(AJ179,2)</f>
        <v/>
      </c>
      <c r="CY179" s="95">
        <f>ROUND(((P179*AT179)/100),2)</f>
        <v/>
      </c>
      <c r="CZ179" s="95">
        <f>ROUND(((P179*AU179)/100),2)</f>
        <v/>
      </c>
      <c r="DA179" s="95" t="n"/>
      <c r="DB179" s="95" t="n">
        <v>307</v>
      </c>
      <c r="DC179" s="95" t="n"/>
      <c r="DD179" s="95" t="inlineStr">
        <is>
          <t>*0)*1</t>
        </is>
      </c>
      <c r="DE179" s="95" t="inlineStr">
        <is>
          <t>*0,3)*1,1</t>
        </is>
      </c>
      <c r="DF179" s="95" t="inlineStr">
        <is>
          <t>*0,3)*1,1</t>
        </is>
      </c>
      <c r="DG179" s="95" t="inlineStr">
        <is>
          <t>*0,3)*1,1</t>
        </is>
      </c>
      <c r="DH179" s="95" t="n"/>
      <c r="DI179" s="95" t="inlineStr">
        <is>
          <t>*0,3)*1,1</t>
        </is>
      </c>
      <c r="DJ179" s="95" t="inlineStr">
        <is>
          <t>*0,3)*1,1</t>
        </is>
      </c>
      <c r="DK179" s="95" t="n"/>
      <c r="DL179" s="95" t="n"/>
      <c r="DM179" s="95" t="n"/>
      <c r="DN179" s="95" t="n">
        <v>0</v>
      </c>
      <c r="DO179" s="95" t="n">
        <v>0</v>
      </c>
      <c r="DP179" s="95" t="n">
        <v>1</v>
      </c>
      <c r="DQ179" s="95" t="n">
        <v>1</v>
      </c>
      <c r="DR179" s="95" t="n"/>
      <c r="DS179" s="95" t="n"/>
      <c r="DT179" s="95" t="n"/>
      <c r="DU179" s="95" t="n">
        <v>1000</v>
      </c>
      <c r="DV179" s="95" t="inlineStr">
        <is>
          <t>1  КОМПЛ..</t>
        </is>
      </c>
      <c r="DW179" s="95" t="inlineStr">
        <is>
          <t>1  КОМПЛ..</t>
        </is>
      </c>
      <c r="DX179" s="95" t="n">
        <v>1</v>
      </c>
      <c r="DY179" s="95" t="n"/>
      <c r="DZ179" s="95" t="n"/>
      <c r="EA179" s="95" t="n"/>
      <c r="EB179" s="95" t="n"/>
      <c r="EC179" s="95" t="n"/>
      <c r="ED179" s="95" t="n"/>
      <c r="EE179" s="95" t="n">
        <v>1845905576</v>
      </c>
      <c r="EF179" s="95" t="n">
        <v>40</v>
      </c>
      <c r="EG179" s="95" t="inlineStr">
        <is>
          <t>Монтаж оборудования</t>
        </is>
      </c>
      <c r="EH179" s="95" t="n">
        <v>0</v>
      </c>
      <c r="EI179" s="95" t="n"/>
      <c r="EJ179" s="95" t="n">
        <v>29</v>
      </c>
      <c r="EK179" s="95" t="n">
        <v>316</v>
      </c>
      <c r="EL179" s="95" t="inlineStr">
        <is>
          <t>ТСН-2001 3.16-15-1</t>
        </is>
      </c>
      <c r="EM179" s="95" t="inlineStr">
        <is>
          <t>ТСН-2001.3-16</t>
        </is>
      </c>
      <c r="EN179" s="95" t="n"/>
      <c r="EO179" s="95" t="n"/>
      <c r="EP179" s="95" t="n"/>
      <c r="EQ179" s="95" t="n">
        <v>131072</v>
      </c>
      <c r="ER179" s="95" t="n">
        <v>866.96</v>
      </c>
      <c r="ES179" s="95" t="n">
        <v>0</v>
      </c>
      <c r="ET179" s="95" t="n">
        <v>1059.62</v>
      </c>
      <c r="EU179" s="95" t="n">
        <v>96.31999999999999</v>
      </c>
      <c r="EV179" s="95" t="n">
        <v>712.83</v>
      </c>
      <c r="EW179" s="95" t="n">
        <v>29</v>
      </c>
      <c r="EX179" s="95" t="n">
        <v>0</v>
      </c>
      <c r="EY179" s="95" t="n">
        <v>0</v>
      </c>
      <c r="EZ179" s="95" t="n"/>
      <c r="FA179" s="95" t="n"/>
      <c r="FB179" s="95" t="n"/>
      <c r="FC179" s="95" t="n"/>
      <c r="FD179" s="95" t="n"/>
      <c r="FE179" s="95" t="n"/>
      <c r="FF179" s="95" t="n"/>
      <c r="FG179" s="95" t="n"/>
      <c r="FH179" s="95" t="n"/>
      <c r="FI179" s="95" t="n"/>
      <c r="FJ179" s="95" t="n"/>
      <c r="FK179" s="95" t="n"/>
      <c r="FL179" s="95" t="n"/>
      <c r="FM179" s="95" t="n"/>
      <c r="FN179" s="95" t="n"/>
      <c r="FO179" s="95" t="n"/>
      <c r="FP179" s="95" t="n"/>
      <c r="FQ179" s="95" t="n">
        <v>0</v>
      </c>
      <c r="FR179" s="95">
        <f>ROUND(IF(BI179=3,GM179,0),2)</f>
        <v/>
      </c>
      <c r="FS179" s="95" t="n">
        <v>0</v>
      </c>
      <c r="FT179" s="95" t="n"/>
      <c r="FU179" s="95" t="n"/>
      <c r="FV179" s="95" t="n"/>
      <c r="FW179" s="95" t="n"/>
      <c r="FX179" s="95" t="n">
        <v>97</v>
      </c>
      <c r="FY179" s="95" t="n">
        <v>51</v>
      </c>
      <c r="FZ179" s="95" t="n"/>
      <c r="GA179" s="95" t="n"/>
      <c r="GB179" s="95" t="n"/>
      <c r="GC179" s="95" t="n"/>
      <c r="GD179" s="95" t="n">
        <v>1</v>
      </c>
      <c r="GE179" s="95" t="n"/>
      <c r="GF179" s="95" t="n">
        <v>1845905576</v>
      </c>
      <c r="GG179" s="95" t="n">
        <v>2</v>
      </c>
      <c r="GH179" s="95" t="n">
        <v>1</v>
      </c>
      <c r="GI179" s="95" t="n">
        <v>2</v>
      </c>
      <c r="GJ179" s="95" t="n">
        <v>0</v>
      </c>
      <c r="GK179" s="95" t="n">
        <v>0</v>
      </c>
      <c r="GL179" s="95">
        <f>ROUND(IF(AND(BH179=3,BI179=3,FS179&lt;&gt;0),P179,0),2)</f>
        <v/>
      </c>
      <c r="GM179" s="95">
        <f>ROUND(O179+X179+Y179,2)+GX179</f>
        <v/>
      </c>
      <c r="GN179" s="95">
        <f>IF(OR(BI179=0,BI179=1),GM179-GX179,0)</f>
        <v/>
      </c>
      <c r="GO179" s="95">
        <f>IF(BI179=2,GM179-GX179,0)</f>
        <v/>
      </c>
      <c r="GP179" s="95">
        <f>IF(BI179=4,GM179-GX179,0)</f>
        <v/>
      </c>
      <c r="GQ179" s="95" t="n"/>
      <c r="GR179" s="95" t="n">
        <v>0</v>
      </c>
      <c r="GS179" s="95" t="n">
        <v>0</v>
      </c>
      <c r="GT179" s="95" t="n">
        <v>0</v>
      </c>
      <c r="GU179" s="95" t="n"/>
      <c r="GV179" s="95">
        <f>ROUND((GT179),6)</f>
        <v/>
      </c>
      <c r="GW179" s="95" t="n">
        <v>1</v>
      </c>
      <c r="GX179" s="95">
        <f>ROUND(HC179*I179,2)</f>
        <v/>
      </c>
      <c r="GY179" s="95" t="n">
        <v>0</v>
      </c>
      <c r="GZ179" s="95" t="n">
        <v>0</v>
      </c>
      <c r="HA179" s="95" t="n">
        <v>0</v>
      </c>
      <c r="HB179" s="95" t="n">
        <v>0</v>
      </c>
      <c r="HC179" s="95">
        <f>GV179*GW179</f>
        <v/>
      </c>
      <c r="HD179" s="95" t="n">
        <v>0</v>
      </c>
      <c r="HE179" s="95" t="n"/>
      <c r="HF179" s="95" t="n"/>
      <c r="HG179" s="95" t="n"/>
      <c r="HH179" s="95" t="n"/>
      <c r="HI179" s="95" t="n"/>
      <c r="HJ179" s="95" t="n"/>
      <c r="HK179" s="95" t="n"/>
      <c r="HL179" s="95" t="n"/>
      <c r="HM179" s="95" t="n"/>
      <c r="HN179" s="95" t="n"/>
      <c r="HO179" s="95" t="n"/>
      <c r="HP179" s="95" t="n"/>
      <c r="HQ179" s="95" t="n"/>
      <c r="HR179" s="95" t="n"/>
      <c r="HS179" s="95" t="n"/>
      <c r="HT179" s="95" t="n"/>
      <c r="HU179" s="95" t="n"/>
      <c r="HV179" s="95" t="n"/>
      <c r="HW179" s="95" t="n"/>
      <c r="HX179" s="95" t="n"/>
      <c r="HY179" s="95" t="n"/>
      <c r="HZ179" s="95" t="n"/>
      <c r="IA179" s="95" t="n"/>
      <c r="IB179" s="95" t="n"/>
      <c r="IC179" s="95" t="n"/>
      <c r="ID179" s="95" t="n"/>
      <c r="IE179" s="95" t="n"/>
      <c r="IF179" s="95" t="n"/>
      <c r="IG179" s="95" t="n"/>
      <c r="IH179" s="95" t="n"/>
      <c r="II179" s="95" t="n"/>
      <c r="IJ179" s="95" t="n"/>
      <c r="IK179" s="95" t="n"/>
      <c r="IL179" s="95" t="n"/>
      <c r="IM179" s="95" t="n"/>
      <c r="IN179" s="95" t="n"/>
      <c r="IO179" s="95" t="n"/>
      <c r="IP179" s="95" t="n"/>
      <c r="IQ179" s="95" t="n"/>
      <c r="IR179" s="95" t="n"/>
      <c r="IS179" s="95" t="n"/>
      <c r="IT179" s="95" t="n"/>
      <c r="IU179" s="95" t="n"/>
    </row>
    <row r="180" ht="12.75" customHeight="1" s="54">
      <c r="A180" s="95" t="n">
        <v>17</v>
      </c>
      <c r="B180" s="95" t="n">
        <v>1</v>
      </c>
      <c r="C180" s="95">
        <f>ROW(SmtRes!A157)</f>
        <v/>
      </c>
      <c r="D180" s="95">
        <f>ROW(EtalonRes!A157)</f>
        <v/>
      </c>
      <c r="E180" s="95" t="n">
        <v>1</v>
      </c>
      <c r="F180" s="95" t="inlineStr">
        <is>
          <t>Калькуляция - 155</t>
        </is>
      </c>
      <c r="G180" s="95" t="inlineStr">
        <is>
          <t>Система защиты от протечек: датчики, клапаны, контроллер</t>
        </is>
      </c>
      <c r="H180" s="95" t="inlineStr">
        <is>
          <t>1 КОМПЛ.</t>
        </is>
      </c>
      <c r="I180" s="95" t="n">
        <v>29</v>
      </c>
      <c r="J180" s="95" t="n">
        <v>157.45</v>
      </c>
      <c r="K180" s="95" t="n">
        <v>73546.67</v>
      </c>
      <c r="L180" s="95" t="n"/>
      <c r="M180" s="95" t="n"/>
      <c r="N180" s="95" t="n"/>
      <c r="O180" s="95">
        <f>ROUND((Z180+AC180+AD180),2)</f>
        <v/>
      </c>
      <c r="P180" s="95">
        <f>ROUND((U180+X180+Y180),2)</f>
        <v/>
      </c>
      <c r="Q180" s="95">
        <f>ROUND(10.18,2)</f>
        <v/>
      </c>
      <c r="R180" s="95">
        <f>ROUND(AH180,2)</f>
        <v/>
      </c>
      <c r="S180" s="95" t="inlineStr">
        <is>
          <t>ТСН-2001 Калькуляция - 155</t>
        </is>
      </c>
      <c r="T180" s="95" t="inlineStr">
        <is>
          <t>work</t>
        </is>
      </c>
      <c r="U180" s="95" t="n">
        <v>46481.49</v>
      </c>
      <c r="V180" s="95" t="n">
        <v>13238.4</v>
      </c>
      <c r="W180" s="95" t="n">
        <v>1470.93</v>
      </c>
      <c r="X180" s="95" t="n">
        <v>16180.27</v>
      </c>
      <c r="Y180" s="95" t="n">
        <v>10884.91</v>
      </c>
      <c r="Z180" s="95" t="n">
        <v>4565.96</v>
      </c>
      <c r="AA180" s="95" t="n">
        <v>1300.43</v>
      </c>
      <c r="AB180" s="95" t="n">
        <v>144.5</v>
      </c>
      <c r="AC180" s="95" t="n">
        <v>1589.41</v>
      </c>
      <c r="AD180" s="95" t="n">
        <v>1069.24</v>
      </c>
      <c r="AE180" s="95" t="inlineStr">
        <is>
          <t>work</t>
        </is>
      </c>
      <c r="AF180" s="95" t="n">
        <v>162.87</v>
      </c>
      <c r="AG180" s="95" t="n">
        <v>16</v>
      </c>
      <c r="AH180" s="95" t="n">
        <v>29</v>
      </c>
      <c r="AI180" s="95">
        <f>(((EX180*0.3)*1.1))</f>
        <v/>
      </c>
      <c r="AJ180" s="95">
        <f>(AS180)</f>
        <v/>
      </c>
      <c r="AK180" s="95" t="n">
        <v>1300.43</v>
      </c>
      <c r="AL180" s="95" t="n">
        <v>0</v>
      </c>
      <c r="AM180" s="95" t="n">
        <v>1589.41</v>
      </c>
      <c r="AN180" s="95" t="n">
        <v>144.5</v>
      </c>
      <c r="AO180" s="95">
        <f>ROUND(O180,2)</f>
        <v/>
      </c>
      <c r="AP180" s="95" t="n">
        <v>0</v>
      </c>
      <c r="AQ180" s="95">
        <f>ROUND(R180,2)</f>
        <v/>
      </c>
      <c r="AR180" s="95" t="n">
        <v>0</v>
      </c>
      <c r="AS180" s="95" t="n">
        <v>0</v>
      </c>
      <c r="AT180" s="95" t="n">
        <v>97</v>
      </c>
      <c r="AU180" s="95" t="n">
        <v>51</v>
      </c>
      <c r="AV180" s="95" t="n">
        <v>1</v>
      </c>
      <c r="AW180" s="95" t="n">
        <v>1</v>
      </c>
      <c r="AX180" s="95" t="n"/>
      <c r="AY180" s="95" t="n"/>
      <c r="AZ180" s="95" t="n">
        <v>1</v>
      </c>
      <c r="BA180" s="95" t="n">
        <v>1</v>
      </c>
      <c r="BB180" s="95" t="n">
        <v>1</v>
      </c>
      <c r="BC180" s="95" t="n">
        <v>1</v>
      </c>
      <c r="BD180" s="95" t="n"/>
      <c r="BE180" s="95" t="n"/>
      <c r="BF180" s="95" t="n"/>
      <c r="BG180" s="95" t="n"/>
      <c r="BH180" s="95" t="n">
        <v>0</v>
      </c>
      <c r="BI180" s="95" t="n">
        <v>29</v>
      </c>
      <c r="BJ180" s="95" t="inlineStr">
        <is>
          <t>ТСН-2001 Калькуляция - 155, Калькуляция - 155</t>
        </is>
      </c>
      <c r="BK180" s="95" t="n"/>
      <c r="BL180" s="95" t="n"/>
      <c r="BM180" s="95" t="n">
        <v>0</v>
      </c>
      <c r="BN180" s="95" t="n">
        <v>0</v>
      </c>
      <c r="BO180" s="95" t="inlineStr">
        <is>
          <t>Калькуляция - 155</t>
        </is>
      </c>
      <c r="BP180" s="95" t="n">
        <v>1</v>
      </c>
      <c r="BQ180" s="95" t="n">
        <v>40</v>
      </c>
      <c r="BR180" s="95" t="n">
        <v>0</v>
      </c>
      <c r="BS180" s="95" t="n">
        <v>1</v>
      </c>
      <c r="BT180" s="95" t="n">
        <v>1</v>
      </c>
      <c r="BU180" s="95" t="n">
        <v>1</v>
      </c>
      <c r="BV180" s="95" t="n">
        <v>1</v>
      </c>
      <c r="BW180" s="95" t="n">
        <v>1</v>
      </c>
      <c r="BX180" s="95" t="n">
        <v>1</v>
      </c>
      <c r="BY180" s="95" t="n"/>
      <c r="BZ180" s="95" t="n">
        <v>97</v>
      </c>
      <c r="CA180" s="95" t="n">
        <v>51</v>
      </c>
      <c r="CB180" s="95" t="n"/>
      <c r="CC180" s="95" t="n"/>
      <c r="CD180" s="95" t="n"/>
      <c r="CE180" s="95" t="n">
        <v>30</v>
      </c>
      <c r="CF180" s="95" t="n">
        <v>0</v>
      </c>
      <c r="CG180" s="95" t="n">
        <v>0</v>
      </c>
      <c r="CH180" s="95" t="n"/>
      <c r="CI180" s="95" t="n"/>
      <c r="CJ180" s="95" t="n"/>
      <c r="CK180" s="95" t="n"/>
      <c r="CL180" s="95" t="n"/>
      <c r="CM180" s="95" t="n">
        <v>0</v>
      </c>
      <c r="CN180" s="95" t="n"/>
      <c r="CO180" s="95" t="n">
        <v>0</v>
      </c>
      <c r="CP180" s="95">
        <f>ROUND(P180,2)</f>
        <v/>
      </c>
      <c r="CQ180" s="95">
        <f>ROUND(V180,2)</f>
        <v/>
      </c>
      <c r="CR180" s="95">
        <f>ROUND(W180,2)</f>
        <v/>
      </c>
      <c r="CS180" s="95">
        <f>ROUND(X180,2)</f>
        <v/>
      </c>
      <c r="CT180" s="95">
        <f>ROUND(Y180,2)</f>
        <v/>
      </c>
      <c r="CU180" s="95">
        <f>ROUND(AF180,2)</f>
        <v/>
      </c>
      <c r="CV180" s="95">
        <f>ROUND((AH180*AV180),2)</f>
        <v/>
      </c>
      <c r="CW180" s="95">
        <f>ROUND(AI180,2)</f>
        <v/>
      </c>
      <c r="CX180" s="95">
        <f>ROUND(AJ180,2)</f>
        <v/>
      </c>
      <c r="CY180" s="95">
        <f>ROUND(((P180*AT180)/100),2)</f>
        <v/>
      </c>
      <c r="CZ180" s="95">
        <f>ROUND(((P180*AU180)/100),2)</f>
        <v/>
      </c>
      <c r="DA180" s="95" t="n"/>
      <c r="DB180" s="95" t="n">
        <v>309</v>
      </c>
      <c r="DC180" s="95" t="n"/>
      <c r="DD180" s="95" t="inlineStr">
        <is>
          <t>*0)*1</t>
        </is>
      </c>
      <c r="DE180" s="95" t="inlineStr">
        <is>
          <t>*0,3)*1,1</t>
        </is>
      </c>
      <c r="DF180" s="95" t="inlineStr">
        <is>
          <t>*0,3)*1,1</t>
        </is>
      </c>
      <c r="DG180" s="95" t="inlineStr">
        <is>
          <t>*0,3)*1,1</t>
        </is>
      </c>
      <c r="DH180" s="95" t="n"/>
      <c r="DI180" s="95" t="inlineStr">
        <is>
          <t>*0,3)*1,1</t>
        </is>
      </c>
      <c r="DJ180" s="95" t="inlineStr">
        <is>
          <t>*0,3)*1,1</t>
        </is>
      </c>
      <c r="DK180" s="95" t="n"/>
      <c r="DL180" s="95" t="n"/>
      <c r="DM180" s="95" t="n"/>
      <c r="DN180" s="95" t="n">
        <v>0</v>
      </c>
      <c r="DO180" s="95" t="n">
        <v>0</v>
      </c>
      <c r="DP180" s="95" t="n">
        <v>1</v>
      </c>
      <c r="DQ180" s="95" t="n">
        <v>1</v>
      </c>
      <c r="DR180" s="95" t="n"/>
      <c r="DS180" s="95" t="n"/>
      <c r="DT180" s="95" t="n"/>
      <c r="DU180" s="95" t="n">
        <v>1000</v>
      </c>
      <c r="DV180" s="95" t="inlineStr">
        <is>
          <t>1  КОМПЛ..</t>
        </is>
      </c>
      <c r="DW180" s="95" t="inlineStr">
        <is>
          <t>1  КОМПЛ..</t>
        </is>
      </c>
      <c r="DX180" s="95" t="n">
        <v>1</v>
      </c>
      <c r="DY180" s="95" t="n"/>
      <c r="DZ180" s="95" t="n"/>
      <c r="EA180" s="95" t="n"/>
      <c r="EB180" s="95" t="n"/>
      <c r="EC180" s="95" t="n"/>
      <c r="ED180" s="95" t="n"/>
      <c r="EE180" s="95" t="n">
        <v>1585868136</v>
      </c>
      <c r="EF180" s="95" t="n">
        <v>40</v>
      </c>
      <c r="EG180" s="95" t="inlineStr">
        <is>
          <t>Монтаж оборудования</t>
        </is>
      </c>
      <c r="EH180" s="95" t="n">
        <v>0</v>
      </c>
      <c r="EI180" s="95" t="n"/>
      <c r="EJ180" s="95" t="n">
        <v>29</v>
      </c>
      <c r="EK180" s="95" t="n">
        <v>0</v>
      </c>
      <c r="EL180" s="95" t="inlineStr">
        <is>
          <t>ТСН-2001 Калькуляция - 155</t>
        </is>
      </c>
      <c r="EM180" s="95" t="inlineStr">
        <is>
          <t>Калькуляция - 155</t>
        </is>
      </c>
      <c r="EN180" s="95" t="n"/>
      <c r="EO180" s="95" t="n"/>
      <c r="EP180" s="95" t="n"/>
      <c r="EQ180" s="95" t="n">
        <v>131072</v>
      </c>
      <c r="ER180" s="95" t="n">
        <v>1300.43</v>
      </c>
      <c r="ES180" s="95" t="n">
        <v>0</v>
      </c>
      <c r="ET180" s="95" t="n">
        <v>1589.41</v>
      </c>
      <c r="EU180" s="95" t="n">
        <v>144.5</v>
      </c>
      <c r="EV180" s="95" t="n">
        <v>1069.24</v>
      </c>
      <c r="EW180" s="95" t="n">
        <v>29</v>
      </c>
      <c r="EX180" s="95" t="n">
        <v>0</v>
      </c>
      <c r="EY180" s="95" t="n">
        <v>0</v>
      </c>
      <c r="EZ180" s="95" t="n"/>
      <c r="FA180" s="95" t="n"/>
      <c r="FB180" s="95" t="n"/>
      <c r="FC180" s="95" t="n"/>
      <c r="FD180" s="95" t="n"/>
      <c r="FE180" s="95" t="n"/>
      <c r="FF180" s="95" t="n"/>
      <c r="FG180" s="95" t="n"/>
      <c r="FH180" s="95" t="n"/>
      <c r="FI180" s="95" t="n"/>
      <c r="FJ180" s="95" t="n"/>
      <c r="FK180" s="95" t="n"/>
      <c r="FL180" s="95" t="n"/>
      <c r="FM180" s="95" t="n"/>
      <c r="FN180" s="95" t="n"/>
      <c r="FO180" s="95" t="n"/>
      <c r="FP180" s="95" t="n"/>
      <c r="FQ180" s="95" t="n">
        <v>0</v>
      </c>
      <c r="FR180" s="95">
        <f>ROUND(IF(BI180=3,GM180,0),2)</f>
        <v/>
      </c>
      <c r="FS180" s="95" t="n">
        <v>0</v>
      </c>
      <c r="FT180" s="95" t="n"/>
      <c r="FU180" s="95" t="n"/>
      <c r="FV180" s="95" t="n"/>
      <c r="FW180" s="95" t="n"/>
      <c r="FX180" s="95" t="n">
        <v>97</v>
      </c>
      <c r="FY180" s="95" t="n">
        <v>51</v>
      </c>
      <c r="FZ180" s="95" t="n"/>
      <c r="GA180" s="95" t="n"/>
      <c r="GB180" s="95" t="n"/>
      <c r="GC180" s="95" t="n"/>
      <c r="GD180" s="95" t="n">
        <v>1</v>
      </c>
      <c r="GE180" s="95" t="n"/>
      <c r="GF180" s="95" t="n">
        <v>1585868136</v>
      </c>
      <c r="GG180" s="95" t="n">
        <v>2</v>
      </c>
      <c r="GH180" s="95" t="n">
        <v>1</v>
      </c>
      <c r="GI180" s="95" t="n">
        <v>2</v>
      </c>
      <c r="GJ180" s="95" t="n">
        <v>0</v>
      </c>
      <c r="GK180" s="95" t="n">
        <v>0</v>
      </c>
      <c r="GL180" s="95">
        <f>ROUND(IF(AND(BH180=3,BI180=3,FS180&lt;&gt;0),P180,0),2)</f>
        <v/>
      </c>
      <c r="GM180" s="95">
        <f>ROUND(O180+X180+Y180,2)+GX180</f>
        <v/>
      </c>
      <c r="GN180" s="95">
        <f>IF(OR(BI180=0,BI180=1),GM180-GX180,0)</f>
        <v/>
      </c>
      <c r="GO180" s="95">
        <f>IF(BI180=2,GM180-GX180,0)</f>
        <v/>
      </c>
      <c r="GP180" s="95">
        <f>IF(BI180=4,GM180-GX180,0)</f>
        <v/>
      </c>
      <c r="GQ180" s="95" t="n"/>
      <c r="GR180" s="95" t="n">
        <v>0</v>
      </c>
      <c r="GS180" s="95" t="n">
        <v>0</v>
      </c>
      <c r="GT180" s="95" t="n">
        <v>0</v>
      </c>
      <c r="GU180" s="95" t="n"/>
      <c r="GV180" s="95">
        <f>ROUND((GT180),6)</f>
        <v/>
      </c>
      <c r="GW180" s="95" t="n">
        <v>1</v>
      </c>
      <c r="GX180" s="95">
        <f>ROUND(HC180*I180,2)</f>
        <v/>
      </c>
      <c r="GY180" s="95" t="n">
        <v>0</v>
      </c>
      <c r="GZ180" s="95" t="n">
        <v>0</v>
      </c>
      <c r="HA180" s="95" t="n">
        <v>0</v>
      </c>
      <c r="HB180" s="95" t="n">
        <v>0</v>
      </c>
      <c r="HC180" s="95">
        <f>GV180*GW180</f>
        <v/>
      </c>
      <c r="HD180" s="95" t="n">
        <v>0</v>
      </c>
      <c r="HE180" s="95" t="n"/>
      <c r="HF180" s="95" t="n"/>
      <c r="HG180" s="95" t="n"/>
      <c r="HH180" s="95" t="n"/>
      <c r="HI180" s="95" t="n"/>
      <c r="HJ180" s="95" t="n"/>
      <c r="HK180" s="95" t="n"/>
      <c r="HL180" s="95" t="n"/>
      <c r="HM180" s="95" t="n"/>
      <c r="HN180" s="95" t="n"/>
      <c r="HO180" s="95" t="n"/>
      <c r="HP180" s="95" t="n"/>
      <c r="HQ180" s="95" t="n"/>
      <c r="HR180" s="95" t="n"/>
      <c r="HS180" s="95" t="n"/>
      <c r="HT180" s="95" t="n"/>
      <c r="HU180" s="95" t="n"/>
      <c r="HV180" s="95" t="n"/>
      <c r="HW180" s="95" t="n"/>
      <c r="HX180" s="95" t="n"/>
      <c r="HY180" s="95" t="n"/>
      <c r="HZ180" s="95" t="n"/>
      <c r="IA180" s="95" t="n"/>
      <c r="IB180" s="95" t="n"/>
      <c r="IC180" s="95" t="n"/>
      <c r="ID180" s="95" t="n"/>
      <c r="IE180" s="95" t="n"/>
      <c r="IF180" s="95" t="n"/>
      <c r="IG180" s="95" t="n"/>
      <c r="IH180" s="95" t="n"/>
      <c r="II180" s="95" t="n"/>
      <c r="IJ180" s="95" t="n"/>
      <c r="IK180" s="95" t="n"/>
      <c r="IL180" s="95" t="n"/>
      <c r="IM180" s="95" t="n"/>
      <c r="IN180" s="95" t="n"/>
      <c r="IO180" s="95" t="n"/>
      <c r="IP180" s="95" t="n"/>
      <c r="IQ180" s="95" t="n"/>
      <c r="IR180" s="95" t="n"/>
      <c r="IS180" s="95" t="n"/>
      <c r="IT180" s="95" t="n"/>
      <c r="IU180" s="95" t="n"/>
    </row>
    <row r="181" ht="12.75" customHeight="1" s="54">
      <c r="A181" s="95" t="n">
        <v>17</v>
      </c>
      <c r="B181" s="95" t="n">
        <v>1</v>
      </c>
      <c r="C181" s="95">
        <f>ROW(SmtRes!A158)</f>
        <v/>
      </c>
      <c r="D181" s="95">
        <f>ROW(EtalonRes!A158)</f>
        <v/>
      </c>
      <c r="E181" s="95" t="n">
        <v>1</v>
      </c>
      <c r="F181" s="95" t="inlineStr">
        <is>
          <t>Калькуляция - 156</t>
        </is>
      </c>
      <c r="G181" s="95" t="inlineStr">
        <is>
          <t>Сервисные люки доступа к коллекторам и ревизиям</t>
        </is>
      </c>
      <c r="H181" s="95" t="inlineStr">
        <is>
          <t>1 КОМПЛ.</t>
        </is>
      </c>
      <c r="I181" s="95" t="n">
        <v>29</v>
      </c>
      <c r="J181" s="95" t="n">
        <v>78.72</v>
      </c>
      <c r="K181" s="95" t="n">
        <v>36773.34</v>
      </c>
      <c r="L181" s="95" t="n"/>
      <c r="M181" s="95" t="n"/>
      <c r="N181" s="95" t="n"/>
      <c r="O181" s="95">
        <f>ROUND((Z181+AC181+AD181),2)</f>
        <v/>
      </c>
      <c r="P181" s="95">
        <f>ROUND((U181+X181+Y181),2)</f>
        <v/>
      </c>
      <c r="Q181" s="95">
        <f>ROUND(10.18,2)</f>
        <v/>
      </c>
      <c r="R181" s="95">
        <f>ROUND(AH181,2)</f>
        <v/>
      </c>
      <c r="S181" s="95" t="inlineStr">
        <is>
          <t>ТСН-2001 Калькуляция - 156</t>
        </is>
      </c>
      <c r="T181" s="95" t="inlineStr">
        <is>
          <t>work</t>
        </is>
      </c>
      <c r="U181" s="95" t="n">
        <v>23240.75</v>
      </c>
      <c r="V181" s="95" t="n">
        <v>6619.19</v>
      </c>
      <c r="W181" s="95" t="n">
        <v>735.46</v>
      </c>
      <c r="X181" s="95" t="n">
        <v>8090.14</v>
      </c>
      <c r="Y181" s="95" t="n">
        <v>5442.45</v>
      </c>
      <c r="Z181" s="95" t="n">
        <v>2282.98</v>
      </c>
      <c r="AA181" s="95" t="n">
        <v>650.22</v>
      </c>
      <c r="AB181" s="95" t="n">
        <v>72.25</v>
      </c>
      <c r="AC181" s="95" t="n">
        <v>794.72</v>
      </c>
      <c r="AD181" s="95" t="n">
        <v>534.63</v>
      </c>
      <c r="AE181" s="95" t="inlineStr">
        <is>
          <t>work</t>
        </is>
      </c>
      <c r="AF181" s="95" t="n">
        <v>81.44</v>
      </c>
      <c r="AG181" s="95" t="n">
        <v>8</v>
      </c>
      <c r="AH181" s="95" t="n">
        <v>29</v>
      </c>
      <c r="AI181" s="95">
        <f>(((EX181*0.3)*1.1))</f>
        <v/>
      </c>
      <c r="AJ181" s="95">
        <f>(AS181)</f>
        <v/>
      </c>
      <c r="AK181" s="95" t="n">
        <v>650.22</v>
      </c>
      <c r="AL181" s="95" t="n">
        <v>0</v>
      </c>
      <c r="AM181" s="95" t="n">
        <v>794.72</v>
      </c>
      <c r="AN181" s="95" t="n">
        <v>72.25</v>
      </c>
      <c r="AO181" s="95">
        <f>ROUND(O181,2)</f>
        <v/>
      </c>
      <c r="AP181" s="95" t="n">
        <v>0</v>
      </c>
      <c r="AQ181" s="95">
        <f>ROUND(R181,2)</f>
        <v/>
      </c>
      <c r="AR181" s="95" t="n">
        <v>0</v>
      </c>
      <c r="AS181" s="95" t="n">
        <v>0</v>
      </c>
      <c r="AT181" s="95" t="n">
        <v>97</v>
      </c>
      <c r="AU181" s="95" t="n">
        <v>51</v>
      </c>
      <c r="AV181" s="95" t="n">
        <v>1</v>
      </c>
      <c r="AW181" s="95" t="n">
        <v>1</v>
      </c>
      <c r="AX181" s="95" t="n"/>
      <c r="AY181" s="95" t="n"/>
      <c r="AZ181" s="95" t="n">
        <v>1</v>
      </c>
      <c r="BA181" s="95" t="n">
        <v>1</v>
      </c>
      <c r="BB181" s="95" t="n">
        <v>1</v>
      </c>
      <c r="BC181" s="95" t="n">
        <v>1</v>
      </c>
      <c r="BD181" s="95" t="n"/>
      <c r="BE181" s="95" t="n"/>
      <c r="BF181" s="95" t="n"/>
      <c r="BG181" s="95" t="n"/>
      <c r="BH181" s="95" t="n">
        <v>0</v>
      </c>
      <c r="BI181" s="95" t="n">
        <v>29</v>
      </c>
      <c r="BJ181" s="95" t="inlineStr">
        <is>
          <t>ТСН-2001 Калькуляция - 156, Калькуляция - 156</t>
        </is>
      </c>
      <c r="BK181" s="95" t="n"/>
      <c r="BL181" s="95" t="n"/>
      <c r="BM181" s="95" t="n">
        <v>0</v>
      </c>
      <c r="BN181" s="95" t="n">
        <v>0</v>
      </c>
      <c r="BO181" s="95" t="inlineStr">
        <is>
          <t>Калькуляция - 156</t>
        </is>
      </c>
      <c r="BP181" s="95" t="n">
        <v>1</v>
      </c>
      <c r="BQ181" s="95" t="n">
        <v>40</v>
      </c>
      <c r="BR181" s="95" t="n">
        <v>0</v>
      </c>
      <c r="BS181" s="95" t="n">
        <v>1</v>
      </c>
      <c r="BT181" s="95" t="n">
        <v>1</v>
      </c>
      <c r="BU181" s="95" t="n">
        <v>1</v>
      </c>
      <c r="BV181" s="95" t="n">
        <v>1</v>
      </c>
      <c r="BW181" s="95" t="n">
        <v>1</v>
      </c>
      <c r="BX181" s="95" t="n">
        <v>1</v>
      </c>
      <c r="BY181" s="95" t="n"/>
      <c r="BZ181" s="95" t="n">
        <v>97</v>
      </c>
      <c r="CA181" s="95" t="n">
        <v>51</v>
      </c>
      <c r="CB181" s="95" t="n"/>
      <c r="CC181" s="95" t="n"/>
      <c r="CD181" s="95" t="n"/>
      <c r="CE181" s="95" t="n">
        <v>30</v>
      </c>
      <c r="CF181" s="95" t="n">
        <v>0</v>
      </c>
      <c r="CG181" s="95" t="n">
        <v>0</v>
      </c>
      <c r="CH181" s="95" t="n"/>
      <c r="CI181" s="95" t="n"/>
      <c r="CJ181" s="95" t="n"/>
      <c r="CK181" s="95" t="n"/>
      <c r="CL181" s="95" t="n"/>
      <c r="CM181" s="95" t="n">
        <v>0</v>
      </c>
      <c r="CN181" s="95" t="n"/>
      <c r="CO181" s="95" t="n">
        <v>0</v>
      </c>
      <c r="CP181" s="95">
        <f>ROUND(P181,2)</f>
        <v/>
      </c>
      <c r="CQ181" s="95">
        <f>ROUND(V181,2)</f>
        <v/>
      </c>
      <c r="CR181" s="95">
        <f>ROUND(W181,2)</f>
        <v/>
      </c>
      <c r="CS181" s="95">
        <f>ROUND(X181,2)</f>
        <v/>
      </c>
      <c r="CT181" s="95">
        <f>ROUND(Y181,2)</f>
        <v/>
      </c>
      <c r="CU181" s="95">
        <f>ROUND(AF181,2)</f>
        <v/>
      </c>
      <c r="CV181" s="95">
        <f>ROUND((AH181*AV181),2)</f>
        <v/>
      </c>
      <c r="CW181" s="95">
        <f>ROUND(AI181,2)</f>
        <v/>
      </c>
      <c r="CX181" s="95">
        <f>ROUND(AJ181,2)</f>
        <v/>
      </c>
      <c r="CY181" s="95">
        <f>ROUND(((P181*AT181)/100),2)</f>
        <v/>
      </c>
      <c r="CZ181" s="95">
        <f>ROUND(((P181*AU181)/100),2)</f>
        <v/>
      </c>
      <c r="DA181" s="95" t="n"/>
      <c r="DB181" s="95" t="n">
        <v>311</v>
      </c>
      <c r="DC181" s="95" t="n"/>
      <c r="DD181" s="95" t="inlineStr">
        <is>
          <t>*0)*1</t>
        </is>
      </c>
      <c r="DE181" s="95" t="inlineStr">
        <is>
          <t>*0,3)*1,1</t>
        </is>
      </c>
      <c r="DF181" s="95" t="inlineStr">
        <is>
          <t>*0,3)*1,1</t>
        </is>
      </c>
      <c r="DG181" s="95" t="inlineStr">
        <is>
          <t>*0,3)*1,1</t>
        </is>
      </c>
      <c r="DH181" s="95" t="n"/>
      <c r="DI181" s="95" t="inlineStr">
        <is>
          <t>*0,3)*1,1</t>
        </is>
      </c>
      <c r="DJ181" s="95" t="inlineStr">
        <is>
          <t>*0,3)*1,1</t>
        </is>
      </c>
      <c r="DK181" s="95" t="n"/>
      <c r="DL181" s="95" t="n"/>
      <c r="DM181" s="95" t="n"/>
      <c r="DN181" s="95" t="n">
        <v>0</v>
      </c>
      <c r="DO181" s="95" t="n">
        <v>0</v>
      </c>
      <c r="DP181" s="95" t="n">
        <v>1</v>
      </c>
      <c r="DQ181" s="95" t="n">
        <v>1</v>
      </c>
      <c r="DR181" s="95" t="n"/>
      <c r="DS181" s="95" t="n"/>
      <c r="DT181" s="95" t="n"/>
      <c r="DU181" s="95" t="n">
        <v>1000</v>
      </c>
      <c r="DV181" s="95" t="inlineStr">
        <is>
          <t>1  КОМПЛ..</t>
        </is>
      </c>
      <c r="DW181" s="95" t="inlineStr">
        <is>
          <t>1  КОМПЛ..</t>
        </is>
      </c>
      <c r="DX181" s="95" t="n">
        <v>1</v>
      </c>
      <c r="DY181" s="95" t="n"/>
      <c r="DZ181" s="95" t="n"/>
      <c r="EA181" s="95" t="n"/>
      <c r="EB181" s="95" t="n"/>
      <c r="EC181" s="95" t="n"/>
      <c r="ED181" s="95" t="n"/>
      <c r="EE181" s="95" t="n">
        <v>1421720776</v>
      </c>
      <c r="EF181" s="95" t="n">
        <v>40</v>
      </c>
      <c r="EG181" s="95" t="inlineStr">
        <is>
          <t>Монтаж оборудования</t>
        </is>
      </c>
      <c r="EH181" s="95" t="n">
        <v>0</v>
      </c>
      <c r="EI181" s="95" t="n"/>
      <c r="EJ181" s="95" t="n">
        <v>29</v>
      </c>
      <c r="EK181" s="95" t="n">
        <v>0</v>
      </c>
      <c r="EL181" s="95" t="inlineStr">
        <is>
          <t>ТСН-2001 Калькуляция - 156</t>
        </is>
      </c>
      <c r="EM181" s="95" t="inlineStr">
        <is>
          <t>Калькуляция - 156</t>
        </is>
      </c>
      <c r="EN181" s="95" t="n"/>
      <c r="EO181" s="95" t="n"/>
      <c r="EP181" s="95" t="n"/>
      <c r="EQ181" s="95" t="n">
        <v>131072</v>
      </c>
      <c r="ER181" s="95" t="n">
        <v>650.22</v>
      </c>
      <c r="ES181" s="95" t="n">
        <v>0</v>
      </c>
      <c r="ET181" s="95" t="n">
        <v>794.72</v>
      </c>
      <c r="EU181" s="95" t="n">
        <v>72.25</v>
      </c>
      <c r="EV181" s="95" t="n">
        <v>534.63</v>
      </c>
      <c r="EW181" s="95" t="n">
        <v>29</v>
      </c>
      <c r="EX181" s="95" t="n">
        <v>0</v>
      </c>
      <c r="EY181" s="95" t="n">
        <v>0</v>
      </c>
      <c r="EZ181" s="95" t="n"/>
      <c r="FA181" s="95" t="n"/>
      <c r="FB181" s="95" t="n"/>
      <c r="FC181" s="95" t="n"/>
      <c r="FD181" s="95" t="n"/>
      <c r="FE181" s="95" t="n"/>
      <c r="FF181" s="95" t="n"/>
      <c r="FG181" s="95" t="n"/>
      <c r="FH181" s="95" t="n"/>
      <c r="FI181" s="95" t="n"/>
      <c r="FJ181" s="95" t="n"/>
      <c r="FK181" s="95" t="n"/>
      <c r="FL181" s="95" t="n"/>
      <c r="FM181" s="95" t="n"/>
      <c r="FN181" s="95" t="n"/>
      <c r="FO181" s="95" t="n"/>
      <c r="FP181" s="95" t="n"/>
      <c r="FQ181" s="95" t="n">
        <v>0</v>
      </c>
      <c r="FR181" s="95">
        <f>ROUND(IF(BI181=3,GM181,0),2)</f>
        <v/>
      </c>
      <c r="FS181" s="95" t="n">
        <v>0</v>
      </c>
      <c r="FT181" s="95" t="n"/>
      <c r="FU181" s="95" t="n"/>
      <c r="FV181" s="95" t="n"/>
      <c r="FW181" s="95" t="n"/>
      <c r="FX181" s="95" t="n">
        <v>97</v>
      </c>
      <c r="FY181" s="95" t="n">
        <v>51</v>
      </c>
      <c r="FZ181" s="95" t="n"/>
      <c r="GA181" s="95" t="n"/>
      <c r="GB181" s="95" t="n"/>
      <c r="GC181" s="95" t="n"/>
      <c r="GD181" s="95" t="n">
        <v>1</v>
      </c>
      <c r="GE181" s="95" t="n"/>
      <c r="GF181" s="95" t="n">
        <v>1421720776</v>
      </c>
      <c r="GG181" s="95" t="n">
        <v>2</v>
      </c>
      <c r="GH181" s="95" t="n">
        <v>1</v>
      </c>
      <c r="GI181" s="95" t="n">
        <v>2</v>
      </c>
      <c r="GJ181" s="95" t="n">
        <v>0</v>
      </c>
      <c r="GK181" s="95" t="n">
        <v>0</v>
      </c>
      <c r="GL181" s="95">
        <f>ROUND(IF(AND(BH181=3,BI181=3,FS181&lt;&gt;0),P181,0),2)</f>
        <v/>
      </c>
      <c r="GM181" s="95">
        <f>ROUND(O181+X181+Y181,2)+GX181</f>
        <v/>
      </c>
      <c r="GN181" s="95">
        <f>IF(OR(BI181=0,BI181=1),GM181-GX181,0)</f>
        <v/>
      </c>
      <c r="GO181" s="95">
        <f>IF(BI181=2,GM181-GX181,0)</f>
        <v/>
      </c>
      <c r="GP181" s="95">
        <f>IF(BI181=4,GM181-GX181,0)</f>
        <v/>
      </c>
      <c r="GQ181" s="95" t="n"/>
      <c r="GR181" s="95" t="n">
        <v>0</v>
      </c>
      <c r="GS181" s="95" t="n">
        <v>0</v>
      </c>
      <c r="GT181" s="95" t="n">
        <v>0</v>
      </c>
      <c r="GU181" s="95" t="n"/>
      <c r="GV181" s="95">
        <f>ROUND((GT181),6)</f>
        <v/>
      </c>
      <c r="GW181" s="95" t="n">
        <v>1</v>
      </c>
      <c r="GX181" s="95">
        <f>ROUND(HC181*I181,2)</f>
        <v/>
      </c>
      <c r="GY181" s="95" t="n">
        <v>0</v>
      </c>
      <c r="GZ181" s="95" t="n">
        <v>0</v>
      </c>
      <c r="HA181" s="95" t="n">
        <v>0</v>
      </c>
      <c r="HB181" s="95" t="n">
        <v>0</v>
      </c>
      <c r="HC181" s="95">
        <f>GV181*GW181</f>
        <v/>
      </c>
      <c r="HD181" s="95" t="n">
        <v>0</v>
      </c>
      <c r="HE181" s="95" t="n"/>
      <c r="HF181" s="95" t="n"/>
      <c r="HG181" s="95" t="n"/>
      <c r="HH181" s="95" t="n"/>
      <c r="HI181" s="95" t="n"/>
      <c r="HJ181" s="95" t="n"/>
      <c r="HK181" s="95" t="n"/>
      <c r="HL181" s="95" t="n"/>
      <c r="HM181" s="95" t="n"/>
      <c r="HN181" s="95" t="n"/>
      <c r="HO181" s="95" t="n"/>
      <c r="HP181" s="95" t="n"/>
      <c r="HQ181" s="95" t="n"/>
      <c r="HR181" s="95" t="n"/>
      <c r="HS181" s="95" t="n"/>
      <c r="HT181" s="95" t="n"/>
      <c r="HU181" s="95" t="n"/>
      <c r="HV181" s="95" t="n"/>
      <c r="HW181" s="95" t="n"/>
      <c r="HX181" s="95" t="n"/>
      <c r="HY181" s="95" t="n"/>
      <c r="HZ181" s="95" t="n"/>
      <c r="IA181" s="95" t="n"/>
      <c r="IB181" s="95" t="n"/>
      <c r="IC181" s="95" t="n"/>
      <c r="ID181" s="95" t="n"/>
      <c r="IE181" s="95" t="n"/>
      <c r="IF181" s="95" t="n"/>
      <c r="IG181" s="95" t="n"/>
      <c r="IH181" s="95" t="n"/>
      <c r="II181" s="95" t="n"/>
      <c r="IJ181" s="95" t="n"/>
      <c r="IK181" s="95" t="n"/>
      <c r="IL181" s="95" t="n"/>
      <c r="IM181" s="95" t="n"/>
      <c r="IN181" s="95" t="n"/>
      <c r="IO181" s="95" t="n"/>
      <c r="IP181" s="95" t="n"/>
      <c r="IQ181" s="95" t="n"/>
      <c r="IR181" s="95" t="n"/>
      <c r="IS181" s="95" t="n"/>
      <c r="IT181" s="95" t="n"/>
      <c r="IU181" s="95" t="n"/>
    </row>
    <row r="182" ht="12.75" customHeight="1" s="54">
      <c r="A182" s="95" t="n">
        <v>17</v>
      </c>
      <c r="B182" s="95" t="n">
        <v>1</v>
      </c>
      <c r="C182" s="95">
        <f>ROW(SmtRes!A159)</f>
        <v/>
      </c>
      <c r="D182" s="95">
        <f>ROW(EtalonRes!A159)</f>
        <v/>
      </c>
      <c r="E182" s="95" t="n">
        <v>1</v>
      </c>
      <c r="F182" s="95" t="inlineStr">
        <is>
          <t>4.11-23-1</t>
        </is>
      </c>
      <c r="G182" s="95" t="inlineStr">
        <is>
          <t>Подключение автоматики защиты от протечек</t>
        </is>
      </c>
      <c r="H182" s="95" t="inlineStr">
        <is>
          <t>1 КОМПЛ.</t>
        </is>
      </c>
      <c r="I182" s="95" t="n">
        <v>29</v>
      </c>
      <c r="J182" s="95" t="n">
        <v>52.48</v>
      </c>
      <c r="K182" s="95" t="n">
        <v>24515.56</v>
      </c>
      <c r="L182" s="95" t="n"/>
      <c r="M182" s="95" t="n"/>
      <c r="N182" s="95" t="n"/>
      <c r="O182" s="95">
        <f>ROUND((Z182+AC182+AD182),2)</f>
        <v/>
      </c>
      <c r="P182" s="95">
        <f>ROUND((U182+X182+Y182),2)</f>
        <v/>
      </c>
      <c r="Q182" s="95">
        <f>ROUND(10.18,2)</f>
        <v/>
      </c>
      <c r="R182" s="95">
        <f>ROUND(AH182,2)</f>
        <v/>
      </c>
      <c r="S182" s="95" t="inlineStr">
        <is>
          <t>ТСН-2001 4.11-23-1</t>
        </is>
      </c>
      <c r="T182" s="95" t="inlineStr">
        <is>
          <t>work</t>
        </is>
      </c>
      <c r="U182" s="95" t="n">
        <v>15493.83</v>
      </c>
      <c r="V182" s="95" t="n">
        <v>4412.81</v>
      </c>
      <c r="W182" s="95" t="n">
        <v>490.32</v>
      </c>
      <c r="X182" s="95" t="n">
        <v>5393.41</v>
      </c>
      <c r="Y182" s="95" t="n">
        <v>3628.3</v>
      </c>
      <c r="Z182" s="95" t="n">
        <v>1521.98</v>
      </c>
      <c r="AA182" s="95" t="n">
        <v>433.47</v>
      </c>
      <c r="AB182" s="95" t="n">
        <v>48.16</v>
      </c>
      <c r="AC182" s="95" t="n">
        <v>529.79</v>
      </c>
      <c r="AD182" s="95" t="n">
        <v>356.41</v>
      </c>
      <c r="AE182" s="95" t="inlineStr">
        <is>
          <t>work</t>
        </is>
      </c>
      <c r="AF182" s="95" t="n">
        <v>54.27</v>
      </c>
      <c r="AG182" s="95" t="n">
        <v>5.33</v>
      </c>
      <c r="AH182" s="95" t="n">
        <v>29</v>
      </c>
      <c r="AI182" s="95">
        <f>(((EX182*0.3)*1.1))</f>
        <v/>
      </c>
      <c r="AJ182" s="95">
        <f>(AS182)</f>
        <v/>
      </c>
      <c r="AK182" s="95" t="n">
        <v>433.47</v>
      </c>
      <c r="AL182" s="95" t="n">
        <v>0</v>
      </c>
      <c r="AM182" s="95" t="n">
        <v>529.79</v>
      </c>
      <c r="AN182" s="95" t="n">
        <v>48.16</v>
      </c>
      <c r="AO182" s="95">
        <f>ROUND(O182,2)</f>
        <v/>
      </c>
      <c r="AP182" s="95" t="n">
        <v>0</v>
      </c>
      <c r="AQ182" s="95">
        <f>ROUND(R182,2)</f>
        <v/>
      </c>
      <c r="AR182" s="95" t="n">
        <v>0</v>
      </c>
      <c r="AS182" s="95" t="n">
        <v>0</v>
      </c>
      <c r="AT182" s="95" t="n">
        <v>97</v>
      </c>
      <c r="AU182" s="95" t="n">
        <v>51</v>
      </c>
      <c r="AV182" s="95" t="n">
        <v>1</v>
      </c>
      <c r="AW182" s="95" t="n">
        <v>1</v>
      </c>
      <c r="AX182" s="95" t="n"/>
      <c r="AY182" s="95" t="n"/>
      <c r="AZ182" s="95" t="n">
        <v>1</v>
      </c>
      <c r="BA182" s="95" t="n">
        <v>1</v>
      </c>
      <c r="BB182" s="95" t="n">
        <v>1</v>
      </c>
      <c r="BC182" s="95" t="n">
        <v>1</v>
      </c>
      <c r="BD182" s="95" t="n"/>
      <c r="BE182" s="95" t="n"/>
      <c r="BF182" s="95" t="n"/>
      <c r="BG182" s="95" t="n"/>
      <c r="BH182" s="95" t="n">
        <v>0</v>
      </c>
      <c r="BI182" s="95" t="n">
        <v>29</v>
      </c>
      <c r="BJ182" s="95" t="inlineStr">
        <is>
          <t>ТСН-2001.4. Электротехнические установки, 4.11-23-1</t>
        </is>
      </c>
      <c r="BK182" s="95" t="n"/>
      <c r="BL182" s="95" t="n"/>
      <c r="BM182" s="95" t="n">
        <v>411</v>
      </c>
      <c r="BN182" s="95" t="n">
        <v>0</v>
      </c>
      <c r="BO182" s="95" t="inlineStr">
        <is>
          <t>4.11-23-1</t>
        </is>
      </c>
      <c r="BP182" s="95" t="n">
        <v>1</v>
      </c>
      <c r="BQ182" s="95" t="n">
        <v>40</v>
      </c>
      <c r="BR182" s="95" t="n">
        <v>0</v>
      </c>
      <c r="BS182" s="95" t="n">
        <v>1</v>
      </c>
      <c r="BT182" s="95" t="n">
        <v>1</v>
      </c>
      <c r="BU182" s="95" t="n">
        <v>1</v>
      </c>
      <c r="BV182" s="95" t="n">
        <v>1</v>
      </c>
      <c r="BW182" s="95" t="n">
        <v>1</v>
      </c>
      <c r="BX182" s="95" t="n">
        <v>1</v>
      </c>
      <c r="BY182" s="95" t="n"/>
      <c r="BZ182" s="95" t="n">
        <v>97</v>
      </c>
      <c r="CA182" s="95" t="n">
        <v>51</v>
      </c>
      <c r="CB182" s="95" t="n"/>
      <c r="CC182" s="95" t="n"/>
      <c r="CD182" s="95" t="n"/>
      <c r="CE182" s="95" t="n">
        <v>30</v>
      </c>
      <c r="CF182" s="95" t="n">
        <v>0</v>
      </c>
      <c r="CG182" s="95" t="n">
        <v>0</v>
      </c>
      <c r="CH182" s="95" t="n"/>
      <c r="CI182" s="95" t="n"/>
      <c r="CJ182" s="95" t="n"/>
      <c r="CK182" s="95" t="n"/>
      <c r="CL182" s="95" t="n"/>
      <c r="CM182" s="95" t="n">
        <v>0</v>
      </c>
      <c r="CN182" s="95" t="n"/>
      <c r="CO182" s="95" t="n">
        <v>0</v>
      </c>
      <c r="CP182" s="95">
        <f>ROUND(P182,2)</f>
        <v/>
      </c>
      <c r="CQ182" s="95">
        <f>ROUND(V182,2)</f>
        <v/>
      </c>
      <c r="CR182" s="95">
        <f>ROUND(W182,2)</f>
        <v/>
      </c>
      <c r="CS182" s="95">
        <f>ROUND(X182,2)</f>
        <v/>
      </c>
      <c r="CT182" s="95">
        <f>ROUND(Y182,2)</f>
        <v/>
      </c>
      <c r="CU182" s="95">
        <f>ROUND(AF182,2)</f>
        <v/>
      </c>
      <c r="CV182" s="95">
        <f>ROUND((AH182*AV182),2)</f>
        <v/>
      </c>
      <c r="CW182" s="95">
        <f>ROUND(AI182,2)</f>
        <v/>
      </c>
      <c r="CX182" s="95">
        <f>ROUND(AJ182,2)</f>
        <v/>
      </c>
      <c r="CY182" s="95">
        <f>ROUND(((P182*AT182)/100),2)</f>
        <v/>
      </c>
      <c r="CZ182" s="95">
        <f>ROUND(((P182*AU182)/100),2)</f>
        <v/>
      </c>
      <c r="DA182" s="95" t="n"/>
      <c r="DB182" s="95" t="n">
        <v>313</v>
      </c>
      <c r="DC182" s="95" t="n"/>
      <c r="DD182" s="95" t="inlineStr">
        <is>
          <t>*0)*1</t>
        </is>
      </c>
      <c r="DE182" s="95" t="inlineStr">
        <is>
          <t>*0,3)*1,1</t>
        </is>
      </c>
      <c r="DF182" s="95" t="inlineStr">
        <is>
          <t>*0,3)*1,1</t>
        </is>
      </c>
      <c r="DG182" s="95" t="inlineStr">
        <is>
          <t>*0,3)*1,1</t>
        </is>
      </c>
      <c r="DH182" s="95" t="n"/>
      <c r="DI182" s="95" t="inlineStr">
        <is>
          <t>*0,3)*1,1</t>
        </is>
      </c>
      <c r="DJ182" s="95" t="inlineStr">
        <is>
          <t>*0,3)*1,1</t>
        </is>
      </c>
      <c r="DK182" s="95" t="n"/>
      <c r="DL182" s="95" t="n"/>
      <c r="DM182" s="95" t="n"/>
      <c r="DN182" s="95" t="n">
        <v>0</v>
      </c>
      <c r="DO182" s="95" t="n">
        <v>0</v>
      </c>
      <c r="DP182" s="95" t="n">
        <v>1</v>
      </c>
      <c r="DQ182" s="95" t="n">
        <v>1</v>
      </c>
      <c r="DR182" s="95" t="n"/>
      <c r="DS182" s="95" t="n"/>
      <c r="DT182" s="95" t="n"/>
      <c r="DU182" s="95" t="n">
        <v>1000</v>
      </c>
      <c r="DV182" s="95" t="inlineStr">
        <is>
          <t>1  КОМПЛ..</t>
        </is>
      </c>
      <c r="DW182" s="95" t="inlineStr">
        <is>
          <t>1  КОМПЛ..</t>
        </is>
      </c>
      <c r="DX182" s="95" t="n">
        <v>1</v>
      </c>
      <c r="DY182" s="95" t="n"/>
      <c r="DZ182" s="95" t="n"/>
      <c r="EA182" s="95" t="n"/>
      <c r="EB182" s="95" t="n"/>
      <c r="EC182" s="95" t="n"/>
      <c r="ED182" s="95" t="n"/>
      <c r="EE182" s="95" t="n">
        <v>1716925231</v>
      </c>
      <c r="EF182" s="95" t="n">
        <v>40</v>
      </c>
      <c r="EG182" s="95" t="inlineStr">
        <is>
          <t>Монтаж оборудования</t>
        </is>
      </c>
      <c r="EH182" s="95" t="n">
        <v>0</v>
      </c>
      <c r="EI182" s="95" t="n"/>
      <c r="EJ182" s="95" t="n">
        <v>29</v>
      </c>
      <c r="EK182" s="95" t="n">
        <v>411</v>
      </c>
      <c r="EL182" s="95" t="inlineStr">
        <is>
          <t>ТСН-2001.4. Электротехнические установки</t>
        </is>
      </c>
      <c r="EM182" s="95" t="inlineStr">
        <is>
          <t>ТСН-2001.4-11</t>
        </is>
      </c>
      <c r="EN182" s="95" t="n"/>
      <c r="EO182" s="95" t="n"/>
      <c r="EP182" s="95" t="n"/>
      <c r="EQ182" s="95" t="n">
        <v>131072</v>
      </c>
      <c r="ER182" s="95" t="n">
        <v>433.47</v>
      </c>
      <c r="ES182" s="95" t="n">
        <v>0</v>
      </c>
      <c r="ET182" s="95" t="n">
        <v>529.79</v>
      </c>
      <c r="EU182" s="95" t="n">
        <v>48.16</v>
      </c>
      <c r="EV182" s="95" t="n">
        <v>356.41</v>
      </c>
      <c r="EW182" s="95" t="n">
        <v>29</v>
      </c>
      <c r="EX182" s="95" t="n">
        <v>0</v>
      </c>
      <c r="EY182" s="95" t="n">
        <v>0</v>
      </c>
      <c r="EZ182" s="95" t="n"/>
      <c r="FA182" s="95" t="n"/>
      <c r="FB182" s="95" t="n"/>
      <c r="FC182" s="95" t="n"/>
      <c r="FD182" s="95" t="n"/>
      <c r="FE182" s="95" t="n"/>
      <c r="FF182" s="95" t="n"/>
      <c r="FG182" s="95" t="n"/>
      <c r="FH182" s="95" t="n"/>
      <c r="FI182" s="95" t="n"/>
      <c r="FJ182" s="95" t="n"/>
      <c r="FK182" s="95" t="n"/>
      <c r="FL182" s="95" t="n"/>
      <c r="FM182" s="95" t="n"/>
      <c r="FN182" s="95" t="n"/>
      <c r="FO182" s="95" t="n"/>
      <c r="FP182" s="95" t="n"/>
      <c r="FQ182" s="95" t="n">
        <v>0</v>
      </c>
      <c r="FR182" s="95">
        <f>ROUND(IF(BI182=3,GM182,0),2)</f>
        <v/>
      </c>
      <c r="FS182" s="95" t="n">
        <v>0</v>
      </c>
      <c r="FT182" s="95" t="n"/>
      <c r="FU182" s="95" t="n"/>
      <c r="FV182" s="95" t="n"/>
      <c r="FW182" s="95" t="n"/>
      <c r="FX182" s="95" t="n">
        <v>97</v>
      </c>
      <c r="FY182" s="95" t="n">
        <v>51</v>
      </c>
      <c r="FZ182" s="95" t="n"/>
      <c r="GA182" s="95" t="n"/>
      <c r="GB182" s="95" t="n"/>
      <c r="GC182" s="95" t="n"/>
      <c r="GD182" s="95" t="n">
        <v>1</v>
      </c>
      <c r="GE182" s="95" t="n"/>
      <c r="GF182" s="95" t="n">
        <v>1716925231</v>
      </c>
      <c r="GG182" s="95" t="n">
        <v>2</v>
      </c>
      <c r="GH182" s="95" t="n">
        <v>1</v>
      </c>
      <c r="GI182" s="95" t="n">
        <v>2</v>
      </c>
      <c r="GJ182" s="95" t="n">
        <v>0</v>
      </c>
      <c r="GK182" s="95" t="n">
        <v>0</v>
      </c>
      <c r="GL182" s="95">
        <f>ROUND(IF(AND(BH182=3,BI182=3,FS182&lt;&gt;0),P182,0),2)</f>
        <v/>
      </c>
      <c r="GM182" s="95">
        <f>ROUND(O182+X182+Y182,2)+GX182</f>
        <v/>
      </c>
      <c r="GN182" s="95">
        <f>IF(OR(BI182=0,BI182=1),GM182-GX182,0)</f>
        <v/>
      </c>
      <c r="GO182" s="95">
        <f>IF(BI182=2,GM182-GX182,0)</f>
        <v/>
      </c>
      <c r="GP182" s="95">
        <f>IF(BI182=4,GM182-GX182,0)</f>
        <v/>
      </c>
      <c r="GQ182" s="95" t="n"/>
      <c r="GR182" s="95" t="n">
        <v>0</v>
      </c>
      <c r="GS182" s="95" t="n">
        <v>0</v>
      </c>
      <c r="GT182" s="95" t="n">
        <v>0</v>
      </c>
      <c r="GU182" s="95" t="n"/>
      <c r="GV182" s="95">
        <f>ROUND((GT182),6)</f>
        <v/>
      </c>
      <c r="GW182" s="95" t="n">
        <v>1</v>
      </c>
      <c r="GX182" s="95">
        <f>ROUND(HC182*I182,2)</f>
        <v/>
      </c>
      <c r="GY182" s="95" t="n">
        <v>0</v>
      </c>
      <c r="GZ182" s="95" t="n">
        <v>0</v>
      </c>
      <c r="HA182" s="95" t="n">
        <v>0</v>
      </c>
      <c r="HB182" s="95" t="n">
        <v>0</v>
      </c>
      <c r="HC182" s="95">
        <f>GV182*GW182</f>
        <v/>
      </c>
      <c r="HD182" s="95" t="n">
        <v>0</v>
      </c>
      <c r="HE182" s="95" t="n"/>
      <c r="HF182" s="95" t="n"/>
      <c r="HG182" s="95" t="n"/>
      <c r="HH182" s="95" t="n"/>
      <c r="HI182" s="95" t="n"/>
      <c r="HJ182" s="95" t="n"/>
      <c r="HK182" s="95" t="n"/>
      <c r="HL182" s="95" t="n"/>
      <c r="HM182" s="95" t="n"/>
      <c r="HN182" s="95" t="n"/>
      <c r="HO182" s="95" t="n"/>
      <c r="HP182" s="95" t="n"/>
      <c r="HQ182" s="95" t="n"/>
      <c r="HR182" s="95" t="n"/>
      <c r="HS182" s="95" t="n"/>
      <c r="HT182" s="95" t="n"/>
      <c r="HU182" s="95" t="n"/>
      <c r="HV182" s="95" t="n"/>
      <c r="HW182" s="95" t="n"/>
      <c r="HX182" s="95" t="n"/>
      <c r="HY182" s="95" t="n"/>
      <c r="HZ182" s="95" t="n"/>
      <c r="IA182" s="95" t="n"/>
      <c r="IB182" s="95" t="n"/>
      <c r="IC182" s="95" t="n"/>
      <c r="ID182" s="95" t="n"/>
      <c r="IE182" s="95" t="n"/>
      <c r="IF182" s="95" t="n"/>
      <c r="IG182" s="95" t="n"/>
      <c r="IH182" s="95" t="n"/>
      <c r="II182" s="95" t="n"/>
      <c r="IJ182" s="95" t="n"/>
      <c r="IK182" s="95" t="n"/>
      <c r="IL182" s="95" t="n"/>
      <c r="IM182" s="95" t="n"/>
      <c r="IN182" s="95" t="n"/>
      <c r="IO182" s="95" t="n"/>
      <c r="IP182" s="95" t="n"/>
      <c r="IQ182" s="95" t="n"/>
      <c r="IR182" s="95" t="n"/>
      <c r="IS182" s="95" t="n"/>
      <c r="IT182" s="95" t="n"/>
      <c r="IU182" s="95" t="n"/>
    </row>
    <row r="183" ht="12.75" customHeight="1" s="54">
      <c r="A183" s="95" t="n">
        <v>17</v>
      </c>
      <c r="B183" s="95" t="n">
        <v>1</v>
      </c>
      <c r="C183" s="95">
        <f>ROW(SmtRes!A160)</f>
        <v/>
      </c>
      <c r="D183" s="95">
        <f>ROW(EtalonRes!A160)</f>
        <v/>
      </c>
      <c r="E183" s="95" t="n">
        <v>1</v>
      </c>
      <c r="F183" s="95" t="inlineStr">
        <is>
          <t>3.16-29-1</t>
        </is>
      </c>
      <c r="G183" s="95" t="inlineStr">
        <is>
          <t>Опрессовка и испытания трубопроводов</t>
        </is>
      </c>
      <c r="H183" s="95" t="inlineStr">
        <is>
          <t>1 КОМПЛ.</t>
        </is>
      </c>
      <c r="I183" s="95" t="n">
        <v>29</v>
      </c>
      <c r="J183" s="95" t="n">
        <v>294.71</v>
      </c>
      <c r="K183" s="95" t="n">
        <v>137662.7</v>
      </c>
      <c r="L183" s="95" t="n"/>
      <c r="M183" s="95" t="n"/>
      <c r="N183" s="95" t="n"/>
      <c r="O183" s="95">
        <f>ROUND((Z183+AC183+AD183),2)</f>
        <v/>
      </c>
      <c r="P183" s="95">
        <f>ROUND((U183+X183+Y183),2)</f>
        <v/>
      </c>
      <c r="Q183" s="95">
        <f>ROUND(10.18,2)</f>
        <v/>
      </c>
      <c r="R183" s="95">
        <f>ROUND(AH183,2)</f>
        <v/>
      </c>
      <c r="S183" s="95" t="inlineStr">
        <is>
          <t>ТСН-2001 3.16-29-1</t>
        </is>
      </c>
      <c r="T183" s="95" t="inlineStr">
        <is>
          <t>work</t>
        </is>
      </c>
      <c r="U183" s="95" t="n">
        <v>87002.82000000001</v>
      </c>
      <c r="V183" s="95" t="n">
        <v>24779.29</v>
      </c>
      <c r="W183" s="95" t="n">
        <v>2753.25</v>
      </c>
      <c r="X183" s="95" t="n">
        <v>30285.79</v>
      </c>
      <c r="Y183" s="95" t="n">
        <v>20374.08</v>
      </c>
      <c r="Z183" s="95" t="n">
        <v>8546.450000000001</v>
      </c>
      <c r="AA183" s="95" t="n">
        <v>2434.12</v>
      </c>
      <c r="AB183" s="95" t="n">
        <v>270.45</v>
      </c>
      <c r="AC183" s="95" t="n">
        <v>2975.03</v>
      </c>
      <c r="AD183" s="95" t="n">
        <v>2001.39</v>
      </c>
      <c r="AE183" s="95" t="inlineStr">
        <is>
          <t>work</t>
        </is>
      </c>
      <c r="AF183" s="95" t="n">
        <v>304.8</v>
      </c>
      <c r="AG183" s="95" t="n">
        <v>29.94</v>
      </c>
      <c r="AH183" s="95" t="n">
        <v>29</v>
      </c>
      <c r="AI183" s="95">
        <f>(((EX183*0.3)*1.1))</f>
        <v/>
      </c>
      <c r="AJ183" s="95">
        <f>(AS183)</f>
        <v/>
      </c>
      <c r="AK183" s="95" t="n">
        <v>2434.12</v>
      </c>
      <c r="AL183" s="95" t="n">
        <v>0</v>
      </c>
      <c r="AM183" s="95" t="n">
        <v>2975.03</v>
      </c>
      <c r="AN183" s="95" t="n">
        <v>270.45</v>
      </c>
      <c r="AO183" s="95">
        <f>ROUND(O183,2)</f>
        <v/>
      </c>
      <c r="AP183" s="95" t="n">
        <v>0</v>
      </c>
      <c r="AQ183" s="95">
        <f>ROUND(R183,2)</f>
        <v/>
      </c>
      <c r="AR183" s="95" t="n">
        <v>0</v>
      </c>
      <c r="AS183" s="95" t="n">
        <v>0</v>
      </c>
      <c r="AT183" s="95" t="n">
        <v>97</v>
      </c>
      <c r="AU183" s="95" t="n">
        <v>51</v>
      </c>
      <c r="AV183" s="95" t="n">
        <v>1</v>
      </c>
      <c r="AW183" s="95" t="n">
        <v>1</v>
      </c>
      <c r="AX183" s="95" t="n"/>
      <c r="AY183" s="95" t="n"/>
      <c r="AZ183" s="95" t="n">
        <v>1</v>
      </c>
      <c r="BA183" s="95" t="n">
        <v>1</v>
      </c>
      <c r="BB183" s="95" t="n">
        <v>1</v>
      </c>
      <c r="BC183" s="95" t="n">
        <v>1</v>
      </c>
      <c r="BD183" s="95" t="n"/>
      <c r="BE183" s="95" t="n"/>
      <c r="BF183" s="95" t="n"/>
      <c r="BG183" s="95" t="n"/>
      <c r="BH183" s="95" t="n">
        <v>0</v>
      </c>
      <c r="BI183" s="95" t="n">
        <v>29</v>
      </c>
      <c r="BJ183" s="95" t="inlineStr">
        <is>
          <t>ТСН-2001 3.16-29-1, 3.16-29-1</t>
        </is>
      </c>
      <c r="BK183" s="95" t="n"/>
      <c r="BL183" s="95" t="n"/>
      <c r="BM183" s="95" t="n">
        <v>316</v>
      </c>
      <c r="BN183" s="95" t="n">
        <v>0</v>
      </c>
      <c r="BO183" s="95" t="inlineStr">
        <is>
          <t>3.16-29-1</t>
        </is>
      </c>
      <c r="BP183" s="95" t="n">
        <v>1</v>
      </c>
      <c r="BQ183" s="95" t="n">
        <v>40</v>
      </c>
      <c r="BR183" s="95" t="n">
        <v>0</v>
      </c>
      <c r="BS183" s="95" t="n">
        <v>1</v>
      </c>
      <c r="BT183" s="95" t="n">
        <v>1</v>
      </c>
      <c r="BU183" s="95" t="n">
        <v>1</v>
      </c>
      <c r="BV183" s="95" t="n">
        <v>1</v>
      </c>
      <c r="BW183" s="95" t="n">
        <v>1</v>
      </c>
      <c r="BX183" s="95" t="n">
        <v>1</v>
      </c>
      <c r="BY183" s="95" t="n"/>
      <c r="BZ183" s="95" t="n">
        <v>97</v>
      </c>
      <c r="CA183" s="95" t="n">
        <v>51</v>
      </c>
      <c r="CB183" s="95" t="n"/>
      <c r="CC183" s="95" t="n"/>
      <c r="CD183" s="95" t="n"/>
      <c r="CE183" s="95" t="n">
        <v>30</v>
      </c>
      <c r="CF183" s="95" t="n">
        <v>0</v>
      </c>
      <c r="CG183" s="95" t="n">
        <v>0</v>
      </c>
      <c r="CH183" s="95" t="n"/>
      <c r="CI183" s="95" t="n"/>
      <c r="CJ183" s="95" t="n"/>
      <c r="CK183" s="95" t="n"/>
      <c r="CL183" s="95" t="n"/>
      <c r="CM183" s="95" t="n">
        <v>0</v>
      </c>
      <c r="CN183" s="95" t="n"/>
      <c r="CO183" s="95" t="n">
        <v>0</v>
      </c>
      <c r="CP183" s="95">
        <f>ROUND(P183,2)</f>
        <v/>
      </c>
      <c r="CQ183" s="95">
        <f>ROUND(V183,2)</f>
        <v/>
      </c>
      <c r="CR183" s="95">
        <f>ROUND(W183,2)</f>
        <v/>
      </c>
      <c r="CS183" s="95">
        <f>ROUND(X183,2)</f>
        <v/>
      </c>
      <c r="CT183" s="95">
        <f>ROUND(Y183,2)</f>
        <v/>
      </c>
      <c r="CU183" s="95">
        <f>ROUND(AF183,2)</f>
        <v/>
      </c>
      <c r="CV183" s="95">
        <f>ROUND((AH183*AV183),2)</f>
        <v/>
      </c>
      <c r="CW183" s="95">
        <f>ROUND(AI183,2)</f>
        <v/>
      </c>
      <c r="CX183" s="95">
        <f>ROUND(AJ183,2)</f>
        <v/>
      </c>
      <c r="CY183" s="95">
        <f>ROUND(((P183*AT183)/100),2)</f>
        <v/>
      </c>
      <c r="CZ183" s="95">
        <f>ROUND(((P183*AU183)/100),2)</f>
        <v/>
      </c>
      <c r="DA183" s="95" t="n"/>
      <c r="DB183" s="95" t="n">
        <v>315</v>
      </c>
      <c r="DC183" s="95" t="n"/>
      <c r="DD183" s="95" t="inlineStr">
        <is>
          <t>*0)*1</t>
        </is>
      </c>
      <c r="DE183" s="95" t="inlineStr">
        <is>
          <t>*0,3)*1,1</t>
        </is>
      </c>
      <c r="DF183" s="95" t="inlineStr">
        <is>
          <t>*0,3)*1,1</t>
        </is>
      </c>
      <c r="DG183" s="95" t="inlineStr">
        <is>
          <t>*0,3)*1,1</t>
        </is>
      </c>
      <c r="DH183" s="95" t="n"/>
      <c r="DI183" s="95" t="inlineStr">
        <is>
          <t>*0,3)*1,1</t>
        </is>
      </c>
      <c r="DJ183" s="95" t="inlineStr">
        <is>
          <t>*0,3)*1,1</t>
        </is>
      </c>
      <c r="DK183" s="95" t="n"/>
      <c r="DL183" s="95" t="n"/>
      <c r="DM183" s="95" t="n"/>
      <c r="DN183" s="95" t="n">
        <v>0</v>
      </c>
      <c r="DO183" s="95" t="n">
        <v>0</v>
      </c>
      <c r="DP183" s="95" t="n">
        <v>1</v>
      </c>
      <c r="DQ183" s="95" t="n">
        <v>1</v>
      </c>
      <c r="DR183" s="95" t="n"/>
      <c r="DS183" s="95" t="n"/>
      <c r="DT183" s="95" t="n"/>
      <c r="DU183" s="95" t="n">
        <v>1000</v>
      </c>
      <c r="DV183" s="95" t="inlineStr">
        <is>
          <t>1  КОМПЛ..</t>
        </is>
      </c>
      <c r="DW183" s="95" t="inlineStr">
        <is>
          <t>1  КОМПЛ..</t>
        </is>
      </c>
      <c r="DX183" s="95" t="n">
        <v>1</v>
      </c>
      <c r="DY183" s="95" t="n"/>
      <c r="DZ183" s="95" t="n"/>
      <c r="EA183" s="95" t="n"/>
      <c r="EB183" s="95" t="n"/>
      <c r="EC183" s="95" t="n"/>
      <c r="ED183" s="95" t="n"/>
      <c r="EE183" s="95" t="n">
        <v>1027544520</v>
      </c>
      <c r="EF183" s="95" t="n">
        <v>40</v>
      </c>
      <c r="EG183" s="95" t="inlineStr">
        <is>
          <t>Монтаж оборудования</t>
        </is>
      </c>
      <c r="EH183" s="95" t="n">
        <v>0</v>
      </c>
      <c r="EI183" s="95" t="n"/>
      <c r="EJ183" s="95" t="n">
        <v>29</v>
      </c>
      <c r="EK183" s="95" t="n">
        <v>316</v>
      </c>
      <c r="EL183" s="95" t="inlineStr">
        <is>
          <t>ТСН-2001 3.16-29-1</t>
        </is>
      </c>
      <c r="EM183" s="95" t="inlineStr">
        <is>
          <t>ТСН-2001.3-16</t>
        </is>
      </c>
      <c r="EN183" s="95" t="n"/>
      <c r="EO183" s="95" t="n"/>
      <c r="EP183" s="95" t="n"/>
      <c r="EQ183" s="95" t="n">
        <v>131072</v>
      </c>
      <c r="ER183" s="95" t="n">
        <v>2434.12</v>
      </c>
      <c r="ES183" s="95" t="n">
        <v>0</v>
      </c>
      <c r="ET183" s="95" t="n">
        <v>2975.03</v>
      </c>
      <c r="EU183" s="95" t="n">
        <v>270.45</v>
      </c>
      <c r="EV183" s="95" t="n">
        <v>2001.39</v>
      </c>
      <c r="EW183" s="95" t="n">
        <v>29</v>
      </c>
      <c r="EX183" s="95" t="n">
        <v>0</v>
      </c>
      <c r="EY183" s="95" t="n">
        <v>0</v>
      </c>
      <c r="EZ183" s="95" t="n"/>
      <c r="FA183" s="95" t="n"/>
      <c r="FB183" s="95" t="n"/>
      <c r="FC183" s="95" t="n"/>
      <c r="FD183" s="95" t="n"/>
      <c r="FE183" s="95" t="n"/>
      <c r="FF183" s="95" t="n"/>
      <c r="FG183" s="95" t="n"/>
      <c r="FH183" s="95" t="n"/>
      <c r="FI183" s="95" t="n"/>
      <c r="FJ183" s="95" t="n"/>
      <c r="FK183" s="95" t="n"/>
      <c r="FL183" s="95" t="n"/>
      <c r="FM183" s="95" t="n"/>
      <c r="FN183" s="95" t="n"/>
      <c r="FO183" s="95" t="n"/>
      <c r="FP183" s="95" t="n"/>
      <c r="FQ183" s="95" t="n">
        <v>0</v>
      </c>
      <c r="FR183" s="95">
        <f>ROUND(IF(BI183=3,GM183,0),2)</f>
        <v/>
      </c>
      <c r="FS183" s="95" t="n">
        <v>0</v>
      </c>
      <c r="FT183" s="95" t="n"/>
      <c r="FU183" s="95" t="n"/>
      <c r="FV183" s="95" t="n"/>
      <c r="FW183" s="95" t="n"/>
      <c r="FX183" s="95" t="n">
        <v>97</v>
      </c>
      <c r="FY183" s="95" t="n">
        <v>51</v>
      </c>
      <c r="FZ183" s="95" t="n"/>
      <c r="GA183" s="95" t="n"/>
      <c r="GB183" s="95" t="n"/>
      <c r="GC183" s="95" t="n"/>
      <c r="GD183" s="95" t="n">
        <v>1</v>
      </c>
      <c r="GE183" s="95" t="n"/>
      <c r="GF183" s="95" t="n">
        <v>1027544520</v>
      </c>
      <c r="GG183" s="95" t="n">
        <v>2</v>
      </c>
      <c r="GH183" s="95" t="n">
        <v>1</v>
      </c>
      <c r="GI183" s="95" t="n">
        <v>2</v>
      </c>
      <c r="GJ183" s="95" t="n">
        <v>0</v>
      </c>
      <c r="GK183" s="95" t="n">
        <v>0</v>
      </c>
      <c r="GL183" s="95">
        <f>ROUND(IF(AND(BH183=3,BI183=3,FS183&lt;&gt;0),P183,0),2)</f>
        <v/>
      </c>
      <c r="GM183" s="95">
        <f>ROUND(O183+X183+Y183,2)+GX183</f>
        <v/>
      </c>
      <c r="GN183" s="95">
        <f>IF(OR(BI183=0,BI183=1),GM183-GX183,0)</f>
        <v/>
      </c>
      <c r="GO183" s="95">
        <f>IF(BI183=2,GM183-GX183,0)</f>
        <v/>
      </c>
      <c r="GP183" s="95">
        <f>IF(BI183=4,GM183-GX183,0)</f>
        <v/>
      </c>
      <c r="GQ183" s="95" t="n"/>
      <c r="GR183" s="95" t="n">
        <v>0</v>
      </c>
      <c r="GS183" s="95" t="n">
        <v>0</v>
      </c>
      <c r="GT183" s="95" t="n">
        <v>0</v>
      </c>
      <c r="GU183" s="95" t="n"/>
      <c r="GV183" s="95">
        <f>ROUND((GT183),6)</f>
        <v/>
      </c>
      <c r="GW183" s="95" t="n">
        <v>1</v>
      </c>
      <c r="GX183" s="95">
        <f>ROUND(HC183*I183,2)</f>
        <v/>
      </c>
      <c r="GY183" s="95" t="n">
        <v>0</v>
      </c>
      <c r="GZ183" s="95" t="n">
        <v>0</v>
      </c>
      <c r="HA183" s="95" t="n">
        <v>0</v>
      </c>
      <c r="HB183" s="95" t="n">
        <v>0</v>
      </c>
      <c r="HC183" s="95">
        <f>GV183*GW183</f>
        <v/>
      </c>
      <c r="HD183" s="95" t="n">
        <v>0</v>
      </c>
      <c r="HE183" s="95" t="n"/>
      <c r="HF183" s="95" t="n"/>
      <c r="HG183" s="95" t="n"/>
      <c r="HH183" s="95" t="n"/>
      <c r="HI183" s="95" t="n"/>
      <c r="HJ183" s="95" t="n"/>
      <c r="HK183" s="95" t="n"/>
      <c r="HL183" s="95" t="n"/>
      <c r="HM183" s="95" t="n"/>
      <c r="HN183" s="95" t="n"/>
      <c r="HO183" s="95" t="n"/>
      <c r="HP183" s="95" t="n"/>
      <c r="HQ183" s="95" t="n"/>
      <c r="HR183" s="95" t="n"/>
      <c r="HS183" s="95" t="n"/>
      <c r="HT183" s="95" t="n"/>
      <c r="HU183" s="95" t="n"/>
      <c r="HV183" s="95" t="n"/>
      <c r="HW183" s="95" t="n"/>
      <c r="HX183" s="95" t="n"/>
      <c r="HY183" s="95" t="n"/>
      <c r="HZ183" s="95" t="n"/>
      <c r="IA183" s="95" t="n"/>
      <c r="IB183" s="95" t="n"/>
      <c r="IC183" s="95" t="n"/>
      <c r="ID183" s="95" t="n"/>
      <c r="IE183" s="95" t="n"/>
      <c r="IF183" s="95" t="n"/>
      <c r="IG183" s="95" t="n"/>
      <c r="IH183" s="95" t="n"/>
      <c r="II183" s="95" t="n"/>
      <c r="IJ183" s="95" t="n"/>
      <c r="IK183" s="95" t="n"/>
      <c r="IL183" s="95" t="n"/>
      <c r="IM183" s="95" t="n"/>
      <c r="IN183" s="95" t="n"/>
      <c r="IO183" s="95" t="n"/>
      <c r="IP183" s="95" t="n"/>
      <c r="IQ183" s="95" t="n"/>
      <c r="IR183" s="95" t="n"/>
      <c r="IS183" s="95" t="n"/>
      <c r="IT183" s="95" t="n"/>
      <c r="IU183" s="95" t="n"/>
    </row>
    <row r="184" ht="12.75" customHeight="1" s="54">
      <c r="A184" s="95" t="n">
        <v>17</v>
      </c>
      <c r="B184" s="95" t="n">
        <v>1</v>
      </c>
      <c r="C184" s="95">
        <f>ROW(SmtRes!A161)</f>
        <v/>
      </c>
      <c r="D184" s="95">
        <f>ROW(EtalonRes!A161)</f>
        <v/>
      </c>
      <c r="E184" s="95" t="n">
        <v>1</v>
      </c>
      <c r="F184" s="95" t="inlineStr">
        <is>
          <t>6.65-4-1</t>
        </is>
      </c>
      <c r="G184" s="95" t="inlineStr">
        <is>
          <t>Демонтаж сантехнических приборов и подключений</t>
        </is>
      </c>
      <c r="H184" s="95" t="inlineStr">
        <is>
          <t>1 ШТ.</t>
        </is>
      </c>
      <c r="I184" s="95" t="n">
        <v>49</v>
      </c>
      <c r="J184" s="95" t="n">
        <v>86.62</v>
      </c>
      <c r="K184" s="95" t="n">
        <v>59191.06</v>
      </c>
      <c r="L184" s="95" t="n"/>
      <c r="M184" s="95" t="n"/>
      <c r="N184" s="95" t="n"/>
      <c r="O184" s="95">
        <f>ROUND((Z184+AC184+AD184),2)</f>
        <v/>
      </c>
      <c r="P184" s="95">
        <f>ROUND((U184+X184+Y184),2)</f>
        <v/>
      </c>
      <c r="Q184" s="95">
        <f>ROUND(10.18,2)</f>
        <v/>
      </c>
      <c r="R184" s="95">
        <f>ROUND(AH184,2)</f>
        <v/>
      </c>
      <c r="S184" s="95" t="inlineStr">
        <is>
          <t>ТСН-2001 6.65-4-1</t>
        </is>
      </c>
      <c r="T184" s="95" t="inlineStr">
        <is>
          <t>work</t>
        </is>
      </c>
      <c r="U184" s="95" t="n">
        <v>43209.47</v>
      </c>
      <c r="V184" s="95" t="n">
        <v>10654.39</v>
      </c>
      <c r="W184" s="95" t="n">
        <v>1183.82</v>
      </c>
      <c r="X184" s="95" t="n">
        <v>9470.57</v>
      </c>
      <c r="Y184" s="95" t="n">
        <v>6511.02</v>
      </c>
      <c r="Z184" s="95" t="n">
        <v>4244.55</v>
      </c>
      <c r="AA184" s="95" t="n">
        <v>1046.6</v>
      </c>
      <c r="AB184" s="95" t="n">
        <v>116.29</v>
      </c>
      <c r="AC184" s="95" t="n">
        <v>930.3099999999999</v>
      </c>
      <c r="AD184" s="95" t="n">
        <v>639.59</v>
      </c>
      <c r="AE184" s="95" t="inlineStr">
        <is>
          <t>work</t>
        </is>
      </c>
      <c r="AF184" s="95" t="n">
        <v>131.02</v>
      </c>
      <c r="AG184" s="95" t="n">
        <v>12.87</v>
      </c>
      <c r="AH184" s="95" t="n">
        <v>49</v>
      </c>
      <c r="AI184" s="95">
        <f>(((EX184*0.3)*1.1))</f>
        <v/>
      </c>
      <c r="AJ184" s="95">
        <f>(AS184)</f>
        <v/>
      </c>
      <c r="AK184" s="95" t="n">
        <v>1046.6</v>
      </c>
      <c r="AL184" s="95" t="n">
        <v>0</v>
      </c>
      <c r="AM184" s="95" t="n">
        <v>930.3099999999999</v>
      </c>
      <c r="AN184" s="95" t="n">
        <v>116.29</v>
      </c>
      <c r="AO184" s="95">
        <f>ROUND(O184,2)</f>
        <v/>
      </c>
      <c r="AP184" s="95" t="n">
        <v>0</v>
      </c>
      <c r="AQ184" s="95">
        <f>ROUND(R184,2)</f>
        <v/>
      </c>
      <c r="AR184" s="95" t="n">
        <v>0</v>
      </c>
      <c r="AS184" s="95" t="n">
        <v>0</v>
      </c>
      <c r="AT184" s="95" t="n">
        <v>97</v>
      </c>
      <c r="AU184" s="95" t="n">
        <v>51</v>
      </c>
      <c r="AV184" s="95" t="n">
        <v>1</v>
      </c>
      <c r="AW184" s="95" t="n">
        <v>1</v>
      </c>
      <c r="AX184" s="95" t="n"/>
      <c r="AY184" s="95" t="n"/>
      <c r="AZ184" s="95" t="n">
        <v>1</v>
      </c>
      <c r="BA184" s="95" t="n">
        <v>1</v>
      </c>
      <c r="BB184" s="95" t="n">
        <v>1</v>
      </c>
      <c r="BC184" s="95" t="n">
        <v>1</v>
      </c>
      <c r="BD184" s="95" t="n"/>
      <c r="BE184" s="95" t="n"/>
      <c r="BF184" s="95" t="n"/>
      <c r="BG184" s="95" t="n"/>
      <c r="BH184" s="95" t="n">
        <v>0</v>
      </c>
      <c r="BI184" s="95" t="n">
        <v>49</v>
      </c>
      <c r="BJ184" s="95" t="inlineStr">
        <is>
          <t>ТСН-2001 6.65-4-1, 6.65-4-1</t>
        </is>
      </c>
      <c r="BK184" s="95" t="n"/>
      <c r="BL184" s="95" t="n"/>
      <c r="BM184" s="95" t="n">
        <v>665</v>
      </c>
      <c r="BN184" s="95" t="n">
        <v>0</v>
      </c>
      <c r="BO184" s="95" t="inlineStr">
        <is>
          <t>6.65-4-1</t>
        </is>
      </c>
      <c r="BP184" s="95" t="n">
        <v>1</v>
      </c>
      <c r="BQ184" s="95" t="n">
        <v>40</v>
      </c>
      <c r="BR184" s="95" t="n">
        <v>0</v>
      </c>
      <c r="BS184" s="95" t="n">
        <v>1</v>
      </c>
      <c r="BT184" s="95" t="n">
        <v>1</v>
      </c>
      <c r="BU184" s="95" t="n">
        <v>1</v>
      </c>
      <c r="BV184" s="95" t="n">
        <v>1</v>
      </c>
      <c r="BW184" s="95" t="n">
        <v>1</v>
      </c>
      <c r="BX184" s="95" t="n">
        <v>1</v>
      </c>
      <c r="BY184" s="95" t="n"/>
      <c r="BZ184" s="95" t="n">
        <v>97</v>
      </c>
      <c r="CA184" s="95" t="n">
        <v>51</v>
      </c>
      <c r="CB184" s="95" t="n"/>
      <c r="CC184" s="95" t="n"/>
      <c r="CD184" s="95" t="n"/>
      <c r="CE184" s="95" t="n">
        <v>30</v>
      </c>
      <c r="CF184" s="95" t="n">
        <v>0</v>
      </c>
      <c r="CG184" s="95" t="n">
        <v>0</v>
      </c>
      <c r="CH184" s="95" t="n"/>
      <c r="CI184" s="95" t="n"/>
      <c r="CJ184" s="95" t="n"/>
      <c r="CK184" s="95" t="n"/>
      <c r="CL184" s="95" t="n"/>
      <c r="CM184" s="95" t="n">
        <v>0</v>
      </c>
      <c r="CN184" s="95" t="n"/>
      <c r="CO184" s="95" t="n">
        <v>0</v>
      </c>
      <c r="CP184" s="95">
        <f>ROUND(P184,2)</f>
        <v/>
      </c>
      <c r="CQ184" s="95">
        <f>ROUND(V184,2)</f>
        <v/>
      </c>
      <c r="CR184" s="95">
        <f>ROUND(W184,2)</f>
        <v/>
      </c>
      <c r="CS184" s="95">
        <f>ROUND(X184,2)</f>
        <v/>
      </c>
      <c r="CT184" s="95">
        <f>ROUND(Y184,2)</f>
        <v/>
      </c>
      <c r="CU184" s="95">
        <f>ROUND(AF184,2)</f>
        <v/>
      </c>
      <c r="CV184" s="95">
        <f>ROUND((AH184*AV184),2)</f>
        <v/>
      </c>
      <c r="CW184" s="95">
        <f>ROUND(AI184,2)</f>
        <v/>
      </c>
      <c r="CX184" s="95">
        <f>ROUND(AJ184,2)</f>
        <v/>
      </c>
      <c r="CY184" s="95">
        <f>ROUND(((P184*AT184)/100),2)</f>
        <v/>
      </c>
      <c r="CZ184" s="95">
        <f>ROUND(((P184*AU184)/100),2)</f>
        <v/>
      </c>
      <c r="DA184" s="95" t="n"/>
      <c r="DB184" s="95" t="n">
        <v>317</v>
      </c>
      <c r="DC184" s="95" t="n"/>
      <c r="DD184" s="95" t="inlineStr">
        <is>
          <t>*0)*1</t>
        </is>
      </c>
      <c r="DE184" s="95" t="inlineStr">
        <is>
          <t>*0,3)*1,1</t>
        </is>
      </c>
      <c r="DF184" s="95" t="inlineStr">
        <is>
          <t>*0,3)*1,1</t>
        </is>
      </c>
      <c r="DG184" s="95" t="inlineStr">
        <is>
          <t>*0,3)*1,1</t>
        </is>
      </c>
      <c r="DH184" s="95" t="n"/>
      <c r="DI184" s="95" t="inlineStr">
        <is>
          <t>*0,3)*1,1</t>
        </is>
      </c>
      <c r="DJ184" s="95" t="inlineStr">
        <is>
          <t>*0,3)*1,1</t>
        </is>
      </c>
      <c r="DK184" s="95" t="n"/>
      <c r="DL184" s="95" t="n"/>
      <c r="DM184" s="95" t="n"/>
      <c r="DN184" s="95" t="n">
        <v>0</v>
      </c>
      <c r="DO184" s="95" t="n">
        <v>0</v>
      </c>
      <c r="DP184" s="95" t="n">
        <v>1</v>
      </c>
      <c r="DQ184" s="95" t="n">
        <v>1</v>
      </c>
      <c r="DR184" s="95" t="n"/>
      <c r="DS184" s="95" t="n"/>
      <c r="DT184" s="95" t="n"/>
      <c r="DU184" s="95" t="n">
        <v>1000</v>
      </c>
      <c r="DV184" s="95" t="inlineStr">
        <is>
          <t>1  ШТ..</t>
        </is>
      </c>
      <c r="DW184" s="95" t="inlineStr">
        <is>
          <t>1  ШТ..</t>
        </is>
      </c>
      <c r="DX184" s="95" t="n">
        <v>1</v>
      </c>
      <c r="DY184" s="95" t="n"/>
      <c r="DZ184" s="95" t="n"/>
      <c r="EA184" s="95" t="n"/>
      <c r="EB184" s="95" t="n"/>
      <c r="EC184" s="95" t="n"/>
      <c r="ED184" s="95" t="n"/>
      <c r="EE184" s="95" t="n">
        <v>1694350996</v>
      </c>
      <c r="EF184" s="95" t="n">
        <v>40</v>
      </c>
      <c r="EG184" s="95" t="inlineStr">
        <is>
          <t>Монтаж оборудования</t>
        </is>
      </c>
      <c r="EH184" s="95" t="n">
        <v>0</v>
      </c>
      <c r="EI184" s="95" t="n"/>
      <c r="EJ184" s="95" t="n">
        <v>49</v>
      </c>
      <c r="EK184" s="95" t="n">
        <v>665</v>
      </c>
      <c r="EL184" s="95" t="inlineStr">
        <is>
          <t>ТСН-2001 6.65-4-1</t>
        </is>
      </c>
      <c r="EM184" s="95" t="inlineStr">
        <is>
          <t>ТСН-2001.6-65</t>
        </is>
      </c>
      <c r="EN184" s="95" t="n"/>
      <c r="EO184" s="95" t="n"/>
      <c r="EP184" s="95" t="n"/>
      <c r="EQ184" s="95" t="n">
        <v>131072</v>
      </c>
      <c r="ER184" s="95" t="n">
        <v>1046.6</v>
      </c>
      <c r="ES184" s="95" t="n">
        <v>0</v>
      </c>
      <c r="ET184" s="95" t="n">
        <v>930.3099999999999</v>
      </c>
      <c r="EU184" s="95" t="n">
        <v>116.29</v>
      </c>
      <c r="EV184" s="95" t="n">
        <v>639.59</v>
      </c>
      <c r="EW184" s="95" t="n">
        <v>49</v>
      </c>
      <c r="EX184" s="95" t="n">
        <v>0</v>
      </c>
      <c r="EY184" s="95" t="n">
        <v>0</v>
      </c>
      <c r="EZ184" s="95" t="n"/>
      <c r="FA184" s="95" t="n"/>
      <c r="FB184" s="95" t="n"/>
      <c r="FC184" s="95" t="n"/>
      <c r="FD184" s="95" t="n"/>
      <c r="FE184" s="95" t="n"/>
      <c r="FF184" s="95" t="n"/>
      <c r="FG184" s="95" t="n"/>
      <c r="FH184" s="95" t="n"/>
      <c r="FI184" s="95" t="n"/>
      <c r="FJ184" s="95" t="n"/>
      <c r="FK184" s="95" t="n"/>
      <c r="FL184" s="95" t="n"/>
      <c r="FM184" s="95" t="n"/>
      <c r="FN184" s="95" t="n"/>
      <c r="FO184" s="95" t="n"/>
      <c r="FP184" s="95" t="n"/>
      <c r="FQ184" s="95" t="n">
        <v>0</v>
      </c>
      <c r="FR184" s="95">
        <f>ROUND(IF(BI184=3,GM184,0),2)</f>
        <v/>
      </c>
      <c r="FS184" s="95" t="n">
        <v>0</v>
      </c>
      <c r="FT184" s="95" t="n"/>
      <c r="FU184" s="95" t="n"/>
      <c r="FV184" s="95" t="n"/>
      <c r="FW184" s="95" t="n"/>
      <c r="FX184" s="95" t="n">
        <v>97</v>
      </c>
      <c r="FY184" s="95" t="n">
        <v>51</v>
      </c>
      <c r="FZ184" s="95" t="n"/>
      <c r="GA184" s="95" t="n"/>
      <c r="GB184" s="95" t="n"/>
      <c r="GC184" s="95" t="n"/>
      <c r="GD184" s="95" t="n">
        <v>1</v>
      </c>
      <c r="GE184" s="95" t="n"/>
      <c r="GF184" s="95" t="n">
        <v>1694350996</v>
      </c>
      <c r="GG184" s="95" t="n">
        <v>2</v>
      </c>
      <c r="GH184" s="95" t="n">
        <v>1</v>
      </c>
      <c r="GI184" s="95" t="n">
        <v>2</v>
      </c>
      <c r="GJ184" s="95" t="n">
        <v>0</v>
      </c>
      <c r="GK184" s="95" t="n">
        <v>0</v>
      </c>
      <c r="GL184" s="95">
        <f>ROUND(IF(AND(BH184=3,BI184=3,FS184&lt;&gt;0),P184,0),2)</f>
        <v/>
      </c>
      <c r="GM184" s="95">
        <f>ROUND(O184+X184+Y184,2)+GX184</f>
        <v/>
      </c>
      <c r="GN184" s="95">
        <f>IF(OR(BI184=0,BI184=1),GM184-GX184,0)</f>
        <v/>
      </c>
      <c r="GO184" s="95">
        <f>IF(BI184=2,GM184-GX184,0)</f>
        <v/>
      </c>
      <c r="GP184" s="95">
        <f>IF(BI184=4,GM184-GX184,0)</f>
        <v/>
      </c>
      <c r="GQ184" s="95" t="n"/>
      <c r="GR184" s="95" t="n">
        <v>0</v>
      </c>
      <c r="GS184" s="95" t="n">
        <v>0</v>
      </c>
      <c r="GT184" s="95" t="n">
        <v>0</v>
      </c>
      <c r="GU184" s="95" t="n"/>
      <c r="GV184" s="95">
        <f>ROUND((GT184),6)</f>
        <v/>
      </c>
      <c r="GW184" s="95" t="n">
        <v>1</v>
      </c>
      <c r="GX184" s="95">
        <f>ROUND(HC184*I184,2)</f>
        <v/>
      </c>
      <c r="GY184" s="95" t="n">
        <v>0</v>
      </c>
      <c r="GZ184" s="95" t="n">
        <v>0</v>
      </c>
      <c r="HA184" s="95" t="n">
        <v>0</v>
      </c>
      <c r="HB184" s="95" t="n">
        <v>0</v>
      </c>
      <c r="HC184" s="95">
        <f>GV184*GW184</f>
        <v/>
      </c>
      <c r="HD184" s="95" t="n">
        <v>0</v>
      </c>
      <c r="HE184" s="95" t="n"/>
      <c r="HF184" s="95" t="n"/>
      <c r="HG184" s="95" t="n"/>
      <c r="HH184" s="95" t="n"/>
      <c r="HI184" s="95" t="n"/>
      <c r="HJ184" s="95" t="n"/>
      <c r="HK184" s="95" t="n"/>
      <c r="HL184" s="95" t="n"/>
      <c r="HM184" s="95" t="n"/>
      <c r="HN184" s="95" t="n"/>
      <c r="HO184" s="95" t="n"/>
      <c r="HP184" s="95" t="n"/>
      <c r="HQ184" s="95" t="n"/>
      <c r="HR184" s="95" t="n"/>
      <c r="HS184" s="95" t="n"/>
      <c r="HT184" s="95" t="n"/>
      <c r="HU184" s="95" t="n"/>
      <c r="HV184" s="95" t="n"/>
      <c r="HW184" s="95" t="n"/>
      <c r="HX184" s="95" t="n"/>
      <c r="HY184" s="95" t="n"/>
      <c r="HZ184" s="95" t="n"/>
      <c r="IA184" s="95" t="n"/>
      <c r="IB184" s="95" t="n"/>
      <c r="IC184" s="95" t="n"/>
      <c r="ID184" s="95" t="n"/>
      <c r="IE184" s="95" t="n"/>
      <c r="IF184" s="95" t="n"/>
      <c r="IG184" s="95" t="n"/>
      <c r="IH184" s="95" t="n"/>
      <c r="II184" s="95" t="n"/>
      <c r="IJ184" s="95" t="n"/>
      <c r="IK184" s="95" t="n"/>
      <c r="IL184" s="95" t="n"/>
      <c r="IM184" s="95" t="n"/>
      <c r="IN184" s="95" t="n"/>
      <c r="IO184" s="95" t="n"/>
      <c r="IP184" s="95" t="n"/>
      <c r="IQ184" s="95" t="n"/>
      <c r="IR184" s="95" t="n"/>
      <c r="IS184" s="95" t="n"/>
      <c r="IT184" s="95" t="n"/>
      <c r="IU184" s="95" t="n"/>
    </row>
    <row r="185" ht="12.75" customHeight="1" s="54">
      <c r="A185" s="95" t="n">
        <v>17</v>
      </c>
      <c r="B185" s="95" t="n">
        <v>1</v>
      </c>
      <c r="C185" s="95">
        <f>ROW(SmtRes!A162)</f>
        <v/>
      </c>
      <c r="D185" s="95">
        <f>ROW(EtalonRes!A162)</f>
        <v/>
      </c>
      <c r="E185" s="95" t="n">
        <v>1</v>
      </c>
      <c r="F185" s="95" t="inlineStr">
        <is>
          <t>3.17-1-6</t>
        </is>
      </c>
      <c r="G185" s="95" t="inlineStr">
        <is>
          <t>Монтаж умывальников с ХВС/ГВС</t>
        </is>
      </c>
      <c r="H185" s="95" t="inlineStr">
        <is>
          <t>1 ШТ.</t>
        </is>
      </c>
      <c r="I185" s="95" t="n">
        <v>12.25</v>
      </c>
      <c r="J185" s="95" t="n">
        <v>334.46</v>
      </c>
      <c r="K185" s="95" t="n">
        <v>65994.74000000001</v>
      </c>
      <c r="L185" s="95" t="n"/>
      <c r="M185" s="95" t="n"/>
      <c r="N185" s="95" t="n"/>
      <c r="O185" s="95">
        <f>ROUND((Z185+AC185+AD185),2)</f>
        <v/>
      </c>
      <c r="P185" s="95">
        <f>ROUND((U185+X185+Y185),2)</f>
        <v/>
      </c>
      <c r="Q185" s="95">
        <f>ROUND(10.18,2)</f>
        <v/>
      </c>
      <c r="R185" s="95">
        <f>ROUND(AH185,2)</f>
        <v/>
      </c>
      <c r="S185" s="95" t="inlineStr">
        <is>
          <t>ТСН-2001 3.17-1-6</t>
        </is>
      </c>
      <c r="T185" s="95" t="inlineStr">
        <is>
          <t>work</t>
        </is>
      </c>
      <c r="U185" s="95" t="n">
        <v>41708.67</v>
      </c>
      <c r="V185" s="95" t="n">
        <v>11879.05</v>
      </c>
      <c r="W185" s="95" t="n">
        <v>1319.89</v>
      </c>
      <c r="X185" s="95" t="n">
        <v>14518.85</v>
      </c>
      <c r="Y185" s="95" t="n">
        <v>9767.23</v>
      </c>
      <c r="Z185" s="95" t="n">
        <v>4097.12</v>
      </c>
      <c r="AA185" s="95" t="n">
        <v>1166.9</v>
      </c>
      <c r="AB185" s="95" t="n">
        <v>129.66</v>
      </c>
      <c r="AC185" s="95" t="n">
        <v>1426.21</v>
      </c>
      <c r="AD185" s="95" t="n">
        <v>959.45</v>
      </c>
      <c r="AE185" s="95" t="inlineStr">
        <is>
          <t>work</t>
        </is>
      </c>
      <c r="AF185" s="95" t="n">
        <v>146.08</v>
      </c>
      <c r="AG185" s="95" t="n">
        <v>14.35</v>
      </c>
      <c r="AH185" s="95" t="n">
        <v>12.25</v>
      </c>
      <c r="AI185" s="95">
        <f>(((EX185*0.3)*1.1))</f>
        <v/>
      </c>
      <c r="AJ185" s="95">
        <f>(AS185)</f>
        <v/>
      </c>
      <c r="AK185" s="95" t="n">
        <v>1166.9</v>
      </c>
      <c r="AL185" s="95" t="n">
        <v>0</v>
      </c>
      <c r="AM185" s="95" t="n">
        <v>1426.21</v>
      </c>
      <c r="AN185" s="95" t="n">
        <v>129.66</v>
      </c>
      <c r="AO185" s="95">
        <f>ROUND(O185,2)</f>
        <v/>
      </c>
      <c r="AP185" s="95" t="n">
        <v>0</v>
      </c>
      <c r="AQ185" s="95">
        <f>ROUND(R185,2)</f>
        <v/>
      </c>
      <c r="AR185" s="95" t="n">
        <v>0</v>
      </c>
      <c r="AS185" s="95" t="n">
        <v>0</v>
      </c>
      <c r="AT185" s="95" t="n">
        <v>97</v>
      </c>
      <c r="AU185" s="95" t="n">
        <v>51</v>
      </c>
      <c r="AV185" s="95" t="n">
        <v>1</v>
      </c>
      <c r="AW185" s="95" t="n">
        <v>1</v>
      </c>
      <c r="AX185" s="95" t="n"/>
      <c r="AY185" s="95" t="n"/>
      <c r="AZ185" s="95" t="n">
        <v>1</v>
      </c>
      <c r="BA185" s="95" t="n">
        <v>1</v>
      </c>
      <c r="BB185" s="95" t="n">
        <v>1</v>
      </c>
      <c r="BC185" s="95" t="n">
        <v>1</v>
      </c>
      <c r="BD185" s="95" t="n"/>
      <c r="BE185" s="95" t="n"/>
      <c r="BF185" s="95" t="n"/>
      <c r="BG185" s="95" t="n"/>
      <c r="BH185" s="95" t="n">
        <v>0</v>
      </c>
      <c r="BI185" s="95" t="n">
        <v>12.25</v>
      </c>
      <c r="BJ185" s="95" t="inlineStr">
        <is>
          <t>ТСН-2001 3.17-1-6, 3.17-1-6</t>
        </is>
      </c>
      <c r="BK185" s="95" t="n"/>
      <c r="BL185" s="95" t="n"/>
      <c r="BM185" s="95" t="n">
        <v>317</v>
      </c>
      <c r="BN185" s="95" t="n">
        <v>0</v>
      </c>
      <c r="BO185" s="95" t="inlineStr">
        <is>
          <t>3.17-1-6</t>
        </is>
      </c>
      <c r="BP185" s="95" t="n">
        <v>1</v>
      </c>
      <c r="BQ185" s="95" t="n">
        <v>40</v>
      </c>
      <c r="BR185" s="95" t="n">
        <v>0</v>
      </c>
      <c r="BS185" s="95" t="n">
        <v>1</v>
      </c>
      <c r="BT185" s="95" t="n">
        <v>1</v>
      </c>
      <c r="BU185" s="95" t="n">
        <v>1</v>
      </c>
      <c r="BV185" s="95" t="n">
        <v>1</v>
      </c>
      <c r="BW185" s="95" t="n">
        <v>1</v>
      </c>
      <c r="BX185" s="95" t="n">
        <v>1</v>
      </c>
      <c r="BY185" s="95" t="n"/>
      <c r="BZ185" s="95" t="n">
        <v>97</v>
      </c>
      <c r="CA185" s="95" t="n">
        <v>51</v>
      </c>
      <c r="CB185" s="95" t="n"/>
      <c r="CC185" s="95" t="n"/>
      <c r="CD185" s="95" t="n"/>
      <c r="CE185" s="95" t="n">
        <v>30</v>
      </c>
      <c r="CF185" s="95" t="n">
        <v>0</v>
      </c>
      <c r="CG185" s="95" t="n">
        <v>0</v>
      </c>
      <c r="CH185" s="95" t="n"/>
      <c r="CI185" s="95" t="n"/>
      <c r="CJ185" s="95" t="n"/>
      <c r="CK185" s="95" t="n"/>
      <c r="CL185" s="95" t="n"/>
      <c r="CM185" s="95" t="n">
        <v>0</v>
      </c>
      <c r="CN185" s="95" t="n"/>
      <c r="CO185" s="95" t="n">
        <v>0</v>
      </c>
      <c r="CP185" s="95">
        <f>ROUND(P185,2)</f>
        <v/>
      </c>
      <c r="CQ185" s="95">
        <f>ROUND(V185,2)</f>
        <v/>
      </c>
      <c r="CR185" s="95">
        <f>ROUND(W185,2)</f>
        <v/>
      </c>
      <c r="CS185" s="95">
        <f>ROUND(X185,2)</f>
        <v/>
      </c>
      <c r="CT185" s="95">
        <f>ROUND(Y185,2)</f>
        <v/>
      </c>
      <c r="CU185" s="95">
        <f>ROUND(AF185,2)</f>
        <v/>
      </c>
      <c r="CV185" s="95">
        <f>ROUND((AH185*AV185),2)</f>
        <v/>
      </c>
      <c r="CW185" s="95">
        <f>ROUND(AI185,2)</f>
        <v/>
      </c>
      <c r="CX185" s="95">
        <f>ROUND(AJ185,2)</f>
        <v/>
      </c>
      <c r="CY185" s="95">
        <f>ROUND(((P185*AT185)/100),2)</f>
        <v/>
      </c>
      <c r="CZ185" s="95">
        <f>ROUND(((P185*AU185)/100),2)</f>
        <v/>
      </c>
      <c r="DA185" s="95" t="n"/>
      <c r="DB185" s="95" t="n">
        <v>319</v>
      </c>
      <c r="DC185" s="95" t="n"/>
      <c r="DD185" s="95" t="inlineStr">
        <is>
          <t>*0)*1</t>
        </is>
      </c>
      <c r="DE185" s="95" t="inlineStr">
        <is>
          <t>*0,3)*1,1</t>
        </is>
      </c>
      <c r="DF185" s="95" t="inlineStr">
        <is>
          <t>*0,3)*1,1</t>
        </is>
      </c>
      <c r="DG185" s="95" t="inlineStr">
        <is>
          <t>*0,3)*1,1</t>
        </is>
      </c>
      <c r="DH185" s="95" t="n"/>
      <c r="DI185" s="95" t="inlineStr">
        <is>
          <t>*0,3)*1,1</t>
        </is>
      </c>
      <c r="DJ185" s="95" t="inlineStr">
        <is>
          <t>*0,3)*1,1</t>
        </is>
      </c>
      <c r="DK185" s="95" t="n"/>
      <c r="DL185" s="95" t="n"/>
      <c r="DM185" s="95" t="n"/>
      <c r="DN185" s="95" t="n">
        <v>0</v>
      </c>
      <c r="DO185" s="95" t="n">
        <v>0</v>
      </c>
      <c r="DP185" s="95" t="n">
        <v>1</v>
      </c>
      <c r="DQ185" s="95" t="n">
        <v>1</v>
      </c>
      <c r="DR185" s="95" t="n"/>
      <c r="DS185" s="95" t="n"/>
      <c r="DT185" s="95" t="n"/>
      <c r="DU185" s="95" t="n">
        <v>1000</v>
      </c>
      <c r="DV185" s="95" t="inlineStr">
        <is>
          <t>1  ШТ..</t>
        </is>
      </c>
      <c r="DW185" s="95" t="inlineStr">
        <is>
          <t>1  ШТ..</t>
        </is>
      </c>
      <c r="DX185" s="95" t="n">
        <v>1</v>
      </c>
      <c r="DY185" s="95" t="n"/>
      <c r="DZ185" s="95" t="n"/>
      <c r="EA185" s="95" t="n"/>
      <c r="EB185" s="95" t="n"/>
      <c r="EC185" s="95" t="n"/>
      <c r="ED185" s="95" t="n"/>
      <c r="EE185" s="95" t="n">
        <v>1825977929</v>
      </c>
      <c r="EF185" s="95" t="n">
        <v>40</v>
      </c>
      <c r="EG185" s="95" t="inlineStr">
        <is>
          <t>Монтаж оборудования</t>
        </is>
      </c>
      <c r="EH185" s="95" t="n">
        <v>0</v>
      </c>
      <c r="EI185" s="95" t="n"/>
      <c r="EJ185" s="95" t="n">
        <v>12.25</v>
      </c>
      <c r="EK185" s="95" t="n">
        <v>317</v>
      </c>
      <c r="EL185" s="95" t="inlineStr">
        <is>
          <t>ТСН-2001 3.17-1-6</t>
        </is>
      </c>
      <c r="EM185" s="95" t="inlineStr">
        <is>
          <t>ТСН-2001.3-17</t>
        </is>
      </c>
      <c r="EN185" s="95" t="n"/>
      <c r="EO185" s="95" t="n"/>
      <c r="EP185" s="95" t="n"/>
      <c r="EQ185" s="95" t="n">
        <v>131072</v>
      </c>
      <c r="ER185" s="95" t="n">
        <v>1166.9</v>
      </c>
      <c r="ES185" s="95" t="n">
        <v>0</v>
      </c>
      <c r="ET185" s="95" t="n">
        <v>1426.21</v>
      </c>
      <c r="EU185" s="95" t="n">
        <v>129.66</v>
      </c>
      <c r="EV185" s="95" t="n">
        <v>959.45</v>
      </c>
      <c r="EW185" s="95" t="n">
        <v>12.25</v>
      </c>
      <c r="EX185" s="95" t="n">
        <v>0</v>
      </c>
      <c r="EY185" s="95" t="n">
        <v>0</v>
      </c>
      <c r="EZ185" s="95" t="n"/>
      <c r="FA185" s="95" t="n"/>
      <c r="FB185" s="95" t="n"/>
      <c r="FC185" s="95" t="n"/>
      <c r="FD185" s="95" t="n"/>
      <c r="FE185" s="95" t="n"/>
      <c r="FF185" s="95" t="n"/>
      <c r="FG185" s="95" t="n"/>
      <c r="FH185" s="95" t="n"/>
      <c r="FI185" s="95" t="n"/>
      <c r="FJ185" s="95" t="n"/>
      <c r="FK185" s="95" t="n"/>
      <c r="FL185" s="95" t="n"/>
      <c r="FM185" s="95" t="n"/>
      <c r="FN185" s="95" t="n"/>
      <c r="FO185" s="95" t="n"/>
      <c r="FP185" s="95" t="n"/>
      <c r="FQ185" s="95" t="n">
        <v>0</v>
      </c>
      <c r="FR185" s="95">
        <f>ROUND(IF(BI185=3,GM185,0),2)</f>
        <v/>
      </c>
      <c r="FS185" s="95" t="n">
        <v>0</v>
      </c>
      <c r="FT185" s="95" t="n"/>
      <c r="FU185" s="95" t="n"/>
      <c r="FV185" s="95" t="n"/>
      <c r="FW185" s="95" t="n"/>
      <c r="FX185" s="95" t="n">
        <v>97</v>
      </c>
      <c r="FY185" s="95" t="n">
        <v>51</v>
      </c>
      <c r="FZ185" s="95" t="n"/>
      <c r="GA185" s="95" t="n"/>
      <c r="GB185" s="95" t="n"/>
      <c r="GC185" s="95" t="n"/>
      <c r="GD185" s="95" t="n">
        <v>1</v>
      </c>
      <c r="GE185" s="95" t="n"/>
      <c r="GF185" s="95" t="n">
        <v>1825977929</v>
      </c>
      <c r="GG185" s="95" t="n">
        <v>2</v>
      </c>
      <c r="GH185" s="95" t="n">
        <v>1</v>
      </c>
      <c r="GI185" s="95" t="n">
        <v>2</v>
      </c>
      <c r="GJ185" s="95" t="n">
        <v>0</v>
      </c>
      <c r="GK185" s="95" t="n">
        <v>0</v>
      </c>
      <c r="GL185" s="95">
        <f>ROUND(IF(AND(BH185=3,BI185=3,FS185&lt;&gt;0),P185,0),2)</f>
        <v/>
      </c>
      <c r="GM185" s="95">
        <f>ROUND(O185+X185+Y185,2)+GX185</f>
        <v/>
      </c>
      <c r="GN185" s="95">
        <f>IF(OR(BI185=0,BI185=1),GM185-GX185,0)</f>
        <v/>
      </c>
      <c r="GO185" s="95">
        <f>IF(BI185=2,GM185-GX185,0)</f>
        <v/>
      </c>
      <c r="GP185" s="95">
        <f>IF(BI185=4,GM185-GX185,0)</f>
        <v/>
      </c>
      <c r="GQ185" s="95" t="n"/>
      <c r="GR185" s="95" t="n">
        <v>0</v>
      </c>
      <c r="GS185" s="95" t="n">
        <v>0</v>
      </c>
      <c r="GT185" s="95" t="n">
        <v>0</v>
      </c>
      <c r="GU185" s="95" t="n"/>
      <c r="GV185" s="95">
        <f>ROUND((GT185),6)</f>
        <v/>
      </c>
      <c r="GW185" s="95" t="n">
        <v>1</v>
      </c>
      <c r="GX185" s="95">
        <f>ROUND(HC185*I185,2)</f>
        <v/>
      </c>
      <c r="GY185" s="95" t="n">
        <v>0</v>
      </c>
      <c r="GZ185" s="95" t="n">
        <v>0</v>
      </c>
      <c r="HA185" s="95" t="n">
        <v>0</v>
      </c>
      <c r="HB185" s="95" t="n">
        <v>0</v>
      </c>
      <c r="HC185" s="95">
        <f>GV185*GW185</f>
        <v/>
      </c>
      <c r="HD185" s="95" t="n">
        <v>0</v>
      </c>
      <c r="HE185" s="95" t="n"/>
      <c r="HF185" s="95" t="n"/>
      <c r="HG185" s="95" t="n"/>
      <c r="HH185" s="95" t="n"/>
      <c r="HI185" s="95" t="n"/>
      <c r="HJ185" s="95" t="n"/>
      <c r="HK185" s="95" t="n"/>
      <c r="HL185" s="95" t="n"/>
      <c r="HM185" s="95" t="n"/>
      <c r="HN185" s="95" t="n"/>
      <c r="HO185" s="95" t="n"/>
      <c r="HP185" s="95" t="n"/>
      <c r="HQ185" s="95" t="n"/>
      <c r="HR185" s="95" t="n"/>
      <c r="HS185" s="95" t="n"/>
      <c r="HT185" s="95" t="n"/>
      <c r="HU185" s="95" t="n"/>
      <c r="HV185" s="95" t="n"/>
      <c r="HW185" s="95" t="n"/>
      <c r="HX185" s="95" t="n"/>
      <c r="HY185" s="95" t="n"/>
      <c r="HZ185" s="95" t="n"/>
      <c r="IA185" s="95" t="n"/>
      <c r="IB185" s="95" t="n"/>
      <c r="IC185" s="95" t="n"/>
      <c r="ID185" s="95" t="n"/>
      <c r="IE185" s="95" t="n"/>
      <c r="IF185" s="95" t="n"/>
      <c r="IG185" s="95" t="n"/>
      <c r="IH185" s="95" t="n"/>
      <c r="II185" s="95" t="n"/>
      <c r="IJ185" s="95" t="n"/>
      <c r="IK185" s="95" t="n"/>
      <c r="IL185" s="95" t="n"/>
      <c r="IM185" s="95" t="n"/>
      <c r="IN185" s="95" t="n"/>
      <c r="IO185" s="95" t="n"/>
      <c r="IP185" s="95" t="n"/>
      <c r="IQ185" s="95" t="n"/>
      <c r="IR185" s="95" t="n"/>
      <c r="IS185" s="95" t="n"/>
      <c r="IT185" s="95" t="n"/>
      <c r="IU185" s="95" t="n"/>
    </row>
    <row r="186" ht="12.75" customHeight="1" s="54">
      <c r="A186" s="95" t="n">
        <v>17</v>
      </c>
      <c r="B186" s="95" t="n">
        <v>1</v>
      </c>
      <c r="C186" s="95">
        <f>ROW(SmtRes!A163)</f>
        <v/>
      </c>
      <c r="D186" s="95">
        <f>ROW(EtalonRes!A163)</f>
        <v/>
      </c>
      <c r="E186" s="95" t="n">
        <v>1</v>
      </c>
      <c r="F186" s="95" t="inlineStr">
        <is>
          <t>3.17-3-1</t>
        </is>
      </c>
      <c r="G186" s="95" t="inlineStr">
        <is>
          <t>Монтаж унитазов/санитарных приборов</t>
        </is>
      </c>
      <c r="H186" s="95" t="inlineStr">
        <is>
          <t>1 ШТ.</t>
        </is>
      </c>
      <c r="I186" s="95" t="n">
        <v>12.25</v>
      </c>
      <c r="J186" s="95" t="n">
        <v>334.46</v>
      </c>
      <c r="K186" s="95" t="n">
        <v>65994.74000000001</v>
      </c>
      <c r="L186" s="95" t="n"/>
      <c r="M186" s="95" t="n"/>
      <c r="N186" s="95" t="n"/>
      <c r="O186" s="95">
        <f>ROUND((Z186+AC186+AD186),2)</f>
        <v/>
      </c>
      <c r="P186" s="95">
        <f>ROUND((U186+X186+Y186),2)</f>
        <v/>
      </c>
      <c r="Q186" s="95">
        <f>ROUND(10.18,2)</f>
        <v/>
      </c>
      <c r="R186" s="95">
        <f>ROUND(AH186,2)</f>
        <v/>
      </c>
      <c r="S186" s="95" t="inlineStr">
        <is>
          <t>ТСН-2001 3.17-3-1</t>
        </is>
      </c>
      <c r="T186" s="95" t="inlineStr">
        <is>
          <t>work</t>
        </is>
      </c>
      <c r="U186" s="95" t="n">
        <v>41708.67</v>
      </c>
      <c r="V186" s="95" t="n">
        <v>11879.05</v>
      </c>
      <c r="W186" s="95" t="n">
        <v>1319.89</v>
      </c>
      <c r="X186" s="95" t="n">
        <v>14518.85</v>
      </c>
      <c r="Y186" s="95" t="n">
        <v>9767.23</v>
      </c>
      <c r="Z186" s="95" t="n">
        <v>4097.12</v>
      </c>
      <c r="AA186" s="95" t="n">
        <v>1166.9</v>
      </c>
      <c r="AB186" s="95" t="n">
        <v>129.66</v>
      </c>
      <c r="AC186" s="95" t="n">
        <v>1426.21</v>
      </c>
      <c r="AD186" s="95" t="n">
        <v>959.45</v>
      </c>
      <c r="AE186" s="95" t="inlineStr">
        <is>
          <t>work</t>
        </is>
      </c>
      <c r="AF186" s="95" t="n">
        <v>146.08</v>
      </c>
      <c r="AG186" s="95" t="n">
        <v>14.35</v>
      </c>
      <c r="AH186" s="95" t="n">
        <v>12.25</v>
      </c>
      <c r="AI186" s="95">
        <f>(((EX186*0.3)*1.1))</f>
        <v/>
      </c>
      <c r="AJ186" s="95">
        <f>(AS186)</f>
        <v/>
      </c>
      <c r="AK186" s="95" t="n">
        <v>1166.9</v>
      </c>
      <c r="AL186" s="95" t="n">
        <v>0</v>
      </c>
      <c r="AM186" s="95" t="n">
        <v>1426.21</v>
      </c>
      <c r="AN186" s="95" t="n">
        <v>129.66</v>
      </c>
      <c r="AO186" s="95">
        <f>ROUND(O186,2)</f>
        <v/>
      </c>
      <c r="AP186" s="95" t="n">
        <v>0</v>
      </c>
      <c r="AQ186" s="95">
        <f>ROUND(R186,2)</f>
        <v/>
      </c>
      <c r="AR186" s="95" t="n">
        <v>0</v>
      </c>
      <c r="AS186" s="95" t="n">
        <v>0</v>
      </c>
      <c r="AT186" s="95" t="n">
        <v>97</v>
      </c>
      <c r="AU186" s="95" t="n">
        <v>51</v>
      </c>
      <c r="AV186" s="95" t="n">
        <v>1</v>
      </c>
      <c r="AW186" s="95" t="n">
        <v>1</v>
      </c>
      <c r="AX186" s="95" t="n"/>
      <c r="AY186" s="95" t="n"/>
      <c r="AZ186" s="95" t="n">
        <v>1</v>
      </c>
      <c r="BA186" s="95" t="n">
        <v>1</v>
      </c>
      <c r="BB186" s="95" t="n">
        <v>1</v>
      </c>
      <c r="BC186" s="95" t="n">
        <v>1</v>
      </c>
      <c r="BD186" s="95" t="n"/>
      <c r="BE186" s="95" t="n"/>
      <c r="BF186" s="95" t="n"/>
      <c r="BG186" s="95" t="n"/>
      <c r="BH186" s="95" t="n">
        <v>0</v>
      </c>
      <c r="BI186" s="95" t="n">
        <v>12.25</v>
      </c>
      <c r="BJ186" s="95" t="inlineStr">
        <is>
          <t>ТСН-2001 3.17-3-1, 3.17-3-1</t>
        </is>
      </c>
      <c r="BK186" s="95" t="n"/>
      <c r="BL186" s="95" t="n"/>
      <c r="BM186" s="95" t="n">
        <v>317</v>
      </c>
      <c r="BN186" s="95" t="n">
        <v>0</v>
      </c>
      <c r="BO186" s="95" t="inlineStr">
        <is>
          <t>3.17-3-1</t>
        </is>
      </c>
      <c r="BP186" s="95" t="n">
        <v>1</v>
      </c>
      <c r="BQ186" s="95" t="n">
        <v>40</v>
      </c>
      <c r="BR186" s="95" t="n">
        <v>0</v>
      </c>
      <c r="BS186" s="95" t="n">
        <v>1</v>
      </c>
      <c r="BT186" s="95" t="n">
        <v>1</v>
      </c>
      <c r="BU186" s="95" t="n">
        <v>1</v>
      </c>
      <c r="BV186" s="95" t="n">
        <v>1</v>
      </c>
      <c r="BW186" s="95" t="n">
        <v>1</v>
      </c>
      <c r="BX186" s="95" t="n">
        <v>1</v>
      </c>
      <c r="BY186" s="95" t="n"/>
      <c r="BZ186" s="95" t="n">
        <v>97</v>
      </c>
      <c r="CA186" s="95" t="n">
        <v>51</v>
      </c>
      <c r="CB186" s="95" t="n"/>
      <c r="CC186" s="95" t="n"/>
      <c r="CD186" s="95" t="n"/>
      <c r="CE186" s="95" t="n">
        <v>30</v>
      </c>
      <c r="CF186" s="95" t="n">
        <v>0</v>
      </c>
      <c r="CG186" s="95" t="n">
        <v>0</v>
      </c>
      <c r="CH186" s="95" t="n"/>
      <c r="CI186" s="95" t="n"/>
      <c r="CJ186" s="95" t="n"/>
      <c r="CK186" s="95" t="n"/>
      <c r="CL186" s="95" t="n"/>
      <c r="CM186" s="95" t="n">
        <v>0</v>
      </c>
      <c r="CN186" s="95" t="n"/>
      <c r="CO186" s="95" t="n">
        <v>0</v>
      </c>
      <c r="CP186" s="95">
        <f>ROUND(P186,2)</f>
        <v/>
      </c>
      <c r="CQ186" s="95">
        <f>ROUND(V186,2)</f>
        <v/>
      </c>
      <c r="CR186" s="95">
        <f>ROUND(W186,2)</f>
        <v/>
      </c>
      <c r="CS186" s="95">
        <f>ROUND(X186,2)</f>
        <v/>
      </c>
      <c r="CT186" s="95">
        <f>ROUND(Y186,2)</f>
        <v/>
      </c>
      <c r="CU186" s="95">
        <f>ROUND(AF186,2)</f>
        <v/>
      </c>
      <c r="CV186" s="95">
        <f>ROUND((AH186*AV186),2)</f>
        <v/>
      </c>
      <c r="CW186" s="95">
        <f>ROUND(AI186,2)</f>
        <v/>
      </c>
      <c r="CX186" s="95">
        <f>ROUND(AJ186,2)</f>
        <v/>
      </c>
      <c r="CY186" s="95">
        <f>ROUND(((P186*AT186)/100),2)</f>
        <v/>
      </c>
      <c r="CZ186" s="95">
        <f>ROUND(((P186*AU186)/100),2)</f>
        <v/>
      </c>
      <c r="DA186" s="95" t="n"/>
      <c r="DB186" s="95" t="n">
        <v>321</v>
      </c>
      <c r="DC186" s="95" t="n"/>
      <c r="DD186" s="95" t="inlineStr">
        <is>
          <t>*0)*1</t>
        </is>
      </c>
      <c r="DE186" s="95" t="inlineStr">
        <is>
          <t>*0,3)*1,1</t>
        </is>
      </c>
      <c r="DF186" s="95" t="inlineStr">
        <is>
          <t>*0,3)*1,1</t>
        </is>
      </c>
      <c r="DG186" s="95" t="inlineStr">
        <is>
          <t>*0,3)*1,1</t>
        </is>
      </c>
      <c r="DH186" s="95" t="n"/>
      <c r="DI186" s="95" t="inlineStr">
        <is>
          <t>*0,3)*1,1</t>
        </is>
      </c>
      <c r="DJ186" s="95" t="inlineStr">
        <is>
          <t>*0,3)*1,1</t>
        </is>
      </c>
      <c r="DK186" s="95" t="n"/>
      <c r="DL186" s="95" t="n"/>
      <c r="DM186" s="95" t="n"/>
      <c r="DN186" s="95" t="n">
        <v>0</v>
      </c>
      <c r="DO186" s="95" t="n">
        <v>0</v>
      </c>
      <c r="DP186" s="95" t="n">
        <v>1</v>
      </c>
      <c r="DQ186" s="95" t="n">
        <v>1</v>
      </c>
      <c r="DR186" s="95" t="n"/>
      <c r="DS186" s="95" t="n"/>
      <c r="DT186" s="95" t="n"/>
      <c r="DU186" s="95" t="n">
        <v>1000</v>
      </c>
      <c r="DV186" s="95" t="inlineStr">
        <is>
          <t>1  ШТ..</t>
        </is>
      </c>
      <c r="DW186" s="95" t="inlineStr">
        <is>
          <t>1  ШТ..</t>
        </is>
      </c>
      <c r="DX186" s="95" t="n">
        <v>1</v>
      </c>
      <c r="DY186" s="95" t="n"/>
      <c r="DZ186" s="95" t="n"/>
      <c r="EA186" s="95" t="n"/>
      <c r="EB186" s="95" t="n"/>
      <c r="EC186" s="95" t="n"/>
      <c r="ED186" s="95" t="n"/>
      <c r="EE186" s="95" t="n">
        <v>1365052803</v>
      </c>
      <c r="EF186" s="95" t="n">
        <v>40</v>
      </c>
      <c r="EG186" s="95" t="inlineStr">
        <is>
          <t>Монтаж оборудования</t>
        </is>
      </c>
      <c r="EH186" s="95" t="n">
        <v>0</v>
      </c>
      <c r="EI186" s="95" t="n"/>
      <c r="EJ186" s="95" t="n">
        <v>12.25</v>
      </c>
      <c r="EK186" s="95" t="n">
        <v>317</v>
      </c>
      <c r="EL186" s="95" t="inlineStr">
        <is>
          <t>ТСН-2001 3.17-3-1</t>
        </is>
      </c>
      <c r="EM186" s="95" t="inlineStr">
        <is>
          <t>ТСН-2001.3-17</t>
        </is>
      </c>
      <c r="EN186" s="95" t="n"/>
      <c r="EO186" s="95" t="n"/>
      <c r="EP186" s="95" t="n"/>
      <c r="EQ186" s="95" t="n">
        <v>131072</v>
      </c>
      <c r="ER186" s="95" t="n">
        <v>1166.9</v>
      </c>
      <c r="ES186" s="95" t="n">
        <v>0</v>
      </c>
      <c r="ET186" s="95" t="n">
        <v>1426.21</v>
      </c>
      <c r="EU186" s="95" t="n">
        <v>129.66</v>
      </c>
      <c r="EV186" s="95" t="n">
        <v>959.45</v>
      </c>
      <c r="EW186" s="95" t="n">
        <v>12.25</v>
      </c>
      <c r="EX186" s="95" t="n">
        <v>0</v>
      </c>
      <c r="EY186" s="95" t="n">
        <v>0</v>
      </c>
      <c r="EZ186" s="95" t="n"/>
      <c r="FA186" s="95" t="n"/>
      <c r="FB186" s="95" t="n"/>
      <c r="FC186" s="95" t="n"/>
      <c r="FD186" s="95" t="n"/>
      <c r="FE186" s="95" t="n"/>
      <c r="FF186" s="95" t="n"/>
      <c r="FG186" s="95" t="n"/>
      <c r="FH186" s="95" t="n"/>
      <c r="FI186" s="95" t="n"/>
      <c r="FJ186" s="95" t="n"/>
      <c r="FK186" s="95" t="n"/>
      <c r="FL186" s="95" t="n"/>
      <c r="FM186" s="95" t="n"/>
      <c r="FN186" s="95" t="n"/>
      <c r="FO186" s="95" t="n"/>
      <c r="FP186" s="95" t="n"/>
      <c r="FQ186" s="95" t="n">
        <v>0</v>
      </c>
      <c r="FR186" s="95">
        <f>ROUND(IF(BI186=3,GM186,0),2)</f>
        <v/>
      </c>
      <c r="FS186" s="95" t="n">
        <v>0</v>
      </c>
      <c r="FT186" s="95" t="n"/>
      <c r="FU186" s="95" t="n"/>
      <c r="FV186" s="95" t="n"/>
      <c r="FW186" s="95" t="n"/>
      <c r="FX186" s="95" t="n">
        <v>97</v>
      </c>
      <c r="FY186" s="95" t="n">
        <v>51</v>
      </c>
      <c r="FZ186" s="95" t="n"/>
      <c r="GA186" s="95" t="n"/>
      <c r="GB186" s="95" t="n"/>
      <c r="GC186" s="95" t="n"/>
      <c r="GD186" s="95" t="n">
        <v>1</v>
      </c>
      <c r="GE186" s="95" t="n"/>
      <c r="GF186" s="95" t="n">
        <v>1365052803</v>
      </c>
      <c r="GG186" s="95" t="n">
        <v>2</v>
      </c>
      <c r="GH186" s="95" t="n">
        <v>1</v>
      </c>
      <c r="GI186" s="95" t="n">
        <v>2</v>
      </c>
      <c r="GJ186" s="95" t="n">
        <v>0</v>
      </c>
      <c r="GK186" s="95" t="n">
        <v>0</v>
      </c>
      <c r="GL186" s="95">
        <f>ROUND(IF(AND(BH186=3,BI186=3,FS186&lt;&gt;0),P186,0),2)</f>
        <v/>
      </c>
      <c r="GM186" s="95">
        <f>ROUND(O186+X186+Y186,2)+GX186</f>
        <v/>
      </c>
      <c r="GN186" s="95">
        <f>IF(OR(BI186=0,BI186=1),GM186-GX186,0)</f>
        <v/>
      </c>
      <c r="GO186" s="95">
        <f>IF(BI186=2,GM186-GX186,0)</f>
        <v/>
      </c>
      <c r="GP186" s="95">
        <f>IF(BI186=4,GM186-GX186,0)</f>
        <v/>
      </c>
      <c r="GQ186" s="95" t="n"/>
      <c r="GR186" s="95" t="n">
        <v>0</v>
      </c>
      <c r="GS186" s="95" t="n">
        <v>0</v>
      </c>
      <c r="GT186" s="95" t="n">
        <v>0</v>
      </c>
      <c r="GU186" s="95" t="n"/>
      <c r="GV186" s="95">
        <f>ROUND((GT186),6)</f>
        <v/>
      </c>
      <c r="GW186" s="95" t="n">
        <v>1</v>
      </c>
      <c r="GX186" s="95">
        <f>ROUND(HC186*I186,2)</f>
        <v/>
      </c>
      <c r="GY186" s="95" t="n">
        <v>0</v>
      </c>
      <c r="GZ186" s="95" t="n">
        <v>0</v>
      </c>
      <c r="HA186" s="95" t="n">
        <v>0</v>
      </c>
      <c r="HB186" s="95" t="n">
        <v>0</v>
      </c>
      <c r="HC186" s="95">
        <f>GV186*GW186</f>
        <v/>
      </c>
      <c r="HD186" s="95" t="n">
        <v>0</v>
      </c>
      <c r="HE186" s="95" t="n"/>
      <c r="HF186" s="95" t="n"/>
      <c r="HG186" s="95" t="n"/>
      <c r="HH186" s="95" t="n"/>
      <c r="HI186" s="95" t="n"/>
      <c r="HJ186" s="95" t="n"/>
      <c r="HK186" s="95" t="n"/>
      <c r="HL186" s="95" t="n"/>
      <c r="HM186" s="95" t="n"/>
      <c r="HN186" s="95" t="n"/>
      <c r="HO186" s="95" t="n"/>
      <c r="HP186" s="95" t="n"/>
      <c r="HQ186" s="95" t="n"/>
      <c r="HR186" s="95" t="n"/>
      <c r="HS186" s="95" t="n"/>
      <c r="HT186" s="95" t="n"/>
      <c r="HU186" s="95" t="n"/>
      <c r="HV186" s="95" t="n"/>
      <c r="HW186" s="95" t="n"/>
      <c r="HX186" s="95" t="n"/>
      <c r="HY186" s="95" t="n"/>
      <c r="HZ186" s="95" t="n"/>
      <c r="IA186" s="95" t="n"/>
      <c r="IB186" s="95" t="n"/>
      <c r="IC186" s="95" t="n"/>
      <c r="ID186" s="95" t="n"/>
      <c r="IE186" s="95" t="n"/>
      <c r="IF186" s="95" t="n"/>
      <c r="IG186" s="95" t="n"/>
      <c r="IH186" s="95" t="n"/>
      <c r="II186" s="95" t="n"/>
      <c r="IJ186" s="95" t="n"/>
      <c r="IK186" s="95" t="n"/>
      <c r="IL186" s="95" t="n"/>
      <c r="IM186" s="95" t="n"/>
      <c r="IN186" s="95" t="n"/>
      <c r="IO186" s="95" t="n"/>
      <c r="IP186" s="95" t="n"/>
      <c r="IQ186" s="95" t="n"/>
      <c r="IR186" s="95" t="n"/>
      <c r="IS186" s="95" t="n"/>
      <c r="IT186" s="95" t="n"/>
      <c r="IU186" s="95" t="n"/>
    </row>
    <row r="187" ht="12.75" customHeight="1" s="54">
      <c r="A187" s="95" t="n">
        <v>17</v>
      </c>
      <c r="B187" s="95" t="n">
        <v>1</v>
      </c>
      <c r="C187" s="95">
        <f>ROW(SmtRes!A164)</f>
        <v/>
      </c>
      <c r="D187" s="95">
        <f>ROW(EtalonRes!A164)</f>
        <v/>
      </c>
      <c r="E187" s="95" t="n">
        <v>1</v>
      </c>
      <c r="F187" s="95" t="inlineStr">
        <is>
          <t>3.17-5-1</t>
        </is>
      </c>
      <c r="G187" s="95" t="inlineStr">
        <is>
          <t>Монтаж моек и раковин</t>
        </is>
      </c>
      <c r="H187" s="95" t="inlineStr">
        <is>
          <t>1 ШТ.</t>
        </is>
      </c>
      <c r="I187" s="95" t="n">
        <v>9.800000000000001</v>
      </c>
      <c r="J187" s="95" t="n">
        <v>334.46</v>
      </c>
      <c r="K187" s="95" t="n">
        <v>52795.79</v>
      </c>
      <c r="L187" s="95" t="n"/>
      <c r="M187" s="95" t="n"/>
      <c r="N187" s="95" t="n"/>
      <c r="O187" s="95">
        <f>ROUND((Z187+AC187+AD187),2)</f>
        <v/>
      </c>
      <c r="P187" s="95">
        <f>ROUND((U187+X187+Y187),2)</f>
        <v/>
      </c>
      <c r="Q187" s="95">
        <f>ROUND(10.18,2)</f>
        <v/>
      </c>
      <c r="R187" s="95">
        <f>ROUND(AH187,2)</f>
        <v/>
      </c>
      <c r="S187" s="95" t="inlineStr">
        <is>
          <t>ТСН-2001 3.17-5-1</t>
        </is>
      </c>
      <c r="T187" s="95" t="inlineStr">
        <is>
          <t>work</t>
        </is>
      </c>
      <c r="U187" s="95" t="n">
        <v>33366.94</v>
      </c>
      <c r="V187" s="95" t="n">
        <v>9503.24</v>
      </c>
      <c r="W187" s="95" t="n">
        <v>1055.92</v>
      </c>
      <c r="X187" s="95" t="n">
        <v>11615.07</v>
      </c>
      <c r="Y187" s="95" t="n">
        <v>7813.78</v>
      </c>
      <c r="Z187" s="95" t="n">
        <v>3277.7</v>
      </c>
      <c r="AA187" s="95" t="n">
        <v>933.52</v>
      </c>
      <c r="AB187" s="95" t="n">
        <v>103.73</v>
      </c>
      <c r="AC187" s="95" t="n">
        <v>1140.97</v>
      </c>
      <c r="AD187" s="95" t="n">
        <v>767.5599999999999</v>
      </c>
      <c r="AE187" s="95" t="inlineStr">
        <is>
          <t>work</t>
        </is>
      </c>
      <c r="AF187" s="95" t="n">
        <v>116.86</v>
      </c>
      <c r="AG187" s="95" t="n">
        <v>11.48</v>
      </c>
      <c r="AH187" s="95" t="n">
        <v>9.800000000000001</v>
      </c>
      <c r="AI187" s="95">
        <f>(((EX187*0.3)*1.1))</f>
        <v/>
      </c>
      <c r="AJ187" s="95">
        <f>(AS187)</f>
        <v/>
      </c>
      <c r="AK187" s="95" t="n">
        <v>933.52</v>
      </c>
      <c r="AL187" s="95" t="n">
        <v>0</v>
      </c>
      <c r="AM187" s="95" t="n">
        <v>1140.97</v>
      </c>
      <c r="AN187" s="95" t="n">
        <v>103.73</v>
      </c>
      <c r="AO187" s="95">
        <f>ROUND(O187,2)</f>
        <v/>
      </c>
      <c r="AP187" s="95" t="n">
        <v>0</v>
      </c>
      <c r="AQ187" s="95">
        <f>ROUND(R187,2)</f>
        <v/>
      </c>
      <c r="AR187" s="95" t="n">
        <v>0</v>
      </c>
      <c r="AS187" s="95" t="n">
        <v>0</v>
      </c>
      <c r="AT187" s="95" t="n">
        <v>97</v>
      </c>
      <c r="AU187" s="95" t="n">
        <v>51</v>
      </c>
      <c r="AV187" s="95" t="n">
        <v>1</v>
      </c>
      <c r="AW187" s="95" t="n">
        <v>1</v>
      </c>
      <c r="AX187" s="95" t="n"/>
      <c r="AY187" s="95" t="n"/>
      <c r="AZ187" s="95" t="n">
        <v>1</v>
      </c>
      <c r="BA187" s="95" t="n">
        <v>1</v>
      </c>
      <c r="BB187" s="95" t="n">
        <v>1</v>
      </c>
      <c r="BC187" s="95" t="n">
        <v>1</v>
      </c>
      <c r="BD187" s="95" t="n"/>
      <c r="BE187" s="95" t="n"/>
      <c r="BF187" s="95" t="n"/>
      <c r="BG187" s="95" t="n"/>
      <c r="BH187" s="95" t="n">
        <v>0</v>
      </c>
      <c r="BI187" s="95" t="n">
        <v>9.800000000000001</v>
      </c>
      <c r="BJ187" s="95" t="inlineStr">
        <is>
          <t>ТСН-2001 3.17-5-1, 3.17-5-1</t>
        </is>
      </c>
      <c r="BK187" s="95" t="n"/>
      <c r="BL187" s="95" t="n"/>
      <c r="BM187" s="95" t="n">
        <v>317</v>
      </c>
      <c r="BN187" s="95" t="n">
        <v>0</v>
      </c>
      <c r="BO187" s="95" t="inlineStr">
        <is>
          <t>3.17-5-1</t>
        </is>
      </c>
      <c r="BP187" s="95" t="n">
        <v>1</v>
      </c>
      <c r="BQ187" s="95" t="n">
        <v>40</v>
      </c>
      <c r="BR187" s="95" t="n">
        <v>0</v>
      </c>
      <c r="BS187" s="95" t="n">
        <v>1</v>
      </c>
      <c r="BT187" s="95" t="n">
        <v>1</v>
      </c>
      <c r="BU187" s="95" t="n">
        <v>1</v>
      </c>
      <c r="BV187" s="95" t="n">
        <v>1</v>
      </c>
      <c r="BW187" s="95" t="n">
        <v>1</v>
      </c>
      <c r="BX187" s="95" t="n">
        <v>1</v>
      </c>
      <c r="BY187" s="95" t="n"/>
      <c r="BZ187" s="95" t="n">
        <v>97</v>
      </c>
      <c r="CA187" s="95" t="n">
        <v>51</v>
      </c>
      <c r="CB187" s="95" t="n"/>
      <c r="CC187" s="95" t="n"/>
      <c r="CD187" s="95" t="n"/>
      <c r="CE187" s="95" t="n">
        <v>30</v>
      </c>
      <c r="CF187" s="95" t="n">
        <v>0</v>
      </c>
      <c r="CG187" s="95" t="n">
        <v>0</v>
      </c>
      <c r="CH187" s="95" t="n"/>
      <c r="CI187" s="95" t="n"/>
      <c r="CJ187" s="95" t="n"/>
      <c r="CK187" s="95" t="n"/>
      <c r="CL187" s="95" t="n"/>
      <c r="CM187" s="95" t="n">
        <v>0</v>
      </c>
      <c r="CN187" s="95" t="n"/>
      <c r="CO187" s="95" t="n">
        <v>0</v>
      </c>
      <c r="CP187" s="95">
        <f>ROUND(P187,2)</f>
        <v/>
      </c>
      <c r="CQ187" s="95">
        <f>ROUND(V187,2)</f>
        <v/>
      </c>
      <c r="CR187" s="95">
        <f>ROUND(W187,2)</f>
        <v/>
      </c>
      <c r="CS187" s="95">
        <f>ROUND(X187,2)</f>
        <v/>
      </c>
      <c r="CT187" s="95">
        <f>ROUND(Y187,2)</f>
        <v/>
      </c>
      <c r="CU187" s="95">
        <f>ROUND(AF187,2)</f>
        <v/>
      </c>
      <c r="CV187" s="95">
        <f>ROUND((AH187*AV187),2)</f>
        <v/>
      </c>
      <c r="CW187" s="95">
        <f>ROUND(AI187,2)</f>
        <v/>
      </c>
      <c r="CX187" s="95">
        <f>ROUND(AJ187,2)</f>
        <v/>
      </c>
      <c r="CY187" s="95">
        <f>ROUND(((P187*AT187)/100),2)</f>
        <v/>
      </c>
      <c r="CZ187" s="95">
        <f>ROUND(((P187*AU187)/100),2)</f>
        <v/>
      </c>
      <c r="DA187" s="95" t="n"/>
      <c r="DB187" s="95" t="n">
        <v>323</v>
      </c>
      <c r="DC187" s="95" t="n"/>
      <c r="DD187" s="95" t="inlineStr">
        <is>
          <t>*0)*1</t>
        </is>
      </c>
      <c r="DE187" s="95" t="inlineStr">
        <is>
          <t>*0,3)*1,1</t>
        </is>
      </c>
      <c r="DF187" s="95" t="inlineStr">
        <is>
          <t>*0,3)*1,1</t>
        </is>
      </c>
      <c r="DG187" s="95" t="inlineStr">
        <is>
          <t>*0,3)*1,1</t>
        </is>
      </c>
      <c r="DH187" s="95" t="n"/>
      <c r="DI187" s="95" t="inlineStr">
        <is>
          <t>*0,3)*1,1</t>
        </is>
      </c>
      <c r="DJ187" s="95" t="inlineStr">
        <is>
          <t>*0,3)*1,1</t>
        </is>
      </c>
      <c r="DK187" s="95" t="n"/>
      <c r="DL187" s="95" t="n"/>
      <c r="DM187" s="95" t="n"/>
      <c r="DN187" s="95" t="n">
        <v>0</v>
      </c>
      <c r="DO187" s="95" t="n">
        <v>0</v>
      </c>
      <c r="DP187" s="95" t="n">
        <v>1</v>
      </c>
      <c r="DQ187" s="95" t="n">
        <v>1</v>
      </c>
      <c r="DR187" s="95" t="n"/>
      <c r="DS187" s="95" t="n"/>
      <c r="DT187" s="95" t="n"/>
      <c r="DU187" s="95" t="n">
        <v>1000</v>
      </c>
      <c r="DV187" s="95" t="inlineStr">
        <is>
          <t>1  ШТ..</t>
        </is>
      </c>
      <c r="DW187" s="95" t="inlineStr">
        <is>
          <t>1  ШТ..</t>
        </is>
      </c>
      <c r="DX187" s="95" t="n">
        <v>1</v>
      </c>
      <c r="DY187" s="95" t="n"/>
      <c r="DZ187" s="95" t="n"/>
      <c r="EA187" s="95" t="n"/>
      <c r="EB187" s="95" t="n"/>
      <c r="EC187" s="95" t="n"/>
      <c r="ED187" s="95" t="n"/>
      <c r="EE187" s="95" t="n">
        <v>1340405210</v>
      </c>
      <c r="EF187" s="95" t="n">
        <v>40</v>
      </c>
      <c r="EG187" s="95" t="inlineStr">
        <is>
          <t>Монтаж оборудования</t>
        </is>
      </c>
      <c r="EH187" s="95" t="n">
        <v>0</v>
      </c>
      <c r="EI187" s="95" t="n"/>
      <c r="EJ187" s="95" t="n">
        <v>9.800000000000001</v>
      </c>
      <c r="EK187" s="95" t="n">
        <v>317</v>
      </c>
      <c r="EL187" s="95" t="inlineStr">
        <is>
          <t>ТСН-2001 3.17-5-1</t>
        </is>
      </c>
      <c r="EM187" s="95" t="inlineStr">
        <is>
          <t>ТСН-2001.3-17</t>
        </is>
      </c>
      <c r="EN187" s="95" t="n"/>
      <c r="EO187" s="95" t="n"/>
      <c r="EP187" s="95" t="n"/>
      <c r="EQ187" s="95" t="n">
        <v>131072</v>
      </c>
      <c r="ER187" s="95" t="n">
        <v>933.52</v>
      </c>
      <c r="ES187" s="95" t="n">
        <v>0</v>
      </c>
      <c r="ET187" s="95" t="n">
        <v>1140.97</v>
      </c>
      <c r="EU187" s="95" t="n">
        <v>103.73</v>
      </c>
      <c r="EV187" s="95" t="n">
        <v>767.5599999999999</v>
      </c>
      <c r="EW187" s="95" t="n">
        <v>9.800000000000001</v>
      </c>
      <c r="EX187" s="95" t="n">
        <v>0</v>
      </c>
      <c r="EY187" s="95" t="n">
        <v>0</v>
      </c>
      <c r="EZ187" s="95" t="n"/>
      <c r="FA187" s="95" t="n"/>
      <c r="FB187" s="95" t="n"/>
      <c r="FC187" s="95" t="n"/>
      <c r="FD187" s="95" t="n"/>
      <c r="FE187" s="95" t="n"/>
      <c r="FF187" s="95" t="n"/>
      <c r="FG187" s="95" t="n"/>
      <c r="FH187" s="95" t="n"/>
      <c r="FI187" s="95" t="n"/>
      <c r="FJ187" s="95" t="n"/>
      <c r="FK187" s="95" t="n"/>
      <c r="FL187" s="95" t="n"/>
      <c r="FM187" s="95" t="n"/>
      <c r="FN187" s="95" t="n"/>
      <c r="FO187" s="95" t="n"/>
      <c r="FP187" s="95" t="n"/>
      <c r="FQ187" s="95" t="n">
        <v>0</v>
      </c>
      <c r="FR187" s="95">
        <f>ROUND(IF(BI187=3,GM187,0),2)</f>
        <v/>
      </c>
      <c r="FS187" s="95" t="n">
        <v>0</v>
      </c>
      <c r="FT187" s="95" t="n"/>
      <c r="FU187" s="95" t="n"/>
      <c r="FV187" s="95" t="n"/>
      <c r="FW187" s="95" t="n"/>
      <c r="FX187" s="95" t="n">
        <v>97</v>
      </c>
      <c r="FY187" s="95" t="n">
        <v>51</v>
      </c>
      <c r="FZ187" s="95" t="n"/>
      <c r="GA187" s="95" t="n"/>
      <c r="GB187" s="95" t="n"/>
      <c r="GC187" s="95" t="n"/>
      <c r="GD187" s="95" t="n">
        <v>1</v>
      </c>
      <c r="GE187" s="95" t="n"/>
      <c r="GF187" s="95" t="n">
        <v>1340405210</v>
      </c>
      <c r="GG187" s="95" t="n">
        <v>2</v>
      </c>
      <c r="GH187" s="95" t="n">
        <v>1</v>
      </c>
      <c r="GI187" s="95" t="n">
        <v>2</v>
      </c>
      <c r="GJ187" s="95" t="n">
        <v>0</v>
      </c>
      <c r="GK187" s="95" t="n">
        <v>0</v>
      </c>
      <c r="GL187" s="95">
        <f>ROUND(IF(AND(BH187=3,BI187=3,FS187&lt;&gt;0),P187,0),2)</f>
        <v/>
      </c>
      <c r="GM187" s="95">
        <f>ROUND(O187+X187+Y187,2)+GX187</f>
        <v/>
      </c>
      <c r="GN187" s="95">
        <f>IF(OR(BI187=0,BI187=1),GM187-GX187,0)</f>
        <v/>
      </c>
      <c r="GO187" s="95">
        <f>IF(BI187=2,GM187-GX187,0)</f>
        <v/>
      </c>
      <c r="GP187" s="95">
        <f>IF(BI187=4,GM187-GX187,0)</f>
        <v/>
      </c>
      <c r="GQ187" s="95" t="n"/>
      <c r="GR187" s="95" t="n">
        <v>0</v>
      </c>
      <c r="GS187" s="95" t="n">
        <v>0</v>
      </c>
      <c r="GT187" s="95" t="n">
        <v>0</v>
      </c>
      <c r="GU187" s="95" t="n"/>
      <c r="GV187" s="95">
        <f>ROUND((GT187),6)</f>
        <v/>
      </c>
      <c r="GW187" s="95" t="n">
        <v>1</v>
      </c>
      <c r="GX187" s="95">
        <f>ROUND(HC187*I187,2)</f>
        <v/>
      </c>
      <c r="GY187" s="95" t="n">
        <v>0</v>
      </c>
      <c r="GZ187" s="95" t="n">
        <v>0</v>
      </c>
      <c r="HA187" s="95" t="n">
        <v>0</v>
      </c>
      <c r="HB187" s="95" t="n">
        <v>0</v>
      </c>
      <c r="HC187" s="95">
        <f>GV187*GW187</f>
        <v/>
      </c>
      <c r="HD187" s="95" t="n">
        <v>0</v>
      </c>
      <c r="HE187" s="95" t="n"/>
      <c r="HF187" s="95" t="n"/>
      <c r="HG187" s="95" t="n"/>
      <c r="HH187" s="95" t="n"/>
      <c r="HI187" s="95" t="n"/>
      <c r="HJ187" s="95" t="n"/>
      <c r="HK187" s="95" t="n"/>
      <c r="HL187" s="95" t="n"/>
      <c r="HM187" s="95" t="n"/>
      <c r="HN187" s="95" t="n"/>
      <c r="HO187" s="95" t="n"/>
      <c r="HP187" s="95" t="n"/>
      <c r="HQ187" s="95" t="n"/>
      <c r="HR187" s="95" t="n"/>
      <c r="HS187" s="95" t="n"/>
      <c r="HT187" s="95" t="n"/>
      <c r="HU187" s="95" t="n"/>
      <c r="HV187" s="95" t="n"/>
      <c r="HW187" s="95" t="n"/>
      <c r="HX187" s="95" t="n"/>
      <c r="HY187" s="95" t="n"/>
      <c r="HZ187" s="95" t="n"/>
      <c r="IA187" s="95" t="n"/>
      <c r="IB187" s="95" t="n"/>
      <c r="IC187" s="95" t="n"/>
      <c r="ID187" s="95" t="n"/>
      <c r="IE187" s="95" t="n"/>
      <c r="IF187" s="95" t="n"/>
      <c r="IG187" s="95" t="n"/>
      <c r="IH187" s="95" t="n"/>
      <c r="II187" s="95" t="n"/>
      <c r="IJ187" s="95" t="n"/>
      <c r="IK187" s="95" t="n"/>
      <c r="IL187" s="95" t="n"/>
      <c r="IM187" s="95" t="n"/>
      <c r="IN187" s="95" t="n"/>
      <c r="IO187" s="95" t="n"/>
      <c r="IP187" s="95" t="n"/>
      <c r="IQ187" s="95" t="n"/>
      <c r="IR187" s="95" t="n"/>
      <c r="IS187" s="95" t="n"/>
      <c r="IT187" s="95" t="n"/>
      <c r="IU187" s="95" t="n"/>
    </row>
    <row r="188" ht="12.75" customHeight="1" s="54">
      <c r="A188" s="95" t="n">
        <v>17</v>
      </c>
      <c r="B188" s="95" t="n">
        <v>1</v>
      </c>
      <c r="C188" s="95">
        <f>ROW(SmtRes!A165)</f>
        <v/>
      </c>
      <c r="D188" s="95">
        <f>ROW(EtalonRes!A165)</f>
        <v/>
      </c>
      <c r="E188" s="95" t="n">
        <v>1</v>
      </c>
      <c r="F188" s="95" t="inlineStr">
        <is>
          <t>3.17-2-3</t>
        </is>
      </c>
      <c r="G188" s="95" t="inlineStr">
        <is>
          <t>Монтаж смесителей</t>
        </is>
      </c>
      <c r="H188" s="95" t="inlineStr">
        <is>
          <t>1 ШТ.</t>
        </is>
      </c>
      <c r="I188" s="95" t="n">
        <v>19.6</v>
      </c>
      <c r="J188" s="95" t="n">
        <v>167.23</v>
      </c>
      <c r="K188" s="95" t="n">
        <v>52795.79</v>
      </c>
      <c r="L188" s="95" t="n"/>
      <c r="M188" s="95" t="n"/>
      <c r="N188" s="95" t="n"/>
      <c r="O188" s="95">
        <f>ROUND((Z188+AC188+AD188),2)</f>
        <v/>
      </c>
      <c r="P188" s="95">
        <f>ROUND((U188+X188+Y188),2)</f>
        <v/>
      </c>
      <c r="Q188" s="95">
        <f>ROUND(10.18,2)</f>
        <v/>
      </c>
      <c r="R188" s="95">
        <f>ROUND(AH188,2)</f>
        <v/>
      </c>
      <c r="S188" s="95" t="inlineStr">
        <is>
          <t>ТСН-2001 3.17-2-3</t>
        </is>
      </c>
      <c r="T188" s="95" t="inlineStr">
        <is>
          <t>work</t>
        </is>
      </c>
      <c r="U188" s="95" t="n">
        <v>33366.94</v>
      </c>
      <c r="V188" s="95" t="n">
        <v>9503.24</v>
      </c>
      <c r="W188" s="95" t="n">
        <v>1055.92</v>
      </c>
      <c r="X188" s="95" t="n">
        <v>11615.07</v>
      </c>
      <c r="Y188" s="95" t="n">
        <v>7813.78</v>
      </c>
      <c r="Z188" s="95" t="n">
        <v>3277.7</v>
      </c>
      <c r="AA188" s="95" t="n">
        <v>933.52</v>
      </c>
      <c r="AB188" s="95" t="n">
        <v>103.73</v>
      </c>
      <c r="AC188" s="95" t="n">
        <v>1140.97</v>
      </c>
      <c r="AD188" s="95" t="n">
        <v>767.5599999999999</v>
      </c>
      <c r="AE188" s="95" t="inlineStr">
        <is>
          <t>work</t>
        </is>
      </c>
      <c r="AF188" s="95" t="n">
        <v>116.86</v>
      </c>
      <c r="AG188" s="95" t="n">
        <v>11.48</v>
      </c>
      <c r="AH188" s="95" t="n">
        <v>19.6</v>
      </c>
      <c r="AI188" s="95">
        <f>(((EX188*0.3)*1.1))</f>
        <v/>
      </c>
      <c r="AJ188" s="95">
        <f>(AS188)</f>
        <v/>
      </c>
      <c r="AK188" s="95" t="n">
        <v>933.52</v>
      </c>
      <c r="AL188" s="95" t="n">
        <v>0</v>
      </c>
      <c r="AM188" s="95" t="n">
        <v>1140.97</v>
      </c>
      <c r="AN188" s="95" t="n">
        <v>103.73</v>
      </c>
      <c r="AO188" s="95">
        <f>ROUND(O188,2)</f>
        <v/>
      </c>
      <c r="AP188" s="95" t="n">
        <v>0</v>
      </c>
      <c r="AQ188" s="95">
        <f>ROUND(R188,2)</f>
        <v/>
      </c>
      <c r="AR188" s="95" t="n">
        <v>0</v>
      </c>
      <c r="AS188" s="95" t="n">
        <v>0</v>
      </c>
      <c r="AT188" s="95" t="n">
        <v>97</v>
      </c>
      <c r="AU188" s="95" t="n">
        <v>51</v>
      </c>
      <c r="AV188" s="95" t="n">
        <v>1</v>
      </c>
      <c r="AW188" s="95" t="n">
        <v>1</v>
      </c>
      <c r="AX188" s="95" t="n"/>
      <c r="AY188" s="95" t="n"/>
      <c r="AZ188" s="95" t="n">
        <v>1</v>
      </c>
      <c r="BA188" s="95" t="n">
        <v>1</v>
      </c>
      <c r="BB188" s="95" t="n">
        <v>1</v>
      </c>
      <c r="BC188" s="95" t="n">
        <v>1</v>
      </c>
      <c r="BD188" s="95" t="n"/>
      <c r="BE188" s="95" t="n"/>
      <c r="BF188" s="95" t="n"/>
      <c r="BG188" s="95" t="n"/>
      <c r="BH188" s="95" t="n">
        <v>0</v>
      </c>
      <c r="BI188" s="95" t="n">
        <v>19.6</v>
      </c>
      <c r="BJ188" s="95" t="inlineStr">
        <is>
          <t>ТСН-2001 3.17-2-3, 3.17-2-3</t>
        </is>
      </c>
      <c r="BK188" s="95" t="n"/>
      <c r="BL188" s="95" t="n"/>
      <c r="BM188" s="95" t="n">
        <v>317</v>
      </c>
      <c r="BN188" s="95" t="n">
        <v>0</v>
      </c>
      <c r="BO188" s="95" t="inlineStr">
        <is>
          <t>3.17-2-3</t>
        </is>
      </c>
      <c r="BP188" s="95" t="n">
        <v>1</v>
      </c>
      <c r="BQ188" s="95" t="n">
        <v>40</v>
      </c>
      <c r="BR188" s="95" t="n">
        <v>0</v>
      </c>
      <c r="BS188" s="95" t="n">
        <v>1</v>
      </c>
      <c r="BT188" s="95" t="n">
        <v>1</v>
      </c>
      <c r="BU188" s="95" t="n">
        <v>1</v>
      </c>
      <c r="BV188" s="95" t="n">
        <v>1</v>
      </c>
      <c r="BW188" s="95" t="n">
        <v>1</v>
      </c>
      <c r="BX188" s="95" t="n">
        <v>1</v>
      </c>
      <c r="BY188" s="95" t="n"/>
      <c r="BZ188" s="95" t="n">
        <v>97</v>
      </c>
      <c r="CA188" s="95" t="n">
        <v>51</v>
      </c>
      <c r="CB188" s="95" t="n"/>
      <c r="CC188" s="95" t="n"/>
      <c r="CD188" s="95" t="n"/>
      <c r="CE188" s="95" t="n">
        <v>30</v>
      </c>
      <c r="CF188" s="95" t="n">
        <v>0</v>
      </c>
      <c r="CG188" s="95" t="n">
        <v>0</v>
      </c>
      <c r="CH188" s="95" t="n"/>
      <c r="CI188" s="95" t="n"/>
      <c r="CJ188" s="95" t="n"/>
      <c r="CK188" s="95" t="n"/>
      <c r="CL188" s="95" t="n"/>
      <c r="CM188" s="95" t="n">
        <v>0</v>
      </c>
      <c r="CN188" s="95" t="n"/>
      <c r="CO188" s="95" t="n">
        <v>0</v>
      </c>
      <c r="CP188" s="95">
        <f>ROUND(P188,2)</f>
        <v/>
      </c>
      <c r="CQ188" s="95">
        <f>ROUND(V188,2)</f>
        <v/>
      </c>
      <c r="CR188" s="95">
        <f>ROUND(W188,2)</f>
        <v/>
      </c>
      <c r="CS188" s="95">
        <f>ROUND(X188,2)</f>
        <v/>
      </c>
      <c r="CT188" s="95">
        <f>ROUND(Y188,2)</f>
        <v/>
      </c>
      <c r="CU188" s="95">
        <f>ROUND(AF188,2)</f>
        <v/>
      </c>
      <c r="CV188" s="95">
        <f>ROUND((AH188*AV188),2)</f>
        <v/>
      </c>
      <c r="CW188" s="95">
        <f>ROUND(AI188,2)</f>
        <v/>
      </c>
      <c r="CX188" s="95">
        <f>ROUND(AJ188,2)</f>
        <v/>
      </c>
      <c r="CY188" s="95">
        <f>ROUND(((P188*AT188)/100),2)</f>
        <v/>
      </c>
      <c r="CZ188" s="95">
        <f>ROUND(((P188*AU188)/100),2)</f>
        <v/>
      </c>
      <c r="DA188" s="95" t="n"/>
      <c r="DB188" s="95" t="n">
        <v>325</v>
      </c>
      <c r="DC188" s="95" t="n"/>
      <c r="DD188" s="95" t="inlineStr">
        <is>
          <t>*0)*1</t>
        </is>
      </c>
      <c r="DE188" s="95" t="inlineStr">
        <is>
          <t>*0,3)*1,1</t>
        </is>
      </c>
      <c r="DF188" s="95" t="inlineStr">
        <is>
          <t>*0,3)*1,1</t>
        </is>
      </c>
      <c r="DG188" s="95" t="inlineStr">
        <is>
          <t>*0,3)*1,1</t>
        </is>
      </c>
      <c r="DH188" s="95" t="n"/>
      <c r="DI188" s="95" t="inlineStr">
        <is>
          <t>*0,3)*1,1</t>
        </is>
      </c>
      <c r="DJ188" s="95" t="inlineStr">
        <is>
          <t>*0,3)*1,1</t>
        </is>
      </c>
      <c r="DK188" s="95" t="n"/>
      <c r="DL188" s="95" t="n"/>
      <c r="DM188" s="95" t="n"/>
      <c r="DN188" s="95" t="n">
        <v>0</v>
      </c>
      <c r="DO188" s="95" t="n">
        <v>0</v>
      </c>
      <c r="DP188" s="95" t="n">
        <v>1</v>
      </c>
      <c r="DQ188" s="95" t="n">
        <v>1</v>
      </c>
      <c r="DR188" s="95" t="n"/>
      <c r="DS188" s="95" t="n"/>
      <c r="DT188" s="95" t="n"/>
      <c r="DU188" s="95" t="n">
        <v>1000</v>
      </c>
      <c r="DV188" s="95" t="inlineStr">
        <is>
          <t>1  ШТ..</t>
        </is>
      </c>
      <c r="DW188" s="95" t="inlineStr">
        <is>
          <t>1  ШТ..</t>
        </is>
      </c>
      <c r="DX188" s="95" t="n">
        <v>1</v>
      </c>
      <c r="DY188" s="95" t="n"/>
      <c r="DZ188" s="95" t="n"/>
      <c r="EA188" s="95" t="n"/>
      <c r="EB188" s="95" t="n"/>
      <c r="EC188" s="95" t="n"/>
      <c r="ED188" s="95" t="n"/>
      <c r="EE188" s="95" t="n">
        <v>1704294955</v>
      </c>
      <c r="EF188" s="95" t="n">
        <v>40</v>
      </c>
      <c r="EG188" s="95" t="inlineStr">
        <is>
          <t>Монтаж оборудования</t>
        </is>
      </c>
      <c r="EH188" s="95" t="n">
        <v>0</v>
      </c>
      <c r="EI188" s="95" t="n"/>
      <c r="EJ188" s="95" t="n">
        <v>19.6</v>
      </c>
      <c r="EK188" s="95" t="n">
        <v>317</v>
      </c>
      <c r="EL188" s="95" t="inlineStr">
        <is>
          <t>ТСН-2001 3.17-2-3</t>
        </is>
      </c>
      <c r="EM188" s="95" t="inlineStr">
        <is>
          <t>ТСН-2001.3-17</t>
        </is>
      </c>
      <c r="EN188" s="95" t="n"/>
      <c r="EO188" s="95" t="n"/>
      <c r="EP188" s="95" t="n"/>
      <c r="EQ188" s="95" t="n">
        <v>131072</v>
      </c>
      <c r="ER188" s="95" t="n">
        <v>933.52</v>
      </c>
      <c r="ES188" s="95" t="n">
        <v>0</v>
      </c>
      <c r="ET188" s="95" t="n">
        <v>1140.97</v>
      </c>
      <c r="EU188" s="95" t="n">
        <v>103.73</v>
      </c>
      <c r="EV188" s="95" t="n">
        <v>767.5599999999999</v>
      </c>
      <c r="EW188" s="95" t="n">
        <v>19.6</v>
      </c>
      <c r="EX188" s="95" t="n">
        <v>0</v>
      </c>
      <c r="EY188" s="95" t="n">
        <v>0</v>
      </c>
      <c r="EZ188" s="95" t="n"/>
      <c r="FA188" s="95" t="n"/>
      <c r="FB188" s="95" t="n"/>
      <c r="FC188" s="95" t="n"/>
      <c r="FD188" s="95" t="n"/>
      <c r="FE188" s="95" t="n"/>
      <c r="FF188" s="95" t="n"/>
      <c r="FG188" s="95" t="n"/>
      <c r="FH188" s="95" t="n"/>
      <c r="FI188" s="95" t="n"/>
      <c r="FJ188" s="95" t="n"/>
      <c r="FK188" s="95" t="n"/>
      <c r="FL188" s="95" t="n"/>
      <c r="FM188" s="95" t="n"/>
      <c r="FN188" s="95" t="n"/>
      <c r="FO188" s="95" t="n"/>
      <c r="FP188" s="95" t="n"/>
      <c r="FQ188" s="95" t="n">
        <v>0</v>
      </c>
      <c r="FR188" s="95">
        <f>ROUND(IF(BI188=3,GM188,0),2)</f>
        <v/>
      </c>
      <c r="FS188" s="95" t="n">
        <v>0</v>
      </c>
      <c r="FT188" s="95" t="n"/>
      <c r="FU188" s="95" t="n"/>
      <c r="FV188" s="95" t="n"/>
      <c r="FW188" s="95" t="n"/>
      <c r="FX188" s="95" t="n">
        <v>97</v>
      </c>
      <c r="FY188" s="95" t="n">
        <v>51</v>
      </c>
      <c r="FZ188" s="95" t="n"/>
      <c r="GA188" s="95" t="n"/>
      <c r="GB188" s="95" t="n"/>
      <c r="GC188" s="95" t="n"/>
      <c r="GD188" s="95" t="n">
        <v>1</v>
      </c>
      <c r="GE188" s="95" t="n"/>
      <c r="GF188" s="95" t="n">
        <v>1704294955</v>
      </c>
      <c r="GG188" s="95" t="n">
        <v>2</v>
      </c>
      <c r="GH188" s="95" t="n">
        <v>1</v>
      </c>
      <c r="GI188" s="95" t="n">
        <v>2</v>
      </c>
      <c r="GJ188" s="95" t="n">
        <v>0</v>
      </c>
      <c r="GK188" s="95" t="n">
        <v>0</v>
      </c>
      <c r="GL188" s="95">
        <f>ROUND(IF(AND(BH188=3,BI188=3,FS188&lt;&gt;0),P188,0),2)</f>
        <v/>
      </c>
      <c r="GM188" s="95">
        <f>ROUND(O188+X188+Y188,2)+GX188</f>
        <v/>
      </c>
      <c r="GN188" s="95">
        <f>IF(OR(BI188=0,BI188=1),GM188-GX188,0)</f>
        <v/>
      </c>
      <c r="GO188" s="95">
        <f>IF(BI188=2,GM188-GX188,0)</f>
        <v/>
      </c>
      <c r="GP188" s="95">
        <f>IF(BI188=4,GM188-GX188,0)</f>
        <v/>
      </c>
      <c r="GQ188" s="95" t="n"/>
      <c r="GR188" s="95" t="n">
        <v>0</v>
      </c>
      <c r="GS188" s="95" t="n">
        <v>0</v>
      </c>
      <c r="GT188" s="95" t="n">
        <v>0</v>
      </c>
      <c r="GU188" s="95" t="n"/>
      <c r="GV188" s="95">
        <f>ROUND((GT188),6)</f>
        <v/>
      </c>
      <c r="GW188" s="95" t="n">
        <v>1</v>
      </c>
      <c r="GX188" s="95">
        <f>ROUND(HC188*I188,2)</f>
        <v/>
      </c>
      <c r="GY188" s="95" t="n">
        <v>0</v>
      </c>
      <c r="GZ188" s="95" t="n">
        <v>0</v>
      </c>
      <c r="HA188" s="95" t="n">
        <v>0</v>
      </c>
      <c r="HB188" s="95" t="n">
        <v>0</v>
      </c>
      <c r="HC188" s="95">
        <f>GV188*GW188</f>
        <v/>
      </c>
      <c r="HD188" s="95" t="n">
        <v>0</v>
      </c>
      <c r="HE188" s="95" t="n"/>
      <c r="HF188" s="95" t="n"/>
      <c r="HG188" s="95" t="n"/>
      <c r="HH188" s="95" t="n"/>
      <c r="HI188" s="95" t="n"/>
      <c r="HJ188" s="95" t="n"/>
      <c r="HK188" s="95" t="n"/>
      <c r="HL188" s="95" t="n"/>
      <c r="HM188" s="95" t="n"/>
      <c r="HN188" s="95" t="n"/>
      <c r="HO188" s="95" t="n"/>
      <c r="HP188" s="95" t="n"/>
      <c r="HQ188" s="95" t="n"/>
      <c r="HR188" s="95" t="n"/>
      <c r="HS188" s="95" t="n"/>
      <c r="HT188" s="95" t="n"/>
      <c r="HU188" s="95" t="n"/>
      <c r="HV188" s="95" t="n"/>
      <c r="HW188" s="95" t="n"/>
      <c r="HX188" s="95" t="n"/>
      <c r="HY188" s="95" t="n"/>
      <c r="HZ188" s="95" t="n"/>
      <c r="IA188" s="95" t="n"/>
      <c r="IB188" s="95" t="n"/>
      <c r="IC188" s="95" t="n"/>
      <c r="ID188" s="95" t="n"/>
      <c r="IE188" s="95" t="n"/>
      <c r="IF188" s="95" t="n"/>
      <c r="IG188" s="95" t="n"/>
      <c r="IH188" s="95" t="n"/>
      <c r="II188" s="95" t="n"/>
      <c r="IJ188" s="95" t="n"/>
      <c r="IK188" s="95" t="n"/>
      <c r="IL188" s="95" t="n"/>
      <c r="IM188" s="95" t="n"/>
      <c r="IN188" s="95" t="n"/>
      <c r="IO188" s="95" t="n"/>
      <c r="IP188" s="95" t="n"/>
      <c r="IQ188" s="95" t="n"/>
      <c r="IR188" s="95" t="n"/>
      <c r="IS188" s="95" t="n"/>
      <c r="IT188" s="95" t="n"/>
      <c r="IU188" s="95" t="n"/>
    </row>
    <row r="189" ht="12.75" customHeight="1" s="54">
      <c r="A189" s="95" t="n">
        <v>17</v>
      </c>
      <c r="B189" s="95" t="n">
        <v>1</v>
      </c>
      <c r="C189" s="95">
        <f>ROW(SmtRes!A166)</f>
        <v/>
      </c>
      <c r="D189" s="95">
        <f>ROW(EtalonRes!A166)</f>
        <v/>
      </c>
      <c r="E189" s="95" t="n">
        <v>1</v>
      </c>
      <c r="F189" s="95" t="inlineStr">
        <is>
          <t>Калькуляция - 164</t>
        </is>
      </c>
      <c r="G189" s="95" t="inlineStr">
        <is>
          <t>Санитарные аксессуары, герметизация и настройка</t>
        </is>
      </c>
      <c r="H189" s="95" t="inlineStr">
        <is>
          <t>1 КОМПЛ.</t>
        </is>
      </c>
      <c r="I189" s="95" t="n">
        <v>9.800000000000001</v>
      </c>
      <c r="J189" s="95" t="n">
        <v>167.23</v>
      </c>
      <c r="K189" s="95" t="n">
        <v>26397.9</v>
      </c>
      <c r="L189" s="95" t="n"/>
      <c r="M189" s="95" t="n"/>
      <c r="N189" s="95" t="n"/>
      <c r="O189" s="95">
        <f>ROUND((Z189+AC189+AD189),2)</f>
        <v/>
      </c>
      <c r="P189" s="95">
        <f>ROUND((U189+X189+Y189),2)</f>
        <v/>
      </c>
      <c r="Q189" s="95">
        <f>ROUND(10.18,2)</f>
        <v/>
      </c>
      <c r="R189" s="95">
        <f>ROUND(AH189,2)</f>
        <v/>
      </c>
      <c r="S189" s="95" t="inlineStr">
        <is>
          <t>ТСН-2001 Калькуляция - 164</t>
        </is>
      </c>
      <c r="T189" s="95" t="inlineStr">
        <is>
          <t>work</t>
        </is>
      </c>
      <c r="U189" s="95" t="n">
        <v>16683.47</v>
      </c>
      <c r="V189" s="95" t="n">
        <v>4751.63</v>
      </c>
      <c r="W189" s="95" t="n">
        <v>527.97</v>
      </c>
      <c r="X189" s="95" t="n">
        <v>5807.53</v>
      </c>
      <c r="Y189" s="95" t="n">
        <v>3906.88</v>
      </c>
      <c r="Z189" s="95" t="n">
        <v>1638.84</v>
      </c>
      <c r="AA189" s="95" t="n">
        <v>466.76</v>
      </c>
      <c r="AB189" s="95" t="n">
        <v>51.85</v>
      </c>
      <c r="AC189" s="95" t="n">
        <v>570.48</v>
      </c>
      <c r="AD189" s="95" t="n">
        <v>383.78</v>
      </c>
      <c r="AE189" s="95" t="inlineStr">
        <is>
          <t>work</t>
        </is>
      </c>
      <c r="AF189" s="95" t="n">
        <v>58.45</v>
      </c>
      <c r="AG189" s="95" t="n">
        <v>5.74</v>
      </c>
      <c r="AH189" s="95" t="n">
        <v>9.800000000000001</v>
      </c>
      <c r="AI189" s="95">
        <f>(((EX189*0.3)*1.1))</f>
        <v/>
      </c>
      <c r="AJ189" s="95">
        <f>(AS189)</f>
        <v/>
      </c>
      <c r="AK189" s="95" t="n">
        <v>466.76</v>
      </c>
      <c r="AL189" s="95" t="n">
        <v>0</v>
      </c>
      <c r="AM189" s="95" t="n">
        <v>570.48</v>
      </c>
      <c r="AN189" s="95" t="n">
        <v>51.85</v>
      </c>
      <c r="AO189" s="95">
        <f>ROUND(O189,2)</f>
        <v/>
      </c>
      <c r="AP189" s="95" t="n">
        <v>0</v>
      </c>
      <c r="AQ189" s="95">
        <f>ROUND(R189,2)</f>
        <v/>
      </c>
      <c r="AR189" s="95" t="n">
        <v>0</v>
      </c>
      <c r="AS189" s="95" t="n">
        <v>0</v>
      </c>
      <c r="AT189" s="95" t="n">
        <v>97</v>
      </c>
      <c r="AU189" s="95" t="n">
        <v>51</v>
      </c>
      <c r="AV189" s="95" t="n">
        <v>1</v>
      </c>
      <c r="AW189" s="95" t="n">
        <v>1</v>
      </c>
      <c r="AX189" s="95" t="n"/>
      <c r="AY189" s="95" t="n"/>
      <c r="AZ189" s="95" t="n">
        <v>1</v>
      </c>
      <c r="BA189" s="95" t="n">
        <v>1</v>
      </c>
      <c r="BB189" s="95" t="n">
        <v>1</v>
      </c>
      <c r="BC189" s="95" t="n">
        <v>1</v>
      </c>
      <c r="BD189" s="95" t="n"/>
      <c r="BE189" s="95" t="n"/>
      <c r="BF189" s="95" t="n"/>
      <c r="BG189" s="95" t="n"/>
      <c r="BH189" s="95" t="n">
        <v>0</v>
      </c>
      <c r="BI189" s="95" t="n">
        <v>9.800000000000001</v>
      </c>
      <c r="BJ189" s="95" t="inlineStr">
        <is>
          <t>ТСН-2001 Калькуляция - 164, Калькуляция - 164</t>
        </is>
      </c>
      <c r="BK189" s="95" t="n"/>
      <c r="BL189" s="95" t="n"/>
      <c r="BM189" s="95" t="n">
        <v>0</v>
      </c>
      <c r="BN189" s="95" t="n">
        <v>0</v>
      </c>
      <c r="BO189" s="95" t="inlineStr">
        <is>
          <t>Калькуляция - 164</t>
        </is>
      </c>
      <c r="BP189" s="95" t="n">
        <v>1</v>
      </c>
      <c r="BQ189" s="95" t="n">
        <v>40</v>
      </c>
      <c r="BR189" s="95" t="n">
        <v>0</v>
      </c>
      <c r="BS189" s="95" t="n">
        <v>1</v>
      </c>
      <c r="BT189" s="95" t="n">
        <v>1</v>
      </c>
      <c r="BU189" s="95" t="n">
        <v>1</v>
      </c>
      <c r="BV189" s="95" t="n">
        <v>1</v>
      </c>
      <c r="BW189" s="95" t="n">
        <v>1</v>
      </c>
      <c r="BX189" s="95" t="n">
        <v>1</v>
      </c>
      <c r="BY189" s="95" t="n"/>
      <c r="BZ189" s="95" t="n">
        <v>97</v>
      </c>
      <c r="CA189" s="95" t="n">
        <v>51</v>
      </c>
      <c r="CB189" s="95" t="n"/>
      <c r="CC189" s="95" t="n"/>
      <c r="CD189" s="95" t="n"/>
      <c r="CE189" s="95" t="n">
        <v>30</v>
      </c>
      <c r="CF189" s="95" t="n">
        <v>0</v>
      </c>
      <c r="CG189" s="95" t="n">
        <v>0</v>
      </c>
      <c r="CH189" s="95" t="n"/>
      <c r="CI189" s="95" t="n"/>
      <c r="CJ189" s="95" t="n"/>
      <c r="CK189" s="95" t="n"/>
      <c r="CL189" s="95" t="n"/>
      <c r="CM189" s="95" t="n">
        <v>0</v>
      </c>
      <c r="CN189" s="95" t="n"/>
      <c r="CO189" s="95" t="n">
        <v>0</v>
      </c>
      <c r="CP189" s="95">
        <f>ROUND(P189,2)</f>
        <v/>
      </c>
      <c r="CQ189" s="95">
        <f>ROUND(V189,2)</f>
        <v/>
      </c>
      <c r="CR189" s="95">
        <f>ROUND(W189,2)</f>
        <v/>
      </c>
      <c r="CS189" s="95">
        <f>ROUND(X189,2)</f>
        <v/>
      </c>
      <c r="CT189" s="95">
        <f>ROUND(Y189,2)</f>
        <v/>
      </c>
      <c r="CU189" s="95">
        <f>ROUND(AF189,2)</f>
        <v/>
      </c>
      <c r="CV189" s="95">
        <f>ROUND((AH189*AV189),2)</f>
        <v/>
      </c>
      <c r="CW189" s="95">
        <f>ROUND(AI189,2)</f>
        <v/>
      </c>
      <c r="CX189" s="95">
        <f>ROUND(AJ189,2)</f>
        <v/>
      </c>
      <c r="CY189" s="95">
        <f>ROUND(((P189*AT189)/100),2)</f>
        <v/>
      </c>
      <c r="CZ189" s="95">
        <f>ROUND(((P189*AU189)/100),2)</f>
        <v/>
      </c>
      <c r="DA189" s="95" t="n"/>
      <c r="DB189" s="95" t="n">
        <v>327</v>
      </c>
      <c r="DC189" s="95" t="n"/>
      <c r="DD189" s="95" t="inlineStr">
        <is>
          <t>*0)*1</t>
        </is>
      </c>
      <c r="DE189" s="95" t="inlineStr">
        <is>
          <t>*0,3)*1,1</t>
        </is>
      </c>
      <c r="DF189" s="95" t="inlineStr">
        <is>
          <t>*0,3)*1,1</t>
        </is>
      </c>
      <c r="DG189" s="95" t="inlineStr">
        <is>
          <t>*0,3)*1,1</t>
        </is>
      </c>
      <c r="DH189" s="95" t="n"/>
      <c r="DI189" s="95" t="inlineStr">
        <is>
          <t>*0,3)*1,1</t>
        </is>
      </c>
      <c r="DJ189" s="95" t="inlineStr">
        <is>
          <t>*0,3)*1,1</t>
        </is>
      </c>
      <c r="DK189" s="95" t="n"/>
      <c r="DL189" s="95" t="n"/>
      <c r="DM189" s="95" t="n"/>
      <c r="DN189" s="95" t="n">
        <v>0</v>
      </c>
      <c r="DO189" s="95" t="n">
        <v>0</v>
      </c>
      <c r="DP189" s="95" t="n">
        <v>1</v>
      </c>
      <c r="DQ189" s="95" t="n">
        <v>1</v>
      </c>
      <c r="DR189" s="95" t="n"/>
      <c r="DS189" s="95" t="n"/>
      <c r="DT189" s="95" t="n"/>
      <c r="DU189" s="95" t="n">
        <v>1000</v>
      </c>
      <c r="DV189" s="95" t="inlineStr">
        <is>
          <t>1  КОМПЛ..</t>
        </is>
      </c>
      <c r="DW189" s="95" t="inlineStr">
        <is>
          <t>1  КОМПЛ..</t>
        </is>
      </c>
      <c r="DX189" s="95" t="n">
        <v>1</v>
      </c>
      <c r="DY189" s="95" t="n"/>
      <c r="DZ189" s="95" t="n"/>
      <c r="EA189" s="95" t="n"/>
      <c r="EB189" s="95" t="n"/>
      <c r="EC189" s="95" t="n"/>
      <c r="ED189" s="95" t="n"/>
      <c r="EE189" s="95" t="n">
        <v>1816496090</v>
      </c>
      <c r="EF189" s="95" t="n">
        <v>40</v>
      </c>
      <c r="EG189" s="95" t="inlineStr">
        <is>
          <t>Монтаж оборудования</t>
        </is>
      </c>
      <c r="EH189" s="95" t="n">
        <v>0</v>
      </c>
      <c r="EI189" s="95" t="n"/>
      <c r="EJ189" s="95" t="n">
        <v>9.800000000000001</v>
      </c>
      <c r="EK189" s="95" t="n">
        <v>0</v>
      </c>
      <c r="EL189" s="95" t="inlineStr">
        <is>
          <t>ТСН-2001 Калькуляция - 164</t>
        </is>
      </c>
      <c r="EM189" s="95" t="inlineStr">
        <is>
          <t>Калькуляция - 164</t>
        </is>
      </c>
      <c r="EN189" s="95" t="n"/>
      <c r="EO189" s="95" t="n"/>
      <c r="EP189" s="95" t="n"/>
      <c r="EQ189" s="95" t="n">
        <v>131072</v>
      </c>
      <c r="ER189" s="95" t="n">
        <v>466.76</v>
      </c>
      <c r="ES189" s="95" t="n">
        <v>0</v>
      </c>
      <c r="ET189" s="95" t="n">
        <v>570.48</v>
      </c>
      <c r="EU189" s="95" t="n">
        <v>51.85</v>
      </c>
      <c r="EV189" s="95" t="n">
        <v>383.78</v>
      </c>
      <c r="EW189" s="95" t="n">
        <v>9.800000000000001</v>
      </c>
      <c r="EX189" s="95" t="n">
        <v>0</v>
      </c>
      <c r="EY189" s="95" t="n">
        <v>0</v>
      </c>
      <c r="EZ189" s="95" t="n"/>
      <c r="FA189" s="95" t="n"/>
      <c r="FB189" s="95" t="n"/>
      <c r="FC189" s="95" t="n"/>
      <c r="FD189" s="95" t="n"/>
      <c r="FE189" s="95" t="n"/>
      <c r="FF189" s="95" t="n"/>
      <c r="FG189" s="95" t="n"/>
      <c r="FH189" s="95" t="n"/>
      <c r="FI189" s="95" t="n"/>
      <c r="FJ189" s="95" t="n"/>
      <c r="FK189" s="95" t="n"/>
      <c r="FL189" s="95" t="n"/>
      <c r="FM189" s="95" t="n"/>
      <c r="FN189" s="95" t="n"/>
      <c r="FO189" s="95" t="n"/>
      <c r="FP189" s="95" t="n"/>
      <c r="FQ189" s="95" t="n">
        <v>0</v>
      </c>
      <c r="FR189" s="95">
        <f>ROUND(IF(BI189=3,GM189,0),2)</f>
        <v/>
      </c>
      <c r="FS189" s="95" t="n">
        <v>0</v>
      </c>
      <c r="FT189" s="95" t="n"/>
      <c r="FU189" s="95" t="n"/>
      <c r="FV189" s="95" t="n"/>
      <c r="FW189" s="95" t="n"/>
      <c r="FX189" s="95" t="n">
        <v>97</v>
      </c>
      <c r="FY189" s="95" t="n">
        <v>51</v>
      </c>
      <c r="FZ189" s="95" t="n"/>
      <c r="GA189" s="95" t="n"/>
      <c r="GB189" s="95" t="n"/>
      <c r="GC189" s="95" t="n"/>
      <c r="GD189" s="95" t="n">
        <v>1</v>
      </c>
      <c r="GE189" s="95" t="n"/>
      <c r="GF189" s="95" t="n">
        <v>1816496090</v>
      </c>
      <c r="GG189" s="95" t="n">
        <v>2</v>
      </c>
      <c r="GH189" s="95" t="n">
        <v>1</v>
      </c>
      <c r="GI189" s="95" t="n">
        <v>2</v>
      </c>
      <c r="GJ189" s="95" t="n">
        <v>0</v>
      </c>
      <c r="GK189" s="95" t="n">
        <v>0</v>
      </c>
      <c r="GL189" s="95">
        <f>ROUND(IF(AND(BH189=3,BI189=3,FS189&lt;&gt;0),P189,0),2)</f>
        <v/>
      </c>
      <c r="GM189" s="95">
        <f>ROUND(O189+X189+Y189,2)+GX189</f>
        <v/>
      </c>
      <c r="GN189" s="95">
        <f>IF(OR(BI189=0,BI189=1),GM189-GX189,0)</f>
        <v/>
      </c>
      <c r="GO189" s="95">
        <f>IF(BI189=2,GM189-GX189,0)</f>
        <v/>
      </c>
      <c r="GP189" s="95">
        <f>IF(BI189=4,GM189-GX189,0)</f>
        <v/>
      </c>
      <c r="GQ189" s="95" t="n"/>
      <c r="GR189" s="95" t="n">
        <v>0</v>
      </c>
      <c r="GS189" s="95" t="n">
        <v>0</v>
      </c>
      <c r="GT189" s="95" t="n">
        <v>0</v>
      </c>
      <c r="GU189" s="95" t="n"/>
      <c r="GV189" s="95">
        <f>ROUND((GT189),6)</f>
        <v/>
      </c>
      <c r="GW189" s="95" t="n">
        <v>1</v>
      </c>
      <c r="GX189" s="95">
        <f>ROUND(HC189*I189,2)</f>
        <v/>
      </c>
      <c r="GY189" s="95" t="n">
        <v>0</v>
      </c>
      <c r="GZ189" s="95" t="n">
        <v>0</v>
      </c>
      <c r="HA189" s="95" t="n">
        <v>0</v>
      </c>
      <c r="HB189" s="95" t="n">
        <v>0</v>
      </c>
      <c r="HC189" s="95">
        <f>GV189*GW189</f>
        <v/>
      </c>
      <c r="HD189" s="95" t="n">
        <v>0</v>
      </c>
      <c r="HE189" s="95" t="n"/>
      <c r="HF189" s="95" t="n"/>
      <c r="HG189" s="95" t="n"/>
      <c r="HH189" s="95" t="n"/>
      <c r="HI189" s="95" t="n"/>
      <c r="HJ189" s="95" t="n"/>
      <c r="HK189" s="95" t="n"/>
      <c r="HL189" s="95" t="n"/>
      <c r="HM189" s="95" t="n"/>
      <c r="HN189" s="95" t="n"/>
      <c r="HO189" s="95" t="n"/>
      <c r="HP189" s="95" t="n"/>
      <c r="HQ189" s="95" t="n"/>
      <c r="HR189" s="95" t="n"/>
      <c r="HS189" s="95" t="n"/>
      <c r="HT189" s="95" t="n"/>
      <c r="HU189" s="95" t="n"/>
      <c r="HV189" s="95" t="n"/>
      <c r="HW189" s="95" t="n"/>
      <c r="HX189" s="95" t="n"/>
      <c r="HY189" s="95" t="n"/>
      <c r="HZ189" s="95" t="n"/>
      <c r="IA189" s="95" t="n"/>
      <c r="IB189" s="95" t="n"/>
      <c r="IC189" s="95" t="n"/>
      <c r="ID189" s="95" t="n"/>
      <c r="IE189" s="95" t="n"/>
      <c r="IF189" s="95" t="n"/>
      <c r="IG189" s="95" t="n"/>
      <c r="IH189" s="95" t="n"/>
      <c r="II189" s="95" t="n"/>
      <c r="IJ189" s="95" t="n"/>
      <c r="IK189" s="95" t="n"/>
      <c r="IL189" s="95" t="n"/>
      <c r="IM189" s="95" t="n"/>
      <c r="IN189" s="95" t="n"/>
      <c r="IO189" s="95" t="n"/>
      <c r="IP189" s="95" t="n"/>
      <c r="IQ189" s="95" t="n"/>
      <c r="IR189" s="95" t="n"/>
      <c r="IS189" s="95" t="n"/>
      <c r="IT189" s="95" t="n"/>
      <c r="IU189" s="95" t="n"/>
    </row>
    <row r="190" ht="12.75" customHeight="1" s="54">
      <c r="A190" s="95" t="n">
        <v>17</v>
      </c>
      <c r="B190" s="95" t="n">
        <v>1</v>
      </c>
      <c r="C190" s="95">
        <f>ROW(SmtRes!A167)</f>
        <v/>
      </c>
      <c r="D190" s="95">
        <f>ROW(EtalonRes!A167)</f>
        <v/>
      </c>
      <c r="E190" s="95" t="n">
        <v>1</v>
      </c>
      <c r="F190" s="95" t="inlineStr">
        <is>
          <t>3.20-9-1</t>
        </is>
      </c>
      <c r="G190" s="95" t="inlineStr">
        <is>
          <t>Монтаж/замена вентиляционной решетки или вытяжного устройства</t>
        </is>
      </c>
      <c r="H190" s="95" t="inlineStr">
        <is>
          <t>1 КОМПЛ.</t>
        </is>
      </c>
      <c r="I190" s="95" t="n">
        <v>29</v>
      </c>
      <c r="J190" s="95" t="n">
        <v>254.18</v>
      </c>
      <c r="K190" s="95" t="n">
        <v>118733.38</v>
      </c>
      <c r="L190" s="95" t="n"/>
      <c r="M190" s="95" t="n"/>
      <c r="N190" s="95" t="n"/>
      <c r="O190" s="95">
        <f>ROUND((Z190+AC190+AD190),2)</f>
        <v/>
      </c>
      <c r="P190" s="95">
        <f>ROUND((U190+X190+Y190),2)</f>
        <v/>
      </c>
      <c r="Q190" s="95">
        <f>ROUND(10.18,2)</f>
        <v/>
      </c>
      <c r="R190" s="95">
        <f>ROUND(AH190,2)</f>
        <v/>
      </c>
      <c r="S190" s="95" t="inlineStr">
        <is>
          <t>ТСН-2001 3.20-9-1</t>
        </is>
      </c>
      <c r="T190" s="95" t="inlineStr">
        <is>
          <t>work</t>
        </is>
      </c>
      <c r="U190" s="95" t="n">
        <v>75039.49000000001</v>
      </c>
      <c r="V190" s="95" t="n">
        <v>21372.01</v>
      </c>
      <c r="W190" s="95" t="n">
        <v>2374.67</v>
      </c>
      <c r="X190" s="95" t="n">
        <v>26121.34</v>
      </c>
      <c r="Y190" s="95" t="n">
        <v>17572.54</v>
      </c>
      <c r="Z190" s="95" t="n">
        <v>7371.27</v>
      </c>
      <c r="AA190" s="95" t="n">
        <v>2099.41</v>
      </c>
      <c r="AB190" s="95" t="n">
        <v>233.26</v>
      </c>
      <c r="AC190" s="95" t="n">
        <v>2565.95</v>
      </c>
      <c r="AD190" s="95" t="n">
        <v>1726.18</v>
      </c>
      <c r="AE190" s="95" t="inlineStr">
        <is>
          <t>work</t>
        </is>
      </c>
      <c r="AF190" s="95" t="n">
        <v>262.86</v>
      </c>
      <c r="AG190" s="95" t="n">
        <v>25.82</v>
      </c>
      <c r="AH190" s="95" t="n">
        <v>29</v>
      </c>
      <c r="AI190" s="95">
        <f>(((EX190*0.3)*1.1))</f>
        <v/>
      </c>
      <c r="AJ190" s="95">
        <f>(AS190)</f>
        <v/>
      </c>
      <c r="AK190" s="95" t="n">
        <v>2099.41</v>
      </c>
      <c r="AL190" s="95" t="n">
        <v>0</v>
      </c>
      <c r="AM190" s="95" t="n">
        <v>2565.95</v>
      </c>
      <c r="AN190" s="95" t="n">
        <v>233.26</v>
      </c>
      <c r="AO190" s="95">
        <f>ROUND(O190,2)</f>
        <v/>
      </c>
      <c r="AP190" s="95" t="n">
        <v>0</v>
      </c>
      <c r="AQ190" s="95">
        <f>ROUND(R190,2)</f>
        <v/>
      </c>
      <c r="AR190" s="95" t="n">
        <v>0</v>
      </c>
      <c r="AS190" s="95" t="n">
        <v>0</v>
      </c>
      <c r="AT190" s="95" t="n">
        <v>97</v>
      </c>
      <c r="AU190" s="95" t="n">
        <v>51</v>
      </c>
      <c r="AV190" s="95" t="n">
        <v>1</v>
      </c>
      <c r="AW190" s="95" t="n">
        <v>1</v>
      </c>
      <c r="AX190" s="95" t="n"/>
      <c r="AY190" s="95" t="n"/>
      <c r="AZ190" s="95" t="n">
        <v>1</v>
      </c>
      <c r="BA190" s="95" t="n">
        <v>1</v>
      </c>
      <c r="BB190" s="95" t="n">
        <v>1</v>
      </c>
      <c r="BC190" s="95" t="n">
        <v>1</v>
      </c>
      <c r="BD190" s="95" t="n"/>
      <c r="BE190" s="95" t="n"/>
      <c r="BF190" s="95" t="n"/>
      <c r="BG190" s="95" t="n"/>
      <c r="BH190" s="95" t="n">
        <v>0</v>
      </c>
      <c r="BI190" s="95" t="n">
        <v>29</v>
      </c>
      <c r="BJ190" s="95" t="inlineStr">
        <is>
          <t>ТСН-2001 3.20-9-1, 3.20-9-1</t>
        </is>
      </c>
      <c r="BK190" s="95" t="n"/>
      <c r="BL190" s="95" t="n"/>
      <c r="BM190" s="95" t="n">
        <v>320</v>
      </c>
      <c r="BN190" s="95" t="n">
        <v>0</v>
      </c>
      <c r="BO190" s="95" t="inlineStr">
        <is>
          <t>3.20-9-1</t>
        </is>
      </c>
      <c r="BP190" s="95" t="n">
        <v>1</v>
      </c>
      <c r="BQ190" s="95" t="n">
        <v>40</v>
      </c>
      <c r="BR190" s="95" t="n">
        <v>0</v>
      </c>
      <c r="BS190" s="95" t="n">
        <v>1</v>
      </c>
      <c r="BT190" s="95" t="n">
        <v>1</v>
      </c>
      <c r="BU190" s="95" t="n">
        <v>1</v>
      </c>
      <c r="BV190" s="95" t="n">
        <v>1</v>
      </c>
      <c r="BW190" s="95" t="n">
        <v>1</v>
      </c>
      <c r="BX190" s="95" t="n">
        <v>1</v>
      </c>
      <c r="BY190" s="95" t="n"/>
      <c r="BZ190" s="95" t="n">
        <v>97</v>
      </c>
      <c r="CA190" s="95" t="n">
        <v>51</v>
      </c>
      <c r="CB190" s="95" t="n"/>
      <c r="CC190" s="95" t="n"/>
      <c r="CD190" s="95" t="n"/>
      <c r="CE190" s="95" t="n">
        <v>30</v>
      </c>
      <c r="CF190" s="95" t="n">
        <v>0</v>
      </c>
      <c r="CG190" s="95" t="n">
        <v>0</v>
      </c>
      <c r="CH190" s="95" t="n"/>
      <c r="CI190" s="95" t="n"/>
      <c r="CJ190" s="95" t="n"/>
      <c r="CK190" s="95" t="n"/>
      <c r="CL190" s="95" t="n"/>
      <c r="CM190" s="95" t="n">
        <v>0</v>
      </c>
      <c r="CN190" s="95" t="n"/>
      <c r="CO190" s="95" t="n">
        <v>0</v>
      </c>
      <c r="CP190" s="95">
        <f>ROUND(P190,2)</f>
        <v/>
      </c>
      <c r="CQ190" s="95">
        <f>ROUND(V190,2)</f>
        <v/>
      </c>
      <c r="CR190" s="95">
        <f>ROUND(W190,2)</f>
        <v/>
      </c>
      <c r="CS190" s="95">
        <f>ROUND(X190,2)</f>
        <v/>
      </c>
      <c r="CT190" s="95">
        <f>ROUND(Y190,2)</f>
        <v/>
      </c>
      <c r="CU190" s="95">
        <f>ROUND(AF190,2)</f>
        <v/>
      </c>
      <c r="CV190" s="95">
        <f>ROUND((AH190*AV190),2)</f>
        <v/>
      </c>
      <c r="CW190" s="95">
        <f>ROUND(AI190,2)</f>
        <v/>
      </c>
      <c r="CX190" s="95">
        <f>ROUND(AJ190,2)</f>
        <v/>
      </c>
      <c r="CY190" s="95">
        <f>ROUND(((P190*AT190)/100),2)</f>
        <v/>
      </c>
      <c r="CZ190" s="95">
        <f>ROUND(((P190*AU190)/100),2)</f>
        <v/>
      </c>
      <c r="DA190" s="95" t="n"/>
      <c r="DB190" s="95" t="n">
        <v>329</v>
      </c>
      <c r="DC190" s="95" t="n"/>
      <c r="DD190" s="95" t="inlineStr">
        <is>
          <t>*0)*1</t>
        </is>
      </c>
      <c r="DE190" s="95" t="inlineStr">
        <is>
          <t>*0,3)*1,1</t>
        </is>
      </c>
      <c r="DF190" s="95" t="inlineStr">
        <is>
          <t>*0,3)*1,1</t>
        </is>
      </c>
      <c r="DG190" s="95" t="inlineStr">
        <is>
          <t>*0,3)*1,1</t>
        </is>
      </c>
      <c r="DH190" s="95" t="n"/>
      <c r="DI190" s="95" t="inlineStr">
        <is>
          <t>*0,3)*1,1</t>
        </is>
      </c>
      <c r="DJ190" s="95" t="inlineStr">
        <is>
          <t>*0,3)*1,1</t>
        </is>
      </c>
      <c r="DK190" s="95" t="n"/>
      <c r="DL190" s="95" t="n"/>
      <c r="DM190" s="95" t="n"/>
      <c r="DN190" s="95" t="n">
        <v>0</v>
      </c>
      <c r="DO190" s="95" t="n">
        <v>0</v>
      </c>
      <c r="DP190" s="95" t="n">
        <v>1</v>
      </c>
      <c r="DQ190" s="95" t="n">
        <v>1</v>
      </c>
      <c r="DR190" s="95" t="n"/>
      <c r="DS190" s="95" t="n"/>
      <c r="DT190" s="95" t="n"/>
      <c r="DU190" s="95" t="n">
        <v>1000</v>
      </c>
      <c r="DV190" s="95" t="inlineStr">
        <is>
          <t>1  КОМПЛ..</t>
        </is>
      </c>
      <c r="DW190" s="95" t="inlineStr">
        <is>
          <t>1  КОМПЛ..</t>
        </is>
      </c>
      <c r="DX190" s="95" t="n">
        <v>1</v>
      </c>
      <c r="DY190" s="95" t="n"/>
      <c r="DZ190" s="95" t="n"/>
      <c r="EA190" s="95" t="n"/>
      <c r="EB190" s="95" t="n"/>
      <c r="EC190" s="95" t="n"/>
      <c r="ED190" s="95" t="n"/>
      <c r="EE190" s="95" t="n">
        <v>1138527558</v>
      </c>
      <c r="EF190" s="95" t="n">
        <v>40</v>
      </c>
      <c r="EG190" s="95" t="inlineStr">
        <is>
          <t>Монтаж оборудования</t>
        </is>
      </c>
      <c r="EH190" s="95" t="n">
        <v>0</v>
      </c>
      <c r="EI190" s="95" t="n"/>
      <c r="EJ190" s="95" t="n">
        <v>29</v>
      </c>
      <c r="EK190" s="95" t="n">
        <v>320</v>
      </c>
      <c r="EL190" s="95" t="inlineStr">
        <is>
          <t>ТСН-2001 3.20-9-1</t>
        </is>
      </c>
      <c r="EM190" s="95" t="inlineStr">
        <is>
          <t>ТСН-2001.3-20</t>
        </is>
      </c>
      <c r="EN190" s="95" t="n"/>
      <c r="EO190" s="95" t="n"/>
      <c r="EP190" s="95" t="n"/>
      <c r="EQ190" s="95" t="n">
        <v>131072</v>
      </c>
      <c r="ER190" s="95" t="n">
        <v>2099.41</v>
      </c>
      <c r="ES190" s="95" t="n">
        <v>0</v>
      </c>
      <c r="ET190" s="95" t="n">
        <v>2565.95</v>
      </c>
      <c r="EU190" s="95" t="n">
        <v>233.26</v>
      </c>
      <c r="EV190" s="95" t="n">
        <v>1726.18</v>
      </c>
      <c r="EW190" s="95" t="n">
        <v>29</v>
      </c>
      <c r="EX190" s="95" t="n">
        <v>0</v>
      </c>
      <c r="EY190" s="95" t="n">
        <v>0</v>
      </c>
      <c r="EZ190" s="95" t="n"/>
      <c r="FA190" s="95" t="n"/>
      <c r="FB190" s="95" t="n"/>
      <c r="FC190" s="95" t="n"/>
      <c r="FD190" s="95" t="n"/>
      <c r="FE190" s="95" t="n"/>
      <c r="FF190" s="95" t="n"/>
      <c r="FG190" s="95" t="n"/>
      <c r="FH190" s="95" t="n"/>
      <c r="FI190" s="95" t="n"/>
      <c r="FJ190" s="95" t="n"/>
      <c r="FK190" s="95" t="n"/>
      <c r="FL190" s="95" t="n"/>
      <c r="FM190" s="95" t="n"/>
      <c r="FN190" s="95" t="n"/>
      <c r="FO190" s="95" t="n"/>
      <c r="FP190" s="95" t="n"/>
      <c r="FQ190" s="95" t="n">
        <v>0</v>
      </c>
      <c r="FR190" s="95">
        <f>ROUND(IF(BI190=3,GM190,0),2)</f>
        <v/>
      </c>
      <c r="FS190" s="95" t="n">
        <v>0</v>
      </c>
      <c r="FT190" s="95" t="n"/>
      <c r="FU190" s="95" t="n"/>
      <c r="FV190" s="95" t="n"/>
      <c r="FW190" s="95" t="n"/>
      <c r="FX190" s="95" t="n">
        <v>97</v>
      </c>
      <c r="FY190" s="95" t="n">
        <v>51</v>
      </c>
      <c r="FZ190" s="95" t="n"/>
      <c r="GA190" s="95" t="n"/>
      <c r="GB190" s="95" t="n"/>
      <c r="GC190" s="95" t="n"/>
      <c r="GD190" s="95" t="n">
        <v>1</v>
      </c>
      <c r="GE190" s="95" t="n"/>
      <c r="GF190" s="95" t="n">
        <v>1138527558</v>
      </c>
      <c r="GG190" s="95" t="n">
        <v>2</v>
      </c>
      <c r="GH190" s="95" t="n">
        <v>1</v>
      </c>
      <c r="GI190" s="95" t="n">
        <v>2</v>
      </c>
      <c r="GJ190" s="95" t="n">
        <v>0</v>
      </c>
      <c r="GK190" s="95" t="n">
        <v>0</v>
      </c>
      <c r="GL190" s="95">
        <f>ROUND(IF(AND(BH190=3,BI190=3,FS190&lt;&gt;0),P190,0),2)</f>
        <v/>
      </c>
      <c r="GM190" s="95">
        <f>ROUND(O190+X190+Y190,2)+GX190</f>
        <v/>
      </c>
      <c r="GN190" s="95">
        <f>IF(OR(BI190=0,BI190=1),GM190-GX190,0)</f>
        <v/>
      </c>
      <c r="GO190" s="95">
        <f>IF(BI190=2,GM190-GX190,0)</f>
        <v/>
      </c>
      <c r="GP190" s="95">
        <f>IF(BI190=4,GM190-GX190,0)</f>
        <v/>
      </c>
      <c r="GQ190" s="95" t="n"/>
      <c r="GR190" s="95" t="n">
        <v>0</v>
      </c>
      <c r="GS190" s="95" t="n">
        <v>0</v>
      </c>
      <c r="GT190" s="95" t="n">
        <v>0</v>
      </c>
      <c r="GU190" s="95" t="n"/>
      <c r="GV190" s="95">
        <f>ROUND((GT190),6)</f>
        <v/>
      </c>
      <c r="GW190" s="95" t="n">
        <v>1</v>
      </c>
      <c r="GX190" s="95">
        <f>ROUND(HC190*I190,2)</f>
        <v/>
      </c>
      <c r="GY190" s="95" t="n">
        <v>0</v>
      </c>
      <c r="GZ190" s="95" t="n">
        <v>0</v>
      </c>
      <c r="HA190" s="95" t="n">
        <v>0</v>
      </c>
      <c r="HB190" s="95" t="n">
        <v>0</v>
      </c>
      <c r="HC190" s="95">
        <f>GV190*GW190</f>
        <v/>
      </c>
      <c r="HD190" s="95" t="n">
        <v>0</v>
      </c>
      <c r="HE190" s="95" t="n"/>
      <c r="HF190" s="95" t="n"/>
      <c r="HG190" s="95" t="n"/>
      <c r="HH190" s="95" t="n"/>
      <c r="HI190" s="95" t="n"/>
      <c r="HJ190" s="95" t="n"/>
      <c r="HK190" s="95" t="n"/>
      <c r="HL190" s="95" t="n"/>
      <c r="HM190" s="95" t="n"/>
      <c r="HN190" s="95" t="n"/>
      <c r="HO190" s="95" t="n"/>
      <c r="HP190" s="95" t="n"/>
      <c r="HQ190" s="95" t="n"/>
      <c r="HR190" s="95" t="n"/>
      <c r="HS190" s="95" t="n"/>
      <c r="HT190" s="95" t="n"/>
      <c r="HU190" s="95" t="n"/>
      <c r="HV190" s="95" t="n"/>
      <c r="HW190" s="95" t="n"/>
      <c r="HX190" s="95" t="n"/>
      <c r="HY190" s="95" t="n"/>
      <c r="HZ190" s="95" t="n"/>
      <c r="IA190" s="95" t="n"/>
      <c r="IB190" s="95" t="n"/>
      <c r="IC190" s="95" t="n"/>
      <c r="ID190" s="95" t="n"/>
      <c r="IE190" s="95" t="n"/>
      <c r="IF190" s="95" t="n"/>
      <c r="IG190" s="95" t="n"/>
      <c r="IH190" s="95" t="n"/>
      <c r="II190" s="95" t="n"/>
      <c r="IJ190" s="95" t="n"/>
      <c r="IK190" s="95" t="n"/>
      <c r="IL190" s="95" t="n"/>
      <c r="IM190" s="95" t="n"/>
      <c r="IN190" s="95" t="n"/>
      <c r="IO190" s="95" t="n"/>
      <c r="IP190" s="95" t="n"/>
      <c r="IQ190" s="95" t="n"/>
      <c r="IR190" s="95" t="n"/>
      <c r="IS190" s="95" t="n"/>
      <c r="IT190" s="95" t="n"/>
      <c r="IU190" s="95" t="n"/>
    </row>
    <row r="191" ht="12.75" customHeight="1" s="54">
      <c r="A191" s="95" t="n">
        <v>17</v>
      </c>
      <c r="B191" s="95" t="n">
        <v>1</v>
      </c>
      <c r="C191" s="95">
        <f>ROW(SmtRes!A168)</f>
        <v/>
      </c>
      <c r="D191" s="95">
        <f>ROW(EtalonRes!A168)</f>
        <v/>
      </c>
      <c r="E191" s="95" t="n">
        <v>1</v>
      </c>
      <c r="F191" s="95" t="inlineStr">
        <is>
          <t>Калькуляция - 166</t>
        </is>
      </c>
      <c r="G191" s="95" t="inlineStr">
        <is>
          <t>Теплоизоляция, фольга, пароизоляция и скрытый крепеж сауны</t>
        </is>
      </c>
      <c r="H191" s="95" t="inlineStr">
        <is>
          <t>1 КОМПЛ.</t>
        </is>
      </c>
      <c r="I191" s="95" t="n">
        <v>1</v>
      </c>
      <c r="J191" s="95" t="n">
        <v>1250.87</v>
      </c>
      <c r="K191" s="95" t="n">
        <v>17396.01</v>
      </c>
      <c r="L191" s="95" t="n"/>
      <c r="M191" s="95" t="n"/>
      <c r="N191" s="95" t="n"/>
      <c r="O191" s="95">
        <f>ROUND((Z191+AC191+AD191),2)</f>
        <v/>
      </c>
      <c r="P191" s="95">
        <f>ROUND((U191+X191+Y191),2)</f>
        <v/>
      </c>
      <c r="Q191" s="95">
        <f>ROUND(10.18,2)</f>
        <v/>
      </c>
      <c r="R191" s="95">
        <f>ROUND(AH191,2)</f>
        <v/>
      </c>
      <c r="S191" s="95" t="inlineStr">
        <is>
          <t>ТСН-2001 Калькуляция - 166</t>
        </is>
      </c>
      <c r="T191" s="95" t="inlineStr">
        <is>
          <t>work</t>
        </is>
      </c>
      <c r="U191" s="95" t="n">
        <v>12733.88</v>
      </c>
      <c r="V191" s="95" t="n">
        <v>3131.28</v>
      </c>
      <c r="W191" s="95" t="n">
        <v>347.92</v>
      </c>
      <c r="X191" s="95" t="n">
        <v>2331.07</v>
      </c>
      <c r="Y191" s="95" t="n">
        <v>2331.07</v>
      </c>
      <c r="Z191" s="95" t="n">
        <v>1250.87</v>
      </c>
      <c r="AA191" s="95" t="n">
        <v>307.59</v>
      </c>
      <c r="AB191" s="95" t="n">
        <v>34.18</v>
      </c>
      <c r="AC191" s="95" t="n">
        <v>228.98</v>
      </c>
      <c r="AD191" s="95" t="n">
        <v>228.98</v>
      </c>
      <c r="AE191" s="95" t="inlineStr">
        <is>
          <t>work</t>
        </is>
      </c>
      <c r="AF191" s="95" t="n">
        <v>38.48</v>
      </c>
      <c r="AG191" s="95" t="n">
        <v>3.78</v>
      </c>
      <c r="AH191" s="95" t="n">
        <v>1</v>
      </c>
      <c r="AI191" s="95">
        <f>(((EX191*0.3)*1.1))</f>
        <v/>
      </c>
      <c r="AJ191" s="95">
        <f>(AS191)</f>
        <v/>
      </c>
      <c r="AK191" s="95" t="n">
        <v>307.59</v>
      </c>
      <c r="AL191" s="95" t="n">
        <v>0</v>
      </c>
      <c r="AM191" s="95" t="n">
        <v>228.98</v>
      </c>
      <c r="AN191" s="95" t="n">
        <v>34.18</v>
      </c>
      <c r="AO191" s="95">
        <f>ROUND(O191,2)</f>
        <v/>
      </c>
      <c r="AP191" s="95" t="n">
        <v>0</v>
      </c>
      <c r="AQ191" s="95">
        <f>ROUND(R191,2)</f>
        <v/>
      </c>
      <c r="AR191" s="95" t="n">
        <v>0</v>
      </c>
      <c r="AS191" s="95" t="n">
        <v>0</v>
      </c>
      <c r="AT191" s="95" t="n">
        <v>97</v>
      </c>
      <c r="AU191" s="95" t="n">
        <v>51</v>
      </c>
      <c r="AV191" s="95" t="n">
        <v>1</v>
      </c>
      <c r="AW191" s="95" t="n">
        <v>1</v>
      </c>
      <c r="AX191" s="95" t="n"/>
      <c r="AY191" s="95" t="n"/>
      <c r="AZ191" s="95" t="n">
        <v>1</v>
      </c>
      <c r="BA191" s="95" t="n">
        <v>1</v>
      </c>
      <c r="BB191" s="95" t="n">
        <v>1</v>
      </c>
      <c r="BC191" s="95" t="n">
        <v>1</v>
      </c>
      <c r="BD191" s="95" t="n"/>
      <c r="BE191" s="95" t="n"/>
      <c r="BF191" s="95" t="n"/>
      <c r="BG191" s="95" t="n"/>
      <c r="BH191" s="95" t="n">
        <v>0</v>
      </c>
      <c r="BI191" s="95" t="n">
        <v>1</v>
      </c>
      <c r="BJ191" s="95" t="inlineStr">
        <is>
          <t>ТСН-2001 Калькуляция - 166, Калькуляция - 166</t>
        </is>
      </c>
      <c r="BK191" s="95" t="n"/>
      <c r="BL191" s="95" t="n"/>
      <c r="BM191" s="95" t="n">
        <v>0</v>
      </c>
      <c r="BN191" s="95" t="n">
        <v>0</v>
      </c>
      <c r="BO191" s="95" t="inlineStr">
        <is>
          <t>Калькуляция - 166</t>
        </is>
      </c>
      <c r="BP191" s="95" t="n">
        <v>1</v>
      </c>
      <c r="BQ191" s="95" t="n">
        <v>40</v>
      </c>
      <c r="BR191" s="95" t="n">
        <v>0</v>
      </c>
      <c r="BS191" s="95" t="n">
        <v>1</v>
      </c>
      <c r="BT191" s="95" t="n">
        <v>1</v>
      </c>
      <c r="BU191" s="95" t="n">
        <v>1</v>
      </c>
      <c r="BV191" s="95" t="n">
        <v>1</v>
      </c>
      <c r="BW191" s="95" t="n">
        <v>1</v>
      </c>
      <c r="BX191" s="95" t="n">
        <v>1</v>
      </c>
      <c r="BY191" s="95" t="n"/>
      <c r="BZ191" s="95" t="n">
        <v>97</v>
      </c>
      <c r="CA191" s="95" t="n">
        <v>51</v>
      </c>
      <c r="CB191" s="95" t="n"/>
      <c r="CC191" s="95" t="n"/>
      <c r="CD191" s="95" t="n"/>
      <c r="CE191" s="95" t="n">
        <v>30</v>
      </c>
      <c r="CF191" s="95" t="n">
        <v>0</v>
      </c>
      <c r="CG191" s="95" t="n">
        <v>0</v>
      </c>
      <c r="CH191" s="95" t="n"/>
      <c r="CI191" s="95" t="n"/>
      <c r="CJ191" s="95" t="n"/>
      <c r="CK191" s="95" t="n"/>
      <c r="CL191" s="95" t="n"/>
      <c r="CM191" s="95" t="n">
        <v>0</v>
      </c>
      <c r="CN191" s="95" t="n"/>
      <c r="CO191" s="95" t="n">
        <v>0</v>
      </c>
      <c r="CP191" s="95">
        <f>ROUND(P191,2)</f>
        <v/>
      </c>
      <c r="CQ191" s="95">
        <f>ROUND(V191,2)</f>
        <v/>
      </c>
      <c r="CR191" s="95">
        <f>ROUND(W191,2)</f>
        <v/>
      </c>
      <c r="CS191" s="95">
        <f>ROUND(X191,2)</f>
        <v/>
      </c>
      <c r="CT191" s="95">
        <f>ROUND(Y191,2)</f>
        <v/>
      </c>
      <c r="CU191" s="95">
        <f>ROUND(AF191,2)</f>
        <v/>
      </c>
      <c r="CV191" s="95">
        <f>ROUND((AH191*AV191),2)</f>
        <v/>
      </c>
      <c r="CW191" s="95">
        <f>ROUND(AI191,2)</f>
        <v/>
      </c>
      <c r="CX191" s="95">
        <f>ROUND(AJ191,2)</f>
        <v/>
      </c>
      <c r="CY191" s="95">
        <f>ROUND(((P191*AT191)/100),2)</f>
        <v/>
      </c>
      <c r="CZ191" s="95">
        <f>ROUND(((P191*AU191)/100),2)</f>
        <v/>
      </c>
      <c r="DA191" s="95" t="n"/>
      <c r="DB191" s="95" t="n">
        <v>331</v>
      </c>
      <c r="DC191" s="95" t="n"/>
      <c r="DD191" s="95" t="inlineStr">
        <is>
          <t>*0)*1</t>
        </is>
      </c>
      <c r="DE191" s="95" t="inlineStr">
        <is>
          <t>*0,3)*1,1</t>
        </is>
      </c>
      <c r="DF191" s="95" t="inlineStr">
        <is>
          <t>*0,3)*1,1</t>
        </is>
      </c>
      <c r="DG191" s="95" t="inlineStr">
        <is>
          <t>*0,3)*1,1</t>
        </is>
      </c>
      <c r="DH191" s="95" t="n"/>
      <c r="DI191" s="95" t="inlineStr">
        <is>
          <t>*0,3)*1,1</t>
        </is>
      </c>
      <c r="DJ191" s="95" t="inlineStr">
        <is>
          <t>*0,3)*1,1</t>
        </is>
      </c>
      <c r="DK191" s="95" t="n"/>
      <c r="DL191" s="95" t="n"/>
      <c r="DM191" s="95" t="n"/>
      <c r="DN191" s="95" t="n">
        <v>0</v>
      </c>
      <c r="DO191" s="95" t="n">
        <v>0</v>
      </c>
      <c r="DP191" s="95" t="n">
        <v>1</v>
      </c>
      <c r="DQ191" s="95" t="n">
        <v>1</v>
      </c>
      <c r="DR191" s="95" t="n"/>
      <c r="DS191" s="95" t="n"/>
      <c r="DT191" s="95" t="n"/>
      <c r="DU191" s="95" t="n">
        <v>1000</v>
      </c>
      <c r="DV191" s="95" t="inlineStr">
        <is>
          <t>1  КОМПЛ..</t>
        </is>
      </c>
      <c r="DW191" s="95" t="inlineStr">
        <is>
          <t>1  КОМПЛ..</t>
        </is>
      </c>
      <c r="DX191" s="95" t="n">
        <v>1</v>
      </c>
      <c r="DY191" s="95" t="n"/>
      <c r="DZ191" s="95" t="n"/>
      <c r="EA191" s="95" t="n"/>
      <c r="EB191" s="95" t="n"/>
      <c r="EC191" s="95" t="n"/>
      <c r="ED191" s="95" t="n"/>
      <c r="EE191" s="95" t="n">
        <v>1880222124</v>
      </c>
      <c r="EF191" s="95" t="n">
        <v>40</v>
      </c>
      <c r="EG191" s="95" t="inlineStr">
        <is>
          <t>Монтаж оборудования</t>
        </is>
      </c>
      <c r="EH191" s="95" t="n">
        <v>0</v>
      </c>
      <c r="EI191" s="95" t="n"/>
      <c r="EJ191" s="95" t="n">
        <v>1</v>
      </c>
      <c r="EK191" s="95" t="n">
        <v>0</v>
      </c>
      <c r="EL191" s="95" t="inlineStr">
        <is>
          <t>ТСН-2001 Калькуляция - 166</t>
        </is>
      </c>
      <c r="EM191" s="95" t="inlineStr">
        <is>
          <t>Калькуляция - 166</t>
        </is>
      </c>
      <c r="EN191" s="95" t="n"/>
      <c r="EO191" s="95" t="n"/>
      <c r="EP191" s="95" t="n"/>
      <c r="EQ191" s="95" t="n">
        <v>131072</v>
      </c>
      <c r="ER191" s="95" t="n">
        <v>307.59</v>
      </c>
      <c r="ES191" s="95" t="n">
        <v>0</v>
      </c>
      <c r="ET191" s="95" t="n">
        <v>228.98</v>
      </c>
      <c r="EU191" s="95" t="n">
        <v>34.18</v>
      </c>
      <c r="EV191" s="95" t="n">
        <v>228.98</v>
      </c>
      <c r="EW191" s="95" t="n">
        <v>1</v>
      </c>
      <c r="EX191" s="95" t="n">
        <v>0</v>
      </c>
      <c r="EY191" s="95" t="n">
        <v>0</v>
      </c>
      <c r="EZ191" s="95" t="n"/>
      <c r="FA191" s="95" t="n"/>
      <c r="FB191" s="95" t="n"/>
      <c r="FC191" s="95" t="n"/>
      <c r="FD191" s="95" t="n"/>
      <c r="FE191" s="95" t="n"/>
      <c r="FF191" s="95" t="n"/>
      <c r="FG191" s="95" t="n"/>
      <c r="FH191" s="95" t="n"/>
      <c r="FI191" s="95" t="n"/>
      <c r="FJ191" s="95" t="n"/>
      <c r="FK191" s="95" t="n"/>
      <c r="FL191" s="95" t="n"/>
      <c r="FM191" s="95" t="n"/>
      <c r="FN191" s="95" t="n"/>
      <c r="FO191" s="95" t="n"/>
      <c r="FP191" s="95" t="n"/>
      <c r="FQ191" s="95" t="n">
        <v>0</v>
      </c>
      <c r="FR191" s="95">
        <f>ROUND(IF(BI191=3,GM191,0),2)</f>
        <v/>
      </c>
      <c r="FS191" s="95" t="n">
        <v>0</v>
      </c>
      <c r="FT191" s="95" t="n"/>
      <c r="FU191" s="95" t="n"/>
      <c r="FV191" s="95" t="n"/>
      <c r="FW191" s="95" t="n"/>
      <c r="FX191" s="95" t="n">
        <v>97</v>
      </c>
      <c r="FY191" s="95" t="n">
        <v>51</v>
      </c>
      <c r="FZ191" s="95" t="n"/>
      <c r="GA191" s="95" t="n"/>
      <c r="GB191" s="95" t="n"/>
      <c r="GC191" s="95" t="n"/>
      <c r="GD191" s="95" t="n">
        <v>1</v>
      </c>
      <c r="GE191" s="95" t="n"/>
      <c r="GF191" s="95" t="n">
        <v>1880222124</v>
      </c>
      <c r="GG191" s="95" t="n">
        <v>2</v>
      </c>
      <c r="GH191" s="95" t="n">
        <v>1</v>
      </c>
      <c r="GI191" s="95" t="n">
        <v>2</v>
      </c>
      <c r="GJ191" s="95" t="n">
        <v>0</v>
      </c>
      <c r="GK191" s="95" t="n">
        <v>0</v>
      </c>
      <c r="GL191" s="95">
        <f>ROUND(IF(AND(BH191=3,BI191=3,FS191&lt;&gt;0),P191,0),2)</f>
        <v/>
      </c>
      <c r="GM191" s="95">
        <f>ROUND(O191+X191+Y191,2)+GX191</f>
        <v/>
      </c>
      <c r="GN191" s="95">
        <f>IF(OR(BI191=0,BI191=1),GM191-GX191,0)</f>
        <v/>
      </c>
      <c r="GO191" s="95">
        <f>IF(BI191=2,GM191-GX191,0)</f>
        <v/>
      </c>
      <c r="GP191" s="95">
        <f>IF(BI191=4,GM191-GX191,0)</f>
        <v/>
      </c>
      <c r="GQ191" s="95" t="n"/>
      <c r="GR191" s="95" t="n">
        <v>0</v>
      </c>
      <c r="GS191" s="95" t="n">
        <v>0</v>
      </c>
      <c r="GT191" s="95" t="n">
        <v>0</v>
      </c>
      <c r="GU191" s="95" t="n"/>
      <c r="GV191" s="95">
        <f>ROUND((GT191),6)</f>
        <v/>
      </c>
      <c r="GW191" s="95" t="n">
        <v>1</v>
      </c>
      <c r="GX191" s="95">
        <f>ROUND(HC191*I191,2)</f>
        <v/>
      </c>
      <c r="GY191" s="95" t="n">
        <v>0</v>
      </c>
      <c r="GZ191" s="95" t="n">
        <v>0</v>
      </c>
      <c r="HA191" s="95" t="n">
        <v>0</v>
      </c>
      <c r="HB191" s="95" t="n">
        <v>0</v>
      </c>
      <c r="HC191" s="95">
        <f>GV191*GW191</f>
        <v/>
      </c>
      <c r="HD191" s="95" t="n">
        <v>0</v>
      </c>
      <c r="HE191" s="95" t="n"/>
      <c r="HF191" s="95" t="n"/>
      <c r="HG191" s="95" t="n"/>
      <c r="HH191" s="95" t="n"/>
      <c r="HI191" s="95" t="n"/>
      <c r="HJ191" s="95" t="n"/>
      <c r="HK191" s="95" t="n"/>
      <c r="HL191" s="95" t="n"/>
      <c r="HM191" s="95" t="n"/>
      <c r="HN191" s="95" t="n"/>
      <c r="HO191" s="95" t="n"/>
      <c r="HP191" s="95" t="n"/>
      <c r="HQ191" s="95" t="n"/>
      <c r="HR191" s="95" t="n"/>
      <c r="HS191" s="95" t="n"/>
      <c r="HT191" s="95" t="n"/>
      <c r="HU191" s="95" t="n"/>
      <c r="HV191" s="95" t="n"/>
      <c r="HW191" s="95" t="n"/>
      <c r="HX191" s="95" t="n"/>
      <c r="HY191" s="95" t="n"/>
      <c r="HZ191" s="95" t="n"/>
      <c r="IA191" s="95" t="n"/>
      <c r="IB191" s="95" t="n"/>
      <c r="IC191" s="95" t="n"/>
      <c r="ID191" s="95" t="n"/>
      <c r="IE191" s="95" t="n"/>
      <c r="IF191" s="95" t="n"/>
      <c r="IG191" s="95" t="n"/>
      <c r="IH191" s="95" t="n"/>
      <c r="II191" s="95" t="n"/>
      <c r="IJ191" s="95" t="n"/>
      <c r="IK191" s="95" t="n"/>
      <c r="IL191" s="95" t="n"/>
      <c r="IM191" s="95" t="n"/>
      <c r="IN191" s="95" t="n"/>
      <c r="IO191" s="95" t="n"/>
      <c r="IP191" s="95" t="n"/>
      <c r="IQ191" s="95" t="n"/>
      <c r="IR191" s="95" t="n"/>
      <c r="IS191" s="95" t="n"/>
      <c r="IT191" s="95" t="n"/>
      <c r="IU191" s="95" t="n"/>
    </row>
    <row r="192" ht="12.75" customHeight="1" s="54">
      <c r="A192" s="95" t="n">
        <v>17</v>
      </c>
      <c r="B192" s="95" t="n">
        <v>1</v>
      </c>
      <c r="C192" s="95">
        <f>ROW(SmtRes!A169)</f>
        <v/>
      </c>
      <c r="D192" s="95">
        <f>ROW(EtalonRes!A169)</f>
        <v/>
      </c>
      <c r="E192" s="95" t="n">
        <v>1</v>
      </c>
      <c r="F192" s="95" t="inlineStr">
        <is>
          <t>3.15-71-1</t>
        </is>
      </c>
      <c r="G192" s="95" t="inlineStr">
        <is>
          <t>Обшивка и подоснова стен/потолка сауны</t>
        </is>
      </c>
      <c r="H192" s="95" t="inlineStr">
        <is>
          <t>1 КОМПЛ.</t>
        </is>
      </c>
      <c r="I192" s="95" t="n">
        <v>1</v>
      </c>
      <c r="J192" s="95" t="n">
        <v>1250.87</v>
      </c>
      <c r="K192" s="95" t="n">
        <v>17396.01</v>
      </c>
      <c r="L192" s="95" t="n"/>
      <c r="M192" s="95" t="n"/>
      <c r="N192" s="95" t="n"/>
      <c r="O192" s="95">
        <f>ROUND((Z192+AC192+AD192),2)</f>
        <v/>
      </c>
      <c r="P192" s="95">
        <f>ROUND((U192+X192+Y192),2)</f>
        <v/>
      </c>
      <c r="Q192" s="95">
        <f>ROUND(10.18,2)</f>
        <v/>
      </c>
      <c r="R192" s="95">
        <f>ROUND(AH192,2)</f>
        <v/>
      </c>
      <c r="S192" s="95" t="inlineStr">
        <is>
          <t>ТСН-2001 3.15-71-1</t>
        </is>
      </c>
      <c r="T192" s="95" t="inlineStr">
        <is>
          <t>work</t>
        </is>
      </c>
      <c r="U192" s="95" t="n">
        <v>12733.88</v>
      </c>
      <c r="V192" s="95" t="n">
        <v>3131.28</v>
      </c>
      <c r="W192" s="95" t="n">
        <v>347.92</v>
      </c>
      <c r="X192" s="95" t="n">
        <v>2331.07</v>
      </c>
      <c r="Y192" s="95" t="n">
        <v>2331.07</v>
      </c>
      <c r="Z192" s="95" t="n">
        <v>1250.87</v>
      </c>
      <c r="AA192" s="95" t="n">
        <v>307.59</v>
      </c>
      <c r="AB192" s="95" t="n">
        <v>34.18</v>
      </c>
      <c r="AC192" s="95" t="n">
        <v>228.98</v>
      </c>
      <c r="AD192" s="95" t="n">
        <v>228.98</v>
      </c>
      <c r="AE192" s="95" t="inlineStr">
        <is>
          <t>work</t>
        </is>
      </c>
      <c r="AF192" s="95" t="n">
        <v>38.48</v>
      </c>
      <c r="AG192" s="95" t="n">
        <v>3.78</v>
      </c>
      <c r="AH192" s="95" t="n">
        <v>1</v>
      </c>
      <c r="AI192" s="95">
        <f>(((EX192*0.3)*1.1))</f>
        <v/>
      </c>
      <c r="AJ192" s="95">
        <f>(AS192)</f>
        <v/>
      </c>
      <c r="AK192" s="95" t="n">
        <v>307.59</v>
      </c>
      <c r="AL192" s="95" t="n">
        <v>0</v>
      </c>
      <c r="AM192" s="95" t="n">
        <v>228.98</v>
      </c>
      <c r="AN192" s="95" t="n">
        <v>34.18</v>
      </c>
      <c r="AO192" s="95">
        <f>ROUND(O192,2)</f>
        <v/>
      </c>
      <c r="AP192" s="95" t="n">
        <v>0</v>
      </c>
      <c r="AQ192" s="95">
        <f>ROUND(R192,2)</f>
        <v/>
      </c>
      <c r="AR192" s="95" t="n">
        <v>0</v>
      </c>
      <c r="AS192" s="95" t="n">
        <v>0</v>
      </c>
      <c r="AT192" s="95" t="n">
        <v>97</v>
      </c>
      <c r="AU192" s="95" t="n">
        <v>51</v>
      </c>
      <c r="AV192" s="95" t="n">
        <v>1</v>
      </c>
      <c r="AW192" s="95" t="n">
        <v>1</v>
      </c>
      <c r="AX192" s="95" t="n"/>
      <c r="AY192" s="95" t="n"/>
      <c r="AZ192" s="95" t="n">
        <v>1</v>
      </c>
      <c r="BA192" s="95" t="n">
        <v>1</v>
      </c>
      <c r="BB192" s="95" t="n">
        <v>1</v>
      </c>
      <c r="BC192" s="95" t="n">
        <v>1</v>
      </c>
      <c r="BD192" s="95" t="n"/>
      <c r="BE192" s="95" t="n"/>
      <c r="BF192" s="95" t="n"/>
      <c r="BG192" s="95" t="n"/>
      <c r="BH192" s="95" t="n">
        <v>0</v>
      </c>
      <c r="BI192" s="95" t="n">
        <v>1</v>
      </c>
      <c r="BJ192" s="95" t="inlineStr">
        <is>
          <t>ТСН-2001 3.15-71-1, 3.15-71-1</t>
        </is>
      </c>
      <c r="BK192" s="95" t="n"/>
      <c r="BL192" s="95" t="n"/>
      <c r="BM192" s="95" t="n">
        <v>315</v>
      </c>
      <c r="BN192" s="95" t="n">
        <v>0</v>
      </c>
      <c r="BO192" s="95" t="inlineStr">
        <is>
          <t>3.15-71-1</t>
        </is>
      </c>
      <c r="BP192" s="95" t="n">
        <v>1</v>
      </c>
      <c r="BQ192" s="95" t="n">
        <v>40</v>
      </c>
      <c r="BR192" s="95" t="n">
        <v>0</v>
      </c>
      <c r="BS192" s="95" t="n">
        <v>1</v>
      </c>
      <c r="BT192" s="95" t="n">
        <v>1</v>
      </c>
      <c r="BU192" s="95" t="n">
        <v>1</v>
      </c>
      <c r="BV192" s="95" t="n">
        <v>1</v>
      </c>
      <c r="BW192" s="95" t="n">
        <v>1</v>
      </c>
      <c r="BX192" s="95" t="n">
        <v>1</v>
      </c>
      <c r="BY192" s="95" t="n"/>
      <c r="BZ192" s="95" t="n">
        <v>97</v>
      </c>
      <c r="CA192" s="95" t="n">
        <v>51</v>
      </c>
      <c r="CB192" s="95" t="n"/>
      <c r="CC192" s="95" t="n"/>
      <c r="CD192" s="95" t="n"/>
      <c r="CE192" s="95" t="n">
        <v>30</v>
      </c>
      <c r="CF192" s="95" t="n">
        <v>0</v>
      </c>
      <c r="CG192" s="95" t="n">
        <v>0</v>
      </c>
      <c r="CH192" s="95" t="n"/>
      <c r="CI192" s="95" t="n"/>
      <c r="CJ192" s="95" t="n"/>
      <c r="CK192" s="95" t="n"/>
      <c r="CL192" s="95" t="n"/>
      <c r="CM192" s="95" t="n">
        <v>0</v>
      </c>
      <c r="CN192" s="95" t="n"/>
      <c r="CO192" s="95" t="n">
        <v>0</v>
      </c>
      <c r="CP192" s="95">
        <f>ROUND(P192,2)</f>
        <v/>
      </c>
      <c r="CQ192" s="95">
        <f>ROUND(V192,2)</f>
        <v/>
      </c>
      <c r="CR192" s="95">
        <f>ROUND(W192,2)</f>
        <v/>
      </c>
      <c r="CS192" s="95">
        <f>ROUND(X192,2)</f>
        <v/>
      </c>
      <c r="CT192" s="95">
        <f>ROUND(Y192,2)</f>
        <v/>
      </c>
      <c r="CU192" s="95">
        <f>ROUND(AF192,2)</f>
        <v/>
      </c>
      <c r="CV192" s="95">
        <f>ROUND((AH192*AV192),2)</f>
        <v/>
      </c>
      <c r="CW192" s="95">
        <f>ROUND(AI192,2)</f>
        <v/>
      </c>
      <c r="CX192" s="95">
        <f>ROUND(AJ192,2)</f>
        <v/>
      </c>
      <c r="CY192" s="95">
        <f>ROUND(((P192*AT192)/100),2)</f>
        <v/>
      </c>
      <c r="CZ192" s="95">
        <f>ROUND(((P192*AU192)/100),2)</f>
        <v/>
      </c>
      <c r="DA192" s="95" t="n"/>
      <c r="DB192" s="95" t="n">
        <v>333</v>
      </c>
      <c r="DC192" s="95" t="n"/>
      <c r="DD192" s="95" t="inlineStr">
        <is>
          <t>*0)*1</t>
        </is>
      </c>
      <c r="DE192" s="95" t="inlineStr">
        <is>
          <t>*0,3)*1,1</t>
        </is>
      </c>
      <c r="DF192" s="95" t="inlineStr">
        <is>
          <t>*0,3)*1,1</t>
        </is>
      </c>
      <c r="DG192" s="95" t="inlineStr">
        <is>
          <t>*0,3)*1,1</t>
        </is>
      </c>
      <c r="DH192" s="95" t="n"/>
      <c r="DI192" s="95" t="inlineStr">
        <is>
          <t>*0,3)*1,1</t>
        </is>
      </c>
      <c r="DJ192" s="95" t="inlineStr">
        <is>
          <t>*0,3)*1,1</t>
        </is>
      </c>
      <c r="DK192" s="95" t="n"/>
      <c r="DL192" s="95" t="n"/>
      <c r="DM192" s="95" t="n"/>
      <c r="DN192" s="95" t="n">
        <v>0</v>
      </c>
      <c r="DO192" s="95" t="n">
        <v>0</v>
      </c>
      <c r="DP192" s="95" t="n">
        <v>1</v>
      </c>
      <c r="DQ192" s="95" t="n">
        <v>1</v>
      </c>
      <c r="DR192" s="95" t="n"/>
      <c r="DS192" s="95" t="n"/>
      <c r="DT192" s="95" t="n"/>
      <c r="DU192" s="95" t="n">
        <v>1000</v>
      </c>
      <c r="DV192" s="95" t="inlineStr">
        <is>
          <t>1  КОМПЛ..</t>
        </is>
      </c>
      <c r="DW192" s="95" t="inlineStr">
        <is>
          <t>1  КОМПЛ..</t>
        </is>
      </c>
      <c r="DX192" s="95" t="n">
        <v>1</v>
      </c>
      <c r="DY192" s="95" t="n"/>
      <c r="DZ192" s="95" t="n"/>
      <c r="EA192" s="95" t="n"/>
      <c r="EB192" s="95" t="n"/>
      <c r="EC192" s="95" t="n"/>
      <c r="ED192" s="95" t="n"/>
      <c r="EE192" s="95" t="n">
        <v>1639777740</v>
      </c>
      <c r="EF192" s="95" t="n">
        <v>40</v>
      </c>
      <c r="EG192" s="95" t="inlineStr">
        <is>
          <t>Монтаж оборудования</t>
        </is>
      </c>
      <c r="EH192" s="95" t="n">
        <v>0</v>
      </c>
      <c r="EI192" s="95" t="n"/>
      <c r="EJ192" s="95" t="n">
        <v>1</v>
      </c>
      <c r="EK192" s="95" t="n">
        <v>315</v>
      </c>
      <c r="EL192" s="95" t="inlineStr">
        <is>
          <t>ТСН-2001 3.15-71-1</t>
        </is>
      </c>
      <c r="EM192" s="95" t="inlineStr">
        <is>
          <t>ТСН-2001.3-15</t>
        </is>
      </c>
      <c r="EN192" s="95" t="n"/>
      <c r="EO192" s="95" t="n"/>
      <c r="EP192" s="95" t="n"/>
      <c r="EQ192" s="95" t="n">
        <v>131072</v>
      </c>
      <c r="ER192" s="95" t="n">
        <v>307.59</v>
      </c>
      <c r="ES192" s="95" t="n">
        <v>0</v>
      </c>
      <c r="ET192" s="95" t="n">
        <v>228.98</v>
      </c>
      <c r="EU192" s="95" t="n">
        <v>34.18</v>
      </c>
      <c r="EV192" s="95" t="n">
        <v>228.98</v>
      </c>
      <c r="EW192" s="95" t="n">
        <v>1</v>
      </c>
      <c r="EX192" s="95" t="n">
        <v>0</v>
      </c>
      <c r="EY192" s="95" t="n">
        <v>0</v>
      </c>
      <c r="EZ192" s="95" t="n"/>
      <c r="FA192" s="95" t="n"/>
      <c r="FB192" s="95" t="n"/>
      <c r="FC192" s="95" t="n"/>
      <c r="FD192" s="95" t="n"/>
      <c r="FE192" s="95" t="n"/>
      <c r="FF192" s="95" t="n"/>
      <c r="FG192" s="95" t="n"/>
      <c r="FH192" s="95" t="n"/>
      <c r="FI192" s="95" t="n"/>
      <c r="FJ192" s="95" t="n"/>
      <c r="FK192" s="95" t="n"/>
      <c r="FL192" s="95" t="n"/>
      <c r="FM192" s="95" t="n"/>
      <c r="FN192" s="95" t="n"/>
      <c r="FO192" s="95" t="n"/>
      <c r="FP192" s="95" t="n"/>
      <c r="FQ192" s="95" t="n">
        <v>0</v>
      </c>
      <c r="FR192" s="95">
        <f>ROUND(IF(BI192=3,GM192,0),2)</f>
        <v/>
      </c>
      <c r="FS192" s="95" t="n">
        <v>0</v>
      </c>
      <c r="FT192" s="95" t="n"/>
      <c r="FU192" s="95" t="n"/>
      <c r="FV192" s="95" t="n"/>
      <c r="FW192" s="95" t="n"/>
      <c r="FX192" s="95" t="n">
        <v>97</v>
      </c>
      <c r="FY192" s="95" t="n">
        <v>51</v>
      </c>
      <c r="FZ192" s="95" t="n"/>
      <c r="GA192" s="95" t="n"/>
      <c r="GB192" s="95" t="n"/>
      <c r="GC192" s="95" t="n"/>
      <c r="GD192" s="95" t="n">
        <v>1</v>
      </c>
      <c r="GE192" s="95" t="n"/>
      <c r="GF192" s="95" t="n">
        <v>1639777740</v>
      </c>
      <c r="GG192" s="95" t="n">
        <v>2</v>
      </c>
      <c r="GH192" s="95" t="n">
        <v>1</v>
      </c>
      <c r="GI192" s="95" t="n">
        <v>2</v>
      </c>
      <c r="GJ192" s="95" t="n">
        <v>0</v>
      </c>
      <c r="GK192" s="95" t="n">
        <v>0</v>
      </c>
      <c r="GL192" s="95">
        <f>ROUND(IF(AND(BH192=3,BI192=3,FS192&lt;&gt;0),P192,0),2)</f>
        <v/>
      </c>
      <c r="GM192" s="95">
        <f>ROUND(O192+X192+Y192,2)+GX192</f>
        <v/>
      </c>
      <c r="GN192" s="95">
        <f>IF(OR(BI192=0,BI192=1),GM192-GX192,0)</f>
        <v/>
      </c>
      <c r="GO192" s="95">
        <f>IF(BI192=2,GM192-GX192,0)</f>
        <v/>
      </c>
      <c r="GP192" s="95">
        <f>IF(BI192=4,GM192-GX192,0)</f>
        <v/>
      </c>
      <c r="GQ192" s="95" t="n"/>
      <c r="GR192" s="95" t="n">
        <v>0</v>
      </c>
      <c r="GS192" s="95" t="n">
        <v>0</v>
      </c>
      <c r="GT192" s="95" t="n">
        <v>0</v>
      </c>
      <c r="GU192" s="95" t="n"/>
      <c r="GV192" s="95">
        <f>ROUND((GT192),6)</f>
        <v/>
      </c>
      <c r="GW192" s="95" t="n">
        <v>1</v>
      </c>
      <c r="GX192" s="95">
        <f>ROUND(HC192*I192,2)</f>
        <v/>
      </c>
      <c r="GY192" s="95" t="n">
        <v>0</v>
      </c>
      <c r="GZ192" s="95" t="n">
        <v>0</v>
      </c>
      <c r="HA192" s="95" t="n">
        <v>0</v>
      </c>
      <c r="HB192" s="95" t="n">
        <v>0</v>
      </c>
      <c r="HC192" s="95">
        <f>GV192*GW192</f>
        <v/>
      </c>
      <c r="HD192" s="95" t="n">
        <v>0</v>
      </c>
      <c r="HE192" s="95" t="n"/>
      <c r="HF192" s="95" t="n"/>
      <c r="HG192" s="95" t="n"/>
      <c r="HH192" s="95" t="n"/>
      <c r="HI192" s="95" t="n"/>
      <c r="HJ192" s="95" t="n"/>
      <c r="HK192" s="95" t="n"/>
      <c r="HL192" s="95" t="n"/>
      <c r="HM192" s="95" t="n"/>
      <c r="HN192" s="95" t="n"/>
      <c r="HO192" s="95" t="n"/>
      <c r="HP192" s="95" t="n"/>
      <c r="HQ192" s="95" t="n"/>
      <c r="HR192" s="95" t="n"/>
      <c r="HS192" s="95" t="n"/>
      <c r="HT192" s="95" t="n"/>
      <c r="HU192" s="95" t="n"/>
      <c r="HV192" s="95" t="n"/>
      <c r="HW192" s="95" t="n"/>
      <c r="HX192" s="95" t="n"/>
      <c r="HY192" s="95" t="n"/>
      <c r="HZ192" s="95" t="n"/>
      <c r="IA192" s="95" t="n"/>
      <c r="IB192" s="95" t="n"/>
      <c r="IC192" s="95" t="n"/>
      <c r="ID192" s="95" t="n"/>
      <c r="IE192" s="95" t="n"/>
      <c r="IF192" s="95" t="n"/>
      <c r="IG192" s="95" t="n"/>
      <c r="IH192" s="95" t="n"/>
      <c r="II192" s="95" t="n"/>
      <c r="IJ192" s="95" t="n"/>
      <c r="IK192" s="95" t="n"/>
      <c r="IL192" s="95" t="n"/>
      <c r="IM192" s="95" t="n"/>
      <c r="IN192" s="95" t="n"/>
      <c r="IO192" s="95" t="n"/>
      <c r="IP192" s="95" t="n"/>
      <c r="IQ192" s="95" t="n"/>
      <c r="IR192" s="95" t="n"/>
      <c r="IS192" s="95" t="n"/>
      <c r="IT192" s="95" t="n"/>
      <c r="IU192" s="95" t="n"/>
    </row>
    <row r="193" ht="12.75" customHeight="1" s="54">
      <c r="A193" s="95" t="n">
        <v>17</v>
      </c>
      <c r="B193" s="95" t="n">
        <v>1</v>
      </c>
      <c r="C193" s="95">
        <f>ROW(SmtRes!A170)</f>
        <v/>
      </c>
      <c r="D193" s="95">
        <f>ROW(EtalonRes!A170)</f>
        <v/>
      </c>
      <c r="E193" s="95" t="n">
        <v>1</v>
      </c>
      <c r="F193" s="95" t="inlineStr">
        <is>
          <t>4.8-254-1</t>
        </is>
      </c>
      <c r="G193" s="95" t="inlineStr">
        <is>
          <t>Монтаж электрокаменки сауны и нагревательного оборудования</t>
        </is>
      </c>
      <c r="H193" s="95" t="inlineStr">
        <is>
          <t>1 КОМПЛ.</t>
        </is>
      </c>
      <c r="I193" s="95" t="n">
        <v>1</v>
      </c>
      <c r="J193" s="95" t="n">
        <v>1563.59</v>
      </c>
      <c r="K193" s="95" t="n">
        <v>21745.02</v>
      </c>
      <c r="L193" s="95" t="n"/>
      <c r="M193" s="95" t="n"/>
      <c r="N193" s="95" t="n"/>
      <c r="O193" s="95">
        <f>ROUND((Z193+AC193+AD193),2)</f>
        <v/>
      </c>
      <c r="P193" s="95">
        <f>ROUND((U193+X193+Y193),2)</f>
        <v/>
      </c>
      <c r="Q193" s="95">
        <f>ROUND(10.18,2)</f>
        <v/>
      </c>
      <c r="R193" s="95">
        <f>ROUND(AH193,2)</f>
        <v/>
      </c>
      <c r="S193" s="95" t="inlineStr">
        <is>
          <t>ТСН-2001 4.8-254-1</t>
        </is>
      </c>
      <c r="T193" s="95" t="inlineStr">
        <is>
          <t>work</t>
        </is>
      </c>
      <c r="U193" s="95" t="n">
        <v>15917.35</v>
      </c>
      <c r="V193" s="95" t="n">
        <v>3914.1</v>
      </c>
      <c r="W193" s="95" t="n">
        <v>434.9</v>
      </c>
      <c r="X193" s="95" t="n">
        <v>2913.83</v>
      </c>
      <c r="Y193" s="95" t="n">
        <v>2913.83</v>
      </c>
      <c r="Z193" s="95" t="n">
        <v>1563.59</v>
      </c>
      <c r="AA193" s="95" t="n">
        <v>384.49</v>
      </c>
      <c r="AB193" s="95" t="n">
        <v>42.72</v>
      </c>
      <c r="AC193" s="95" t="n">
        <v>286.23</v>
      </c>
      <c r="AD193" s="95" t="n">
        <v>286.23</v>
      </c>
      <c r="AE193" s="95" t="inlineStr">
        <is>
          <t>work</t>
        </is>
      </c>
      <c r="AF193" s="95" t="n">
        <v>48.15</v>
      </c>
      <c r="AG193" s="95" t="n">
        <v>4.73</v>
      </c>
      <c r="AH193" s="95" t="n">
        <v>1</v>
      </c>
      <c r="AI193" s="95">
        <f>(((EX193*0.3)*1.1))</f>
        <v/>
      </c>
      <c r="AJ193" s="95">
        <f>(AS193)</f>
        <v/>
      </c>
      <c r="AK193" s="95" t="n">
        <v>384.49</v>
      </c>
      <c r="AL193" s="95" t="n">
        <v>0</v>
      </c>
      <c r="AM193" s="95" t="n">
        <v>286.23</v>
      </c>
      <c r="AN193" s="95" t="n">
        <v>42.72</v>
      </c>
      <c r="AO193" s="95">
        <f>ROUND(O193,2)</f>
        <v/>
      </c>
      <c r="AP193" s="95" t="n">
        <v>0</v>
      </c>
      <c r="AQ193" s="95">
        <f>ROUND(R193,2)</f>
        <v/>
      </c>
      <c r="AR193" s="95" t="n">
        <v>0</v>
      </c>
      <c r="AS193" s="95" t="n">
        <v>0</v>
      </c>
      <c r="AT193" s="95" t="n">
        <v>97</v>
      </c>
      <c r="AU193" s="95" t="n">
        <v>51</v>
      </c>
      <c r="AV193" s="95" t="n">
        <v>1</v>
      </c>
      <c r="AW193" s="95" t="n">
        <v>1</v>
      </c>
      <c r="AX193" s="95" t="n"/>
      <c r="AY193" s="95" t="n"/>
      <c r="AZ193" s="95" t="n">
        <v>1</v>
      </c>
      <c r="BA193" s="95" t="n">
        <v>1</v>
      </c>
      <c r="BB193" s="95" t="n">
        <v>1</v>
      </c>
      <c r="BC193" s="95" t="n">
        <v>1</v>
      </c>
      <c r="BD193" s="95" t="n"/>
      <c r="BE193" s="95" t="n"/>
      <c r="BF193" s="95" t="n"/>
      <c r="BG193" s="95" t="n"/>
      <c r="BH193" s="95" t="n">
        <v>0</v>
      </c>
      <c r="BI193" s="95" t="n">
        <v>1</v>
      </c>
      <c r="BJ193" s="95" t="inlineStr">
        <is>
          <t>ТСН-2001.4. Электротехнические установки, 4.8-254-1</t>
        </is>
      </c>
      <c r="BK193" s="95" t="n"/>
      <c r="BL193" s="95" t="n"/>
      <c r="BM193" s="95" t="n">
        <v>48</v>
      </c>
      <c r="BN193" s="95" t="n">
        <v>0</v>
      </c>
      <c r="BO193" s="95" t="inlineStr">
        <is>
          <t>4.8-254-1</t>
        </is>
      </c>
      <c r="BP193" s="95" t="n">
        <v>1</v>
      </c>
      <c r="BQ193" s="95" t="n">
        <v>40</v>
      </c>
      <c r="BR193" s="95" t="n">
        <v>0</v>
      </c>
      <c r="BS193" s="95" t="n">
        <v>1</v>
      </c>
      <c r="BT193" s="95" t="n">
        <v>1</v>
      </c>
      <c r="BU193" s="95" t="n">
        <v>1</v>
      </c>
      <c r="BV193" s="95" t="n">
        <v>1</v>
      </c>
      <c r="BW193" s="95" t="n">
        <v>1</v>
      </c>
      <c r="BX193" s="95" t="n">
        <v>1</v>
      </c>
      <c r="BY193" s="95" t="n"/>
      <c r="BZ193" s="95" t="n">
        <v>97</v>
      </c>
      <c r="CA193" s="95" t="n">
        <v>51</v>
      </c>
      <c r="CB193" s="95" t="n"/>
      <c r="CC193" s="95" t="n"/>
      <c r="CD193" s="95" t="n"/>
      <c r="CE193" s="95" t="n">
        <v>30</v>
      </c>
      <c r="CF193" s="95" t="n">
        <v>0</v>
      </c>
      <c r="CG193" s="95" t="n">
        <v>0</v>
      </c>
      <c r="CH193" s="95" t="n"/>
      <c r="CI193" s="95" t="n"/>
      <c r="CJ193" s="95" t="n"/>
      <c r="CK193" s="95" t="n"/>
      <c r="CL193" s="95" t="n"/>
      <c r="CM193" s="95" t="n">
        <v>0</v>
      </c>
      <c r="CN193" s="95" t="n"/>
      <c r="CO193" s="95" t="n">
        <v>0</v>
      </c>
      <c r="CP193" s="95">
        <f>ROUND(P193,2)</f>
        <v/>
      </c>
      <c r="CQ193" s="95">
        <f>ROUND(V193,2)</f>
        <v/>
      </c>
      <c r="CR193" s="95">
        <f>ROUND(W193,2)</f>
        <v/>
      </c>
      <c r="CS193" s="95">
        <f>ROUND(X193,2)</f>
        <v/>
      </c>
      <c r="CT193" s="95">
        <f>ROUND(Y193,2)</f>
        <v/>
      </c>
      <c r="CU193" s="95">
        <f>ROUND(AF193,2)</f>
        <v/>
      </c>
      <c r="CV193" s="95">
        <f>ROUND((AH193*AV193),2)</f>
        <v/>
      </c>
      <c r="CW193" s="95">
        <f>ROUND(AI193,2)</f>
        <v/>
      </c>
      <c r="CX193" s="95">
        <f>ROUND(AJ193,2)</f>
        <v/>
      </c>
      <c r="CY193" s="95">
        <f>ROUND(((P193*AT193)/100),2)</f>
        <v/>
      </c>
      <c r="CZ193" s="95">
        <f>ROUND(((P193*AU193)/100),2)</f>
        <v/>
      </c>
      <c r="DA193" s="95" t="n"/>
      <c r="DB193" s="95" t="n">
        <v>335</v>
      </c>
      <c r="DC193" s="95" t="n"/>
      <c r="DD193" s="95" t="inlineStr">
        <is>
          <t>*0)*1</t>
        </is>
      </c>
      <c r="DE193" s="95" t="inlineStr">
        <is>
          <t>*0,3)*1,1</t>
        </is>
      </c>
      <c r="DF193" s="95" t="inlineStr">
        <is>
          <t>*0,3)*1,1</t>
        </is>
      </c>
      <c r="DG193" s="95" t="inlineStr">
        <is>
          <t>*0,3)*1,1</t>
        </is>
      </c>
      <c r="DH193" s="95" t="n"/>
      <c r="DI193" s="95" t="inlineStr">
        <is>
          <t>*0,3)*1,1</t>
        </is>
      </c>
      <c r="DJ193" s="95" t="inlineStr">
        <is>
          <t>*0,3)*1,1</t>
        </is>
      </c>
      <c r="DK193" s="95" t="n"/>
      <c r="DL193" s="95" t="n"/>
      <c r="DM193" s="95" t="n"/>
      <c r="DN193" s="95" t="n">
        <v>0</v>
      </c>
      <c r="DO193" s="95" t="n">
        <v>0</v>
      </c>
      <c r="DP193" s="95" t="n">
        <v>1</v>
      </c>
      <c r="DQ193" s="95" t="n">
        <v>1</v>
      </c>
      <c r="DR193" s="95" t="n"/>
      <c r="DS193" s="95" t="n"/>
      <c r="DT193" s="95" t="n"/>
      <c r="DU193" s="95" t="n">
        <v>1000</v>
      </c>
      <c r="DV193" s="95" t="inlineStr">
        <is>
          <t>1  КОМПЛ..</t>
        </is>
      </c>
      <c r="DW193" s="95" t="inlineStr">
        <is>
          <t>1  КОМПЛ..</t>
        </is>
      </c>
      <c r="DX193" s="95" t="n">
        <v>1</v>
      </c>
      <c r="DY193" s="95" t="n"/>
      <c r="DZ193" s="95" t="n"/>
      <c r="EA193" s="95" t="n"/>
      <c r="EB193" s="95" t="n"/>
      <c r="EC193" s="95" t="n"/>
      <c r="ED193" s="95" t="n"/>
      <c r="EE193" s="95" t="n">
        <v>1036771635</v>
      </c>
      <c r="EF193" s="95" t="n">
        <v>40</v>
      </c>
      <c r="EG193" s="95" t="inlineStr">
        <is>
          <t>Монтаж оборудования</t>
        </is>
      </c>
      <c r="EH193" s="95" t="n">
        <v>0</v>
      </c>
      <c r="EI193" s="95" t="n"/>
      <c r="EJ193" s="95" t="n">
        <v>1</v>
      </c>
      <c r="EK193" s="95" t="n">
        <v>48</v>
      </c>
      <c r="EL193" s="95" t="inlineStr">
        <is>
          <t>ТСН-2001.4. Электротехнические установки</t>
        </is>
      </c>
      <c r="EM193" s="95" t="inlineStr">
        <is>
          <t>ТСН-2001.4-8</t>
        </is>
      </c>
      <c r="EN193" s="95" t="n"/>
      <c r="EO193" s="95" t="n"/>
      <c r="EP193" s="95" t="n"/>
      <c r="EQ193" s="95" t="n">
        <v>131072</v>
      </c>
      <c r="ER193" s="95" t="n">
        <v>384.49</v>
      </c>
      <c r="ES193" s="95" t="n">
        <v>0</v>
      </c>
      <c r="ET193" s="95" t="n">
        <v>286.23</v>
      </c>
      <c r="EU193" s="95" t="n">
        <v>42.72</v>
      </c>
      <c r="EV193" s="95" t="n">
        <v>286.23</v>
      </c>
      <c r="EW193" s="95" t="n">
        <v>1</v>
      </c>
      <c r="EX193" s="95" t="n">
        <v>0</v>
      </c>
      <c r="EY193" s="95" t="n">
        <v>0</v>
      </c>
      <c r="EZ193" s="95" t="n"/>
      <c r="FA193" s="95" t="n"/>
      <c r="FB193" s="95" t="n"/>
      <c r="FC193" s="95" t="n"/>
      <c r="FD193" s="95" t="n"/>
      <c r="FE193" s="95" t="n"/>
      <c r="FF193" s="95" t="n"/>
      <c r="FG193" s="95" t="n"/>
      <c r="FH193" s="95" t="n"/>
      <c r="FI193" s="95" t="n"/>
      <c r="FJ193" s="95" t="n"/>
      <c r="FK193" s="95" t="n"/>
      <c r="FL193" s="95" t="n"/>
      <c r="FM193" s="95" t="n"/>
      <c r="FN193" s="95" t="n"/>
      <c r="FO193" s="95" t="n"/>
      <c r="FP193" s="95" t="n"/>
      <c r="FQ193" s="95" t="n">
        <v>0</v>
      </c>
      <c r="FR193" s="95">
        <f>ROUND(IF(BI193=3,GM193,0),2)</f>
        <v/>
      </c>
      <c r="FS193" s="95" t="n">
        <v>0</v>
      </c>
      <c r="FT193" s="95" t="n"/>
      <c r="FU193" s="95" t="n"/>
      <c r="FV193" s="95" t="n"/>
      <c r="FW193" s="95" t="n"/>
      <c r="FX193" s="95" t="n">
        <v>97</v>
      </c>
      <c r="FY193" s="95" t="n">
        <v>51</v>
      </c>
      <c r="FZ193" s="95" t="n"/>
      <c r="GA193" s="95" t="n"/>
      <c r="GB193" s="95" t="n"/>
      <c r="GC193" s="95" t="n"/>
      <c r="GD193" s="95" t="n">
        <v>1</v>
      </c>
      <c r="GE193" s="95" t="n"/>
      <c r="GF193" s="95" t="n">
        <v>1036771635</v>
      </c>
      <c r="GG193" s="95" t="n">
        <v>2</v>
      </c>
      <c r="GH193" s="95" t="n">
        <v>1</v>
      </c>
      <c r="GI193" s="95" t="n">
        <v>2</v>
      </c>
      <c r="GJ193" s="95" t="n">
        <v>0</v>
      </c>
      <c r="GK193" s="95" t="n">
        <v>0</v>
      </c>
      <c r="GL193" s="95">
        <f>ROUND(IF(AND(BH193=3,BI193=3,FS193&lt;&gt;0),P193,0),2)</f>
        <v/>
      </c>
      <c r="GM193" s="95">
        <f>ROUND(O193+X193+Y193,2)+GX193</f>
        <v/>
      </c>
      <c r="GN193" s="95">
        <f>IF(OR(BI193=0,BI193=1),GM193-GX193,0)</f>
        <v/>
      </c>
      <c r="GO193" s="95">
        <f>IF(BI193=2,GM193-GX193,0)</f>
        <v/>
      </c>
      <c r="GP193" s="95">
        <f>IF(BI193=4,GM193-GX193,0)</f>
        <v/>
      </c>
      <c r="GQ193" s="95" t="n"/>
      <c r="GR193" s="95" t="n">
        <v>0</v>
      </c>
      <c r="GS193" s="95" t="n">
        <v>0</v>
      </c>
      <c r="GT193" s="95" t="n">
        <v>0</v>
      </c>
      <c r="GU193" s="95" t="n"/>
      <c r="GV193" s="95">
        <f>ROUND((GT193),6)</f>
        <v/>
      </c>
      <c r="GW193" s="95" t="n">
        <v>1</v>
      </c>
      <c r="GX193" s="95">
        <f>ROUND(HC193*I193,2)</f>
        <v/>
      </c>
      <c r="GY193" s="95" t="n">
        <v>0</v>
      </c>
      <c r="GZ193" s="95" t="n">
        <v>0</v>
      </c>
      <c r="HA193" s="95" t="n">
        <v>0</v>
      </c>
      <c r="HB193" s="95" t="n">
        <v>0</v>
      </c>
      <c r="HC193" s="95">
        <f>GV193*GW193</f>
        <v/>
      </c>
      <c r="HD193" s="95" t="n">
        <v>0</v>
      </c>
      <c r="HE193" s="95" t="n"/>
      <c r="HF193" s="95" t="n"/>
      <c r="HG193" s="95" t="n"/>
      <c r="HH193" s="95" t="n"/>
      <c r="HI193" s="95" t="n"/>
      <c r="HJ193" s="95" t="n"/>
      <c r="HK193" s="95" t="n"/>
      <c r="HL193" s="95" t="n"/>
      <c r="HM193" s="95" t="n"/>
      <c r="HN193" s="95" t="n"/>
      <c r="HO193" s="95" t="n"/>
      <c r="HP193" s="95" t="n"/>
      <c r="HQ193" s="95" t="n"/>
      <c r="HR193" s="95" t="n"/>
      <c r="HS193" s="95" t="n"/>
      <c r="HT193" s="95" t="n"/>
      <c r="HU193" s="95" t="n"/>
      <c r="HV193" s="95" t="n"/>
      <c r="HW193" s="95" t="n"/>
      <c r="HX193" s="95" t="n"/>
      <c r="HY193" s="95" t="n"/>
      <c r="HZ193" s="95" t="n"/>
      <c r="IA193" s="95" t="n"/>
      <c r="IB193" s="95" t="n"/>
      <c r="IC193" s="95" t="n"/>
      <c r="ID193" s="95" t="n"/>
      <c r="IE193" s="95" t="n"/>
      <c r="IF193" s="95" t="n"/>
      <c r="IG193" s="95" t="n"/>
      <c r="IH193" s="95" t="n"/>
      <c r="II193" s="95" t="n"/>
      <c r="IJ193" s="95" t="n"/>
      <c r="IK193" s="95" t="n"/>
      <c r="IL193" s="95" t="n"/>
      <c r="IM193" s="95" t="n"/>
      <c r="IN193" s="95" t="n"/>
      <c r="IO193" s="95" t="n"/>
      <c r="IP193" s="95" t="n"/>
      <c r="IQ193" s="95" t="n"/>
      <c r="IR193" s="95" t="n"/>
      <c r="IS193" s="95" t="n"/>
      <c r="IT193" s="95" t="n"/>
      <c r="IU193" s="95" t="n"/>
    </row>
    <row r="194" ht="12.75" customHeight="1" s="54">
      <c r="A194" s="95" t="n">
        <v>17</v>
      </c>
      <c r="B194" s="95" t="n">
        <v>1</v>
      </c>
      <c r="C194" s="95">
        <f>ROW(SmtRes!A171)</f>
        <v/>
      </c>
      <c r="D194" s="95">
        <f>ROW(EtalonRes!A171)</f>
        <v/>
      </c>
      <c r="E194" s="95" t="n">
        <v>1</v>
      </c>
      <c r="F194" s="95" t="inlineStr">
        <is>
          <t>3.20-9-1</t>
        </is>
      </c>
      <c r="G194" s="95" t="inlineStr">
        <is>
          <t>Вентиляционные решетки и воздухообмен сауны</t>
        </is>
      </c>
      <c r="H194" s="95" t="inlineStr">
        <is>
          <t>1 КОМПЛ.</t>
        </is>
      </c>
      <c r="I194" s="95" t="n">
        <v>1</v>
      </c>
      <c r="J194" s="95" t="n">
        <v>938.16</v>
      </c>
      <c r="K194" s="95" t="n">
        <v>13047.01</v>
      </c>
      <c r="L194" s="95" t="n"/>
      <c r="M194" s="95" t="n"/>
      <c r="N194" s="95" t="n"/>
      <c r="O194" s="95">
        <f>ROUND((Z194+AC194+AD194),2)</f>
        <v/>
      </c>
      <c r="P194" s="95">
        <f>ROUND((U194+X194+Y194),2)</f>
        <v/>
      </c>
      <c r="Q194" s="95">
        <f>ROUND(10.18,2)</f>
        <v/>
      </c>
      <c r="R194" s="95">
        <f>ROUND(AH194,2)</f>
        <v/>
      </c>
      <c r="S194" s="95" t="inlineStr">
        <is>
          <t>ТСН-2001 3.20-9-1</t>
        </is>
      </c>
      <c r="T194" s="95" t="inlineStr">
        <is>
          <t>work</t>
        </is>
      </c>
      <c r="U194" s="95" t="n">
        <v>9550.41</v>
      </c>
      <c r="V194" s="95" t="n">
        <v>2348.46</v>
      </c>
      <c r="W194" s="95" t="n">
        <v>260.94</v>
      </c>
      <c r="X194" s="95" t="n">
        <v>1748.3</v>
      </c>
      <c r="Y194" s="95" t="n">
        <v>1748.3</v>
      </c>
      <c r="Z194" s="95" t="n">
        <v>938.16</v>
      </c>
      <c r="AA194" s="95" t="n">
        <v>230.7</v>
      </c>
      <c r="AB194" s="95" t="n">
        <v>25.64</v>
      </c>
      <c r="AC194" s="95" t="n">
        <v>171.74</v>
      </c>
      <c r="AD194" s="95" t="n">
        <v>171.74</v>
      </c>
      <c r="AE194" s="95" t="inlineStr">
        <is>
          <t>work</t>
        </is>
      </c>
      <c r="AF194" s="95" t="n">
        <v>28.9</v>
      </c>
      <c r="AG194" s="95" t="n">
        <v>2.84</v>
      </c>
      <c r="AH194" s="95" t="n">
        <v>1</v>
      </c>
      <c r="AI194" s="95">
        <f>(((EX194*0.3)*1.1))</f>
        <v/>
      </c>
      <c r="AJ194" s="95">
        <f>(AS194)</f>
        <v/>
      </c>
      <c r="AK194" s="95" t="n">
        <v>230.7</v>
      </c>
      <c r="AL194" s="95" t="n">
        <v>0</v>
      </c>
      <c r="AM194" s="95" t="n">
        <v>171.74</v>
      </c>
      <c r="AN194" s="95" t="n">
        <v>25.64</v>
      </c>
      <c r="AO194" s="95">
        <f>ROUND(O194,2)</f>
        <v/>
      </c>
      <c r="AP194" s="95" t="n">
        <v>0</v>
      </c>
      <c r="AQ194" s="95">
        <f>ROUND(R194,2)</f>
        <v/>
      </c>
      <c r="AR194" s="95" t="n">
        <v>0</v>
      </c>
      <c r="AS194" s="95" t="n">
        <v>0</v>
      </c>
      <c r="AT194" s="95" t="n">
        <v>97</v>
      </c>
      <c r="AU194" s="95" t="n">
        <v>51</v>
      </c>
      <c r="AV194" s="95" t="n">
        <v>1</v>
      </c>
      <c r="AW194" s="95" t="n">
        <v>1</v>
      </c>
      <c r="AX194" s="95" t="n"/>
      <c r="AY194" s="95" t="n"/>
      <c r="AZ194" s="95" t="n">
        <v>1</v>
      </c>
      <c r="BA194" s="95" t="n">
        <v>1</v>
      </c>
      <c r="BB194" s="95" t="n">
        <v>1</v>
      </c>
      <c r="BC194" s="95" t="n">
        <v>1</v>
      </c>
      <c r="BD194" s="95" t="n"/>
      <c r="BE194" s="95" t="n"/>
      <c r="BF194" s="95" t="n"/>
      <c r="BG194" s="95" t="n"/>
      <c r="BH194" s="95" t="n">
        <v>0</v>
      </c>
      <c r="BI194" s="95" t="n">
        <v>1</v>
      </c>
      <c r="BJ194" s="95" t="inlineStr">
        <is>
          <t>ТСН-2001 3.20-9-1, 3.20-9-1</t>
        </is>
      </c>
      <c r="BK194" s="95" t="n"/>
      <c r="BL194" s="95" t="n"/>
      <c r="BM194" s="95" t="n">
        <v>320</v>
      </c>
      <c r="BN194" s="95" t="n">
        <v>0</v>
      </c>
      <c r="BO194" s="95" t="inlineStr">
        <is>
          <t>3.20-9-1</t>
        </is>
      </c>
      <c r="BP194" s="95" t="n">
        <v>1</v>
      </c>
      <c r="BQ194" s="95" t="n">
        <v>40</v>
      </c>
      <c r="BR194" s="95" t="n">
        <v>0</v>
      </c>
      <c r="BS194" s="95" t="n">
        <v>1</v>
      </c>
      <c r="BT194" s="95" t="n">
        <v>1</v>
      </c>
      <c r="BU194" s="95" t="n">
        <v>1</v>
      </c>
      <c r="BV194" s="95" t="n">
        <v>1</v>
      </c>
      <c r="BW194" s="95" t="n">
        <v>1</v>
      </c>
      <c r="BX194" s="95" t="n">
        <v>1</v>
      </c>
      <c r="BY194" s="95" t="n"/>
      <c r="BZ194" s="95" t="n">
        <v>97</v>
      </c>
      <c r="CA194" s="95" t="n">
        <v>51</v>
      </c>
      <c r="CB194" s="95" t="n"/>
      <c r="CC194" s="95" t="n"/>
      <c r="CD194" s="95" t="n"/>
      <c r="CE194" s="95" t="n">
        <v>30</v>
      </c>
      <c r="CF194" s="95" t="n">
        <v>0</v>
      </c>
      <c r="CG194" s="95" t="n">
        <v>0</v>
      </c>
      <c r="CH194" s="95" t="n"/>
      <c r="CI194" s="95" t="n"/>
      <c r="CJ194" s="95" t="n"/>
      <c r="CK194" s="95" t="n"/>
      <c r="CL194" s="95" t="n"/>
      <c r="CM194" s="95" t="n">
        <v>0</v>
      </c>
      <c r="CN194" s="95" t="n"/>
      <c r="CO194" s="95" t="n">
        <v>0</v>
      </c>
      <c r="CP194" s="95">
        <f>ROUND(P194,2)</f>
        <v/>
      </c>
      <c r="CQ194" s="95">
        <f>ROUND(V194,2)</f>
        <v/>
      </c>
      <c r="CR194" s="95">
        <f>ROUND(W194,2)</f>
        <v/>
      </c>
      <c r="CS194" s="95">
        <f>ROUND(X194,2)</f>
        <v/>
      </c>
      <c r="CT194" s="95">
        <f>ROUND(Y194,2)</f>
        <v/>
      </c>
      <c r="CU194" s="95">
        <f>ROUND(AF194,2)</f>
        <v/>
      </c>
      <c r="CV194" s="95">
        <f>ROUND((AH194*AV194),2)</f>
        <v/>
      </c>
      <c r="CW194" s="95">
        <f>ROUND(AI194,2)</f>
        <v/>
      </c>
      <c r="CX194" s="95">
        <f>ROUND(AJ194,2)</f>
        <v/>
      </c>
      <c r="CY194" s="95">
        <f>ROUND(((P194*AT194)/100),2)</f>
        <v/>
      </c>
      <c r="CZ194" s="95">
        <f>ROUND(((P194*AU194)/100),2)</f>
        <v/>
      </c>
      <c r="DA194" s="95" t="n"/>
      <c r="DB194" s="95" t="n">
        <v>337</v>
      </c>
      <c r="DC194" s="95" t="n"/>
      <c r="DD194" s="95" t="inlineStr">
        <is>
          <t>*0)*1</t>
        </is>
      </c>
      <c r="DE194" s="95" t="inlineStr">
        <is>
          <t>*0,3)*1,1</t>
        </is>
      </c>
      <c r="DF194" s="95" t="inlineStr">
        <is>
          <t>*0,3)*1,1</t>
        </is>
      </c>
      <c r="DG194" s="95" t="inlineStr">
        <is>
          <t>*0,3)*1,1</t>
        </is>
      </c>
      <c r="DH194" s="95" t="n"/>
      <c r="DI194" s="95" t="inlineStr">
        <is>
          <t>*0,3)*1,1</t>
        </is>
      </c>
      <c r="DJ194" s="95" t="inlineStr">
        <is>
          <t>*0,3)*1,1</t>
        </is>
      </c>
      <c r="DK194" s="95" t="n"/>
      <c r="DL194" s="95" t="n"/>
      <c r="DM194" s="95" t="n"/>
      <c r="DN194" s="95" t="n">
        <v>0</v>
      </c>
      <c r="DO194" s="95" t="n">
        <v>0</v>
      </c>
      <c r="DP194" s="95" t="n">
        <v>1</v>
      </c>
      <c r="DQ194" s="95" t="n">
        <v>1</v>
      </c>
      <c r="DR194" s="95" t="n"/>
      <c r="DS194" s="95" t="n"/>
      <c r="DT194" s="95" t="n"/>
      <c r="DU194" s="95" t="n">
        <v>1000</v>
      </c>
      <c r="DV194" s="95" t="inlineStr">
        <is>
          <t>1  КОМПЛ..</t>
        </is>
      </c>
      <c r="DW194" s="95" t="inlineStr">
        <is>
          <t>1  КОМПЛ..</t>
        </is>
      </c>
      <c r="DX194" s="95" t="n">
        <v>1</v>
      </c>
      <c r="DY194" s="95" t="n"/>
      <c r="DZ194" s="95" t="n"/>
      <c r="EA194" s="95" t="n"/>
      <c r="EB194" s="95" t="n"/>
      <c r="EC194" s="95" t="n"/>
      <c r="ED194" s="95" t="n"/>
      <c r="EE194" s="95" t="n">
        <v>1453127950</v>
      </c>
      <c r="EF194" s="95" t="n">
        <v>40</v>
      </c>
      <c r="EG194" s="95" t="inlineStr">
        <is>
          <t>Монтаж оборудования</t>
        </is>
      </c>
      <c r="EH194" s="95" t="n">
        <v>0</v>
      </c>
      <c r="EI194" s="95" t="n"/>
      <c r="EJ194" s="95" t="n">
        <v>1</v>
      </c>
      <c r="EK194" s="95" t="n">
        <v>320</v>
      </c>
      <c r="EL194" s="95" t="inlineStr">
        <is>
          <t>ТСН-2001 3.20-9-1</t>
        </is>
      </c>
      <c r="EM194" s="95" t="inlineStr">
        <is>
          <t>ТСН-2001.3-20</t>
        </is>
      </c>
      <c r="EN194" s="95" t="n"/>
      <c r="EO194" s="95" t="n"/>
      <c r="EP194" s="95" t="n"/>
      <c r="EQ194" s="95" t="n">
        <v>131072</v>
      </c>
      <c r="ER194" s="95" t="n">
        <v>230.7</v>
      </c>
      <c r="ES194" s="95" t="n">
        <v>0</v>
      </c>
      <c r="ET194" s="95" t="n">
        <v>171.74</v>
      </c>
      <c r="EU194" s="95" t="n">
        <v>25.64</v>
      </c>
      <c r="EV194" s="95" t="n">
        <v>171.74</v>
      </c>
      <c r="EW194" s="95" t="n">
        <v>1</v>
      </c>
      <c r="EX194" s="95" t="n">
        <v>0</v>
      </c>
      <c r="EY194" s="95" t="n">
        <v>0</v>
      </c>
      <c r="EZ194" s="95" t="n"/>
      <c r="FA194" s="95" t="n"/>
      <c r="FB194" s="95" t="n"/>
      <c r="FC194" s="95" t="n"/>
      <c r="FD194" s="95" t="n"/>
      <c r="FE194" s="95" t="n"/>
      <c r="FF194" s="95" t="n"/>
      <c r="FG194" s="95" t="n"/>
      <c r="FH194" s="95" t="n"/>
      <c r="FI194" s="95" t="n"/>
      <c r="FJ194" s="95" t="n"/>
      <c r="FK194" s="95" t="n"/>
      <c r="FL194" s="95" t="n"/>
      <c r="FM194" s="95" t="n"/>
      <c r="FN194" s="95" t="n"/>
      <c r="FO194" s="95" t="n"/>
      <c r="FP194" s="95" t="n"/>
      <c r="FQ194" s="95" t="n">
        <v>0</v>
      </c>
      <c r="FR194" s="95">
        <f>ROUND(IF(BI194=3,GM194,0),2)</f>
        <v/>
      </c>
      <c r="FS194" s="95" t="n">
        <v>0</v>
      </c>
      <c r="FT194" s="95" t="n"/>
      <c r="FU194" s="95" t="n"/>
      <c r="FV194" s="95" t="n"/>
      <c r="FW194" s="95" t="n"/>
      <c r="FX194" s="95" t="n">
        <v>97</v>
      </c>
      <c r="FY194" s="95" t="n">
        <v>51</v>
      </c>
      <c r="FZ194" s="95" t="n"/>
      <c r="GA194" s="95" t="n"/>
      <c r="GB194" s="95" t="n"/>
      <c r="GC194" s="95" t="n"/>
      <c r="GD194" s="95" t="n">
        <v>1</v>
      </c>
      <c r="GE194" s="95" t="n"/>
      <c r="GF194" s="95" t="n">
        <v>1453127950</v>
      </c>
      <c r="GG194" s="95" t="n">
        <v>2</v>
      </c>
      <c r="GH194" s="95" t="n">
        <v>1</v>
      </c>
      <c r="GI194" s="95" t="n">
        <v>2</v>
      </c>
      <c r="GJ194" s="95" t="n">
        <v>0</v>
      </c>
      <c r="GK194" s="95" t="n">
        <v>0</v>
      </c>
      <c r="GL194" s="95">
        <f>ROUND(IF(AND(BH194=3,BI194=3,FS194&lt;&gt;0),P194,0),2)</f>
        <v/>
      </c>
      <c r="GM194" s="95">
        <f>ROUND(O194+X194+Y194,2)+GX194</f>
        <v/>
      </c>
      <c r="GN194" s="95">
        <f>IF(OR(BI194=0,BI194=1),GM194-GX194,0)</f>
        <v/>
      </c>
      <c r="GO194" s="95">
        <f>IF(BI194=2,GM194-GX194,0)</f>
        <v/>
      </c>
      <c r="GP194" s="95">
        <f>IF(BI194=4,GM194-GX194,0)</f>
        <v/>
      </c>
      <c r="GQ194" s="95" t="n"/>
      <c r="GR194" s="95" t="n">
        <v>0</v>
      </c>
      <c r="GS194" s="95" t="n">
        <v>0</v>
      </c>
      <c r="GT194" s="95" t="n">
        <v>0</v>
      </c>
      <c r="GU194" s="95" t="n"/>
      <c r="GV194" s="95">
        <f>ROUND((GT194),6)</f>
        <v/>
      </c>
      <c r="GW194" s="95" t="n">
        <v>1</v>
      </c>
      <c r="GX194" s="95">
        <f>ROUND(HC194*I194,2)</f>
        <v/>
      </c>
      <c r="GY194" s="95" t="n">
        <v>0</v>
      </c>
      <c r="GZ194" s="95" t="n">
        <v>0</v>
      </c>
      <c r="HA194" s="95" t="n">
        <v>0</v>
      </c>
      <c r="HB194" s="95" t="n">
        <v>0</v>
      </c>
      <c r="HC194" s="95">
        <f>GV194*GW194</f>
        <v/>
      </c>
      <c r="HD194" s="95" t="n">
        <v>0</v>
      </c>
      <c r="HE194" s="95" t="n"/>
      <c r="HF194" s="95" t="n"/>
      <c r="HG194" s="95" t="n"/>
      <c r="HH194" s="95" t="n"/>
      <c r="HI194" s="95" t="n"/>
      <c r="HJ194" s="95" t="n"/>
      <c r="HK194" s="95" t="n"/>
      <c r="HL194" s="95" t="n"/>
      <c r="HM194" s="95" t="n"/>
      <c r="HN194" s="95" t="n"/>
      <c r="HO194" s="95" t="n"/>
      <c r="HP194" s="95" t="n"/>
      <c r="HQ194" s="95" t="n"/>
      <c r="HR194" s="95" t="n"/>
      <c r="HS194" s="95" t="n"/>
      <c r="HT194" s="95" t="n"/>
      <c r="HU194" s="95" t="n"/>
      <c r="HV194" s="95" t="n"/>
      <c r="HW194" s="95" t="n"/>
      <c r="HX194" s="95" t="n"/>
      <c r="HY194" s="95" t="n"/>
      <c r="HZ194" s="95" t="n"/>
      <c r="IA194" s="95" t="n"/>
      <c r="IB194" s="95" t="n"/>
      <c r="IC194" s="95" t="n"/>
      <c r="ID194" s="95" t="n"/>
      <c r="IE194" s="95" t="n"/>
      <c r="IF194" s="95" t="n"/>
      <c r="IG194" s="95" t="n"/>
      <c r="IH194" s="95" t="n"/>
      <c r="II194" s="95" t="n"/>
      <c r="IJ194" s="95" t="n"/>
      <c r="IK194" s="95" t="n"/>
      <c r="IL194" s="95" t="n"/>
      <c r="IM194" s="95" t="n"/>
      <c r="IN194" s="95" t="n"/>
      <c r="IO194" s="95" t="n"/>
      <c r="IP194" s="95" t="n"/>
      <c r="IQ194" s="95" t="n"/>
      <c r="IR194" s="95" t="n"/>
      <c r="IS194" s="95" t="n"/>
      <c r="IT194" s="95" t="n"/>
      <c r="IU194" s="95" t="n"/>
    </row>
    <row r="195" ht="12.75" customHeight="1" s="54">
      <c r="A195" s="95" t="n">
        <v>17</v>
      </c>
      <c r="B195" s="95" t="n">
        <v>1</v>
      </c>
      <c r="C195" s="95">
        <f>ROW(SmtRes!A172)</f>
        <v/>
      </c>
      <c r="D195" s="95">
        <f>ROW(EtalonRes!A172)</f>
        <v/>
      </c>
      <c r="E195" s="95" t="n">
        <v>1</v>
      </c>
      <c r="F195" s="95" t="inlineStr">
        <is>
          <t>4.8-245-1</t>
        </is>
      </c>
      <c r="G195" s="95" t="inlineStr">
        <is>
          <t>Светильники сауны и защитная электрика</t>
        </is>
      </c>
      <c r="H195" s="95" t="inlineStr">
        <is>
          <t>1 КОМПЛ.</t>
        </is>
      </c>
      <c r="I195" s="95" t="n">
        <v>1</v>
      </c>
      <c r="J195" s="95" t="n">
        <v>625.4299999999999</v>
      </c>
      <c r="K195" s="95" t="n">
        <v>8698.01</v>
      </c>
      <c r="L195" s="95" t="n"/>
      <c r="M195" s="95" t="n"/>
      <c r="N195" s="95" t="n"/>
      <c r="O195" s="95">
        <f>ROUND((Z195+AC195+AD195),2)</f>
        <v/>
      </c>
      <c r="P195" s="95">
        <f>ROUND((U195+X195+Y195),2)</f>
        <v/>
      </c>
      <c r="Q195" s="95">
        <f>ROUND(10.18,2)</f>
        <v/>
      </c>
      <c r="R195" s="95">
        <f>ROUND(AH195,2)</f>
        <v/>
      </c>
      <c r="S195" s="95" t="inlineStr">
        <is>
          <t>ТСН-2001 4.8-245-1</t>
        </is>
      </c>
      <c r="T195" s="95" t="inlineStr">
        <is>
          <t>work</t>
        </is>
      </c>
      <c r="U195" s="95" t="n">
        <v>6366.94</v>
      </c>
      <c r="V195" s="95" t="n">
        <v>1565.64</v>
      </c>
      <c r="W195" s="95" t="n">
        <v>173.96</v>
      </c>
      <c r="X195" s="95" t="n">
        <v>1165.53</v>
      </c>
      <c r="Y195" s="95" t="n">
        <v>1165.53</v>
      </c>
      <c r="Z195" s="95" t="n">
        <v>625.4299999999999</v>
      </c>
      <c r="AA195" s="95" t="n">
        <v>153.8</v>
      </c>
      <c r="AB195" s="95" t="n">
        <v>17.08</v>
      </c>
      <c r="AC195" s="95" t="n">
        <v>114.5</v>
      </c>
      <c r="AD195" s="95" t="n">
        <v>114.5</v>
      </c>
      <c r="AE195" s="95" t="inlineStr">
        <is>
          <t>work</t>
        </is>
      </c>
      <c r="AF195" s="95" t="n">
        <v>19.25</v>
      </c>
      <c r="AG195" s="95" t="n">
        <v>1.89</v>
      </c>
      <c r="AH195" s="95" t="n">
        <v>1</v>
      </c>
      <c r="AI195" s="95">
        <f>(((EX195*0.3)*1.1))</f>
        <v/>
      </c>
      <c r="AJ195" s="95">
        <f>(AS195)</f>
        <v/>
      </c>
      <c r="AK195" s="95" t="n">
        <v>153.8</v>
      </c>
      <c r="AL195" s="95" t="n">
        <v>0</v>
      </c>
      <c r="AM195" s="95" t="n">
        <v>114.5</v>
      </c>
      <c r="AN195" s="95" t="n">
        <v>17.08</v>
      </c>
      <c r="AO195" s="95">
        <f>ROUND(O195,2)</f>
        <v/>
      </c>
      <c r="AP195" s="95" t="n">
        <v>0</v>
      </c>
      <c r="AQ195" s="95">
        <f>ROUND(R195,2)</f>
        <v/>
      </c>
      <c r="AR195" s="95" t="n">
        <v>0</v>
      </c>
      <c r="AS195" s="95" t="n">
        <v>0</v>
      </c>
      <c r="AT195" s="95" t="n">
        <v>97</v>
      </c>
      <c r="AU195" s="95" t="n">
        <v>51</v>
      </c>
      <c r="AV195" s="95" t="n">
        <v>1</v>
      </c>
      <c r="AW195" s="95" t="n">
        <v>1</v>
      </c>
      <c r="AX195" s="95" t="n"/>
      <c r="AY195" s="95" t="n"/>
      <c r="AZ195" s="95" t="n">
        <v>1</v>
      </c>
      <c r="BA195" s="95" t="n">
        <v>1</v>
      </c>
      <c r="BB195" s="95" t="n">
        <v>1</v>
      </c>
      <c r="BC195" s="95" t="n">
        <v>1</v>
      </c>
      <c r="BD195" s="95" t="n"/>
      <c r="BE195" s="95" t="n"/>
      <c r="BF195" s="95" t="n"/>
      <c r="BG195" s="95" t="n"/>
      <c r="BH195" s="95" t="n">
        <v>0</v>
      </c>
      <c r="BI195" s="95" t="n">
        <v>1</v>
      </c>
      <c r="BJ195" s="95" t="inlineStr">
        <is>
          <t>ТСН-2001.4. Электротехнические установки, 4.8-245-1</t>
        </is>
      </c>
      <c r="BK195" s="95" t="n"/>
      <c r="BL195" s="95" t="n"/>
      <c r="BM195" s="95" t="n">
        <v>48</v>
      </c>
      <c r="BN195" s="95" t="n">
        <v>0</v>
      </c>
      <c r="BO195" s="95" t="inlineStr">
        <is>
          <t>4.8-245-1</t>
        </is>
      </c>
      <c r="BP195" s="95" t="n">
        <v>1</v>
      </c>
      <c r="BQ195" s="95" t="n">
        <v>40</v>
      </c>
      <c r="BR195" s="95" t="n">
        <v>0</v>
      </c>
      <c r="BS195" s="95" t="n">
        <v>1</v>
      </c>
      <c r="BT195" s="95" t="n">
        <v>1</v>
      </c>
      <c r="BU195" s="95" t="n">
        <v>1</v>
      </c>
      <c r="BV195" s="95" t="n">
        <v>1</v>
      </c>
      <c r="BW195" s="95" t="n">
        <v>1</v>
      </c>
      <c r="BX195" s="95" t="n">
        <v>1</v>
      </c>
      <c r="BY195" s="95" t="n"/>
      <c r="BZ195" s="95" t="n">
        <v>97</v>
      </c>
      <c r="CA195" s="95" t="n">
        <v>51</v>
      </c>
      <c r="CB195" s="95" t="n"/>
      <c r="CC195" s="95" t="n"/>
      <c r="CD195" s="95" t="n"/>
      <c r="CE195" s="95" t="n">
        <v>30</v>
      </c>
      <c r="CF195" s="95" t="n">
        <v>0</v>
      </c>
      <c r="CG195" s="95" t="n">
        <v>0</v>
      </c>
      <c r="CH195" s="95" t="n"/>
      <c r="CI195" s="95" t="n"/>
      <c r="CJ195" s="95" t="n"/>
      <c r="CK195" s="95" t="n"/>
      <c r="CL195" s="95" t="n"/>
      <c r="CM195" s="95" t="n">
        <v>0</v>
      </c>
      <c r="CN195" s="95" t="n"/>
      <c r="CO195" s="95" t="n">
        <v>0</v>
      </c>
      <c r="CP195" s="95">
        <f>ROUND(P195,2)</f>
        <v/>
      </c>
      <c r="CQ195" s="95">
        <f>ROUND(V195,2)</f>
        <v/>
      </c>
      <c r="CR195" s="95">
        <f>ROUND(W195,2)</f>
        <v/>
      </c>
      <c r="CS195" s="95">
        <f>ROUND(X195,2)</f>
        <v/>
      </c>
      <c r="CT195" s="95">
        <f>ROUND(Y195,2)</f>
        <v/>
      </c>
      <c r="CU195" s="95">
        <f>ROUND(AF195,2)</f>
        <v/>
      </c>
      <c r="CV195" s="95">
        <f>ROUND((AH195*AV195),2)</f>
        <v/>
      </c>
      <c r="CW195" s="95">
        <f>ROUND(AI195,2)</f>
        <v/>
      </c>
      <c r="CX195" s="95">
        <f>ROUND(AJ195,2)</f>
        <v/>
      </c>
      <c r="CY195" s="95">
        <f>ROUND(((P195*AT195)/100),2)</f>
        <v/>
      </c>
      <c r="CZ195" s="95">
        <f>ROUND(((P195*AU195)/100),2)</f>
        <v/>
      </c>
      <c r="DA195" s="95" t="n"/>
      <c r="DB195" s="95" t="n">
        <v>339</v>
      </c>
      <c r="DC195" s="95" t="n"/>
      <c r="DD195" s="95" t="inlineStr">
        <is>
          <t>*0)*1</t>
        </is>
      </c>
      <c r="DE195" s="95" t="inlineStr">
        <is>
          <t>*0,3)*1,1</t>
        </is>
      </c>
      <c r="DF195" s="95" t="inlineStr">
        <is>
          <t>*0,3)*1,1</t>
        </is>
      </c>
      <c r="DG195" s="95" t="inlineStr">
        <is>
          <t>*0,3)*1,1</t>
        </is>
      </c>
      <c r="DH195" s="95" t="n"/>
      <c r="DI195" s="95" t="inlineStr">
        <is>
          <t>*0,3)*1,1</t>
        </is>
      </c>
      <c r="DJ195" s="95" t="inlineStr">
        <is>
          <t>*0,3)*1,1</t>
        </is>
      </c>
      <c r="DK195" s="95" t="n"/>
      <c r="DL195" s="95" t="n"/>
      <c r="DM195" s="95" t="n"/>
      <c r="DN195" s="95" t="n">
        <v>0</v>
      </c>
      <c r="DO195" s="95" t="n">
        <v>0</v>
      </c>
      <c r="DP195" s="95" t="n">
        <v>1</v>
      </c>
      <c r="DQ195" s="95" t="n">
        <v>1</v>
      </c>
      <c r="DR195" s="95" t="n"/>
      <c r="DS195" s="95" t="n"/>
      <c r="DT195" s="95" t="n"/>
      <c r="DU195" s="95" t="n">
        <v>1000</v>
      </c>
      <c r="DV195" s="95" t="inlineStr">
        <is>
          <t>1  КОМПЛ..</t>
        </is>
      </c>
      <c r="DW195" s="95" t="inlineStr">
        <is>
          <t>1  КОМПЛ..</t>
        </is>
      </c>
      <c r="DX195" s="95" t="n">
        <v>1</v>
      </c>
      <c r="DY195" s="95" t="n"/>
      <c r="DZ195" s="95" t="n"/>
      <c r="EA195" s="95" t="n"/>
      <c r="EB195" s="95" t="n"/>
      <c r="EC195" s="95" t="n"/>
      <c r="ED195" s="95" t="n"/>
      <c r="EE195" s="95" t="n">
        <v>1168196117</v>
      </c>
      <c r="EF195" s="95" t="n">
        <v>40</v>
      </c>
      <c r="EG195" s="95" t="inlineStr">
        <is>
          <t>Монтаж оборудования</t>
        </is>
      </c>
      <c r="EH195" s="95" t="n">
        <v>0</v>
      </c>
      <c r="EI195" s="95" t="n"/>
      <c r="EJ195" s="95" t="n">
        <v>1</v>
      </c>
      <c r="EK195" s="95" t="n">
        <v>48</v>
      </c>
      <c r="EL195" s="95" t="inlineStr">
        <is>
          <t>ТСН-2001.4. Электротехнические установки</t>
        </is>
      </c>
      <c r="EM195" s="95" t="inlineStr">
        <is>
          <t>ТСН-2001.4-8</t>
        </is>
      </c>
      <c r="EN195" s="95" t="n"/>
      <c r="EO195" s="95" t="n"/>
      <c r="EP195" s="95" t="n"/>
      <c r="EQ195" s="95" t="n">
        <v>131072</v>
      </c>
      <c r="ER195" s="95" t="n">
        <v>153.8</v>
      </c>
      <c r="ES195" s="95" t="n">
        <v>0</v>
      </c>
      <c r="ET195" s="95" t="n">
        <v>114.5</v>
      </c>
      <c r="EU195" s="95" t="n">
        <v>17.08</v>
      </c>
      <c r="EV195" s="95" t="n">
        <v>114.5</v>
      </c>
      <c r="EW195" s="95" t="n">
        <v>1</v>
      </c>
      <c r="EX195" s="95" t="n">
        <v>0</v>
      </c>
      <c r="EY195" s="95" t="n">
        <v>0</v>
      </c>
      <c r="EZ195" s="95" t="n"/>
      <c r="FA195" s="95" t="n"/>
      <c r="FB195" s="95" t="n"/>
      <c r="FC195" s="95" t="n"/>
      <c r="FD195" s="95" t="n"/>
      <c r="FE195" s="95" t="n"/>
      <c r="FF195" s="95" t="n"/>
      <c r="FG195" s="95" t="n"/>
      <c r="FH195" s="95" t="n"/>
      <c r="FI195" s="95" t="n"/>
      <c r="FJ195" s="95" t="n"/>
      <c r="FK195" s="95" t="n"/>
      <c r="FL195" s="95" t="n"/>
      <c r="FM195" s="95" t="n"/>
      <c r="FN195" s="95" t="n"/>
      <c r="FO195" s="95" t="n"/>
      <c r="FP195" s="95" t="n"/>
      <c r="FQ195" s="95" t="n">
        <v>0</v>
      </c>
      <c r="FR195" s="95">
        <f>ROUND(IF(BI195=3,GM195,0),2)</f>
        <v/>
      </c>
      <c r="FS195" s="95" t="n">
        <v>0</v>
      </c>
      <c r="FT195" s="95" t="n"/>
      <c r="FU195" s="95" t="n"/>
      <c r="FV195" s="95" t="n"/>
      <c r="FW195" s="95" t="n"/>
      <c r="FX195" s="95" t="n">
        <v>97</v>
      </c>
      <c r="FY195" s="95" t="n">
        <v>51</v>
      </c>
      <c r="FZ195" s="95" t="n"/>
      <c r="GA195" s="95" t="n"/>
      <c r="GB195" s="95" t="n"/>
      <c r="GC195" s="95" t="n"/>
      <c r="GD195" s="95" t="n">
        <v>1</v>
      </c>
      <c r="GE195" s="95" t="n"/>
      <c r="GF195" s="95" t="n">
        <v>1168196117</v>
      </c>
      <c r="GG195" s="95" t="n">
        <v>2</v>
      </c>
      <c r="GH195" s="95" t="n">
        <v>1</v>
      </c>
      <c r="GI195" s="95" t="n">
        <v>2</v>
      </c>
      <c r="GJ195" s="95" t="n">
        <v>0</v>
      </c>
      <c r="GK195" s="95" t="n">
        <v>0</v>
      </c>
      <c r="GL195" s="95">
        <f>ROUND(IF(AND(BH195=3,BI195=3,FS195&lt;&gt;0),P195,0),2)</f>
        <v/>
      </c>
      <c r="GM195" s="95">
        <f>ROUND(O195+X195+Y195,2)+GX195</f>
        <v/>
      </c>
      <c r="GN195" s="95">
        <f>IF(OR(BI195=0,BI195=1),GM195-GX195,0)</f>
        <v/>
      </c>
      <c r="GO195" s="95">
        <f>IF(BI195=2,GM195-GX195,0)</f>
        <v/>
      </c>
      <c r="GP195" s="95">
        <f>IF(BI195=4,GM195-GX195,0)</f>
        <v/>
      </c>
      <c r="GQ195" s="95" t="n"/>
      <c r="GR195" s="95" t="n">
        <v>0</v>
      </c>
      <c r="GS195" s="95" t="n">
        <v>0</v>
      </c>
      <c r="GT195" s="95" t="n">
        <v>0</v>
      </c>
      <c r="GU195" s="95" t="n"/>
      <c r="GV195" s="95">
        <f>ROUND((GT195),6)</f>
        <v/>
      </c>
      <c r="GW195" s="95" t="n">
        <v>1</v>
      </c>
      <c r="GX195" s="95">
        <f>ROUND(HC195*I195,2)</f>
        <v/>
      </c>
      <c r="GY195" s="95" t="n">
        <v>0</v>
      </c>
      <c r="GZ195" s="95" t="n">
        <v>0</v>
      </c>
      <c r="HA195" s="95" t="n">
        <v>0</v>
      </c>
      <c r="HB195" s="95" t="n">
        <v>0</v>
      </c>
      <c r="HC195" s="95">
        <f>GV195*GW195</f>
        <v/>
      </c>
      <c r="HD195" s="95" t="n">
        <v>0</v>
      </c>
      <c r="HE195" s="95" t="n"/>
      <c r="HF195" s="95" t="n"/>
      <c r="HG195" s="95" t="n"/>
      <c r="HH195" s="95" t="n"/>
      <c r="HI195" s="95" t="n"/>
      <c r="HJ195" s="95" t="n"/>
      <c r="HK195" s="95" t="n"/>
      <c r="HL195" s="95" t="n"/>
      <c r="HM195" s="95" t="n"/>
      <c r="HN195" s="95" t="n"/>
      <c r="HO195" s="95" t="n"/>
      <c r="HP195" s="95" t="n"/>
      <c r="HQ195" s="95" t="n"/>
      <c r="HR195" s="95" t="n"/>
      <c r="HS195" s="95" t="n"/>
      <c r="HT195" s="95" t="n"/>
      <c r="HU195" s="95" t="n"/>
      <c r="HV195" s="95" t="n"/>
      <c r="HW195" s="95" t="n"/>
      <c r="HX195" s="95" t="n"/>
      <c r="HY195" s="95" t="n"/>
      <c r="HZ195" s="95" t="n"/>
      <c r="IA195" s="95" t="n"/>
      <c r="IB195" s="95" t="n"/>
      <c r="IC195" s="95" t="n"/>
      <c r="ID195" s="95" t="n"/>
      <c r="IE195" s="95" t="n"/>
      <c r="IF195" s="95" t="n"/>
      <c r="IG195" s="95" t="n"/>
      <c r="IH195" s="95" t="n"/>
      <c r="II195" s="95" t="n"/>
      <c r="IJ195" s="95" t="n"/>
      <c r="IK195" s="95" t="n"/>
      <c r="IL195" s="95" t="n"/>
      <c r="IM195" s="95" t="n"/>
      <c r="IN195" s="95" t="n"/>
      <c r="IO195" s="95" t="n"/>
      <c r="IP195" s="95" t="n"/>
      <c r="IQ195" s="95" t="n"/>
      <c r="IR195" s="95" t="n"/>
      <c r="IS195" s="95" t="n"/>
      <c r="IT195" s="95" t="n"/>
      <c r="IU195" s="95" t="n"/>
    </row>
    <row r="196" ht="12.75" customHeight="1" s="54">
      <c r="A196" s="95" t="n">
        <v>17</v>
      </c>
      <c r="B196" s="95" t="n">
        <v>1</v>
      </c>
      <c r="C196" s="95">
        <f>ROW(SmtRes!A173)</f>
        <v/>
      </c>
      <c r="D196" s="95">
        <f>ROW(EtalonRes!A173)</f>
        <v/>
      </c>
      <c r="E196" s="95" t="n">
        <v>1</v>
      </c>
      <c r="F196" s="95" t="inlineStr">
        <is>
          <t>Калькуляция - 171</t>
        </is>
      </c>
      <c r="G196" s="95" t="inlineStr">
        <is>
          <t>Пусконаладка, проверка пожарных требований и передача сауны</t>
        </is>
      </c>
      <c r="H196" s="95" t="inlineStr">
        <is>
          <t>1 КОМПЛ.</t>
        </is>
      </c>
      <c r="I196" s="95" t="n">
        <v>1</v>
      </c>
      <c r="J196" s="95" t="n">
        <v>625.4299999999999</v>
      </c>
      <c r="K196" s="95" t="n">
        <v>8698.01</v>
      </c>
      <c r="L196" s="95" t="n"/>
      <c r="M196" s="95" t="n"/>
      <c r="N196" s="95" t="n"/>
      <c r="O196" s="95">
        <f>ROUND((Z196+AC196+AD196),2)</f>
        <v/>
      </c>
      <c r="P196" s="95">
        <f>ROUND((U196+X196+Y196),2)</f>
        <v/>
      </c>
      <c r="Q196" s="95">
        <f>ROUND(10.18,2)</f>
        <v/>
      </c>
      <c r="R196" s="95">
        <f>ROUND(AH196,2)</f>
        <v/>
      </c>
      <c r="S196" s="95" t="inlineStr">
        <is>
          <t>ТСН-2001 Калькуляция - 171</t>
        </is>
      </c>
      <c r="T196" s="95" t="inlineStr">
        <is>
          <t>work</t>
        </is>
      </c>
      <c r="U196" s="95" t="n">
        <v>6366.94</v>
      </c>
      <c r="V196" s="95" t="n">
        <v>1565.64</v>
      </c>
      <c r="W196" s="95" t="n">
        <v>173.96</v>
      </c>
      <c r="X196" s="95" t="n">
        <v>1165.53</v>
      </c>
      <c r="Y196" s="95" t="n">
        <v>1165.53</v>
      </c>
      <c r="Z196" s="95" t="n">
        <v>625.4299999999999</v>
      </c>
      <c r="AA196" s="95" t="n">
        <v>153.8</v>
      </c>
      <c r="AB196" s="95" t="n">
        <v>17.08</v>
      </c>
      <c r="AC196" s="95" t="n">
        <v>114.5</v>
      </c>
      <c r="AD196" s="95" t="n">
        <v>114.5</v>
      </c>
      <c r="AE196" s="95" t="inlineStr">
        <is>
          <t>work</t>
        </is>
      </c>
      <c r="AF196" s="95" t="n">
        <v>19.25</v>
      </c>
      <c r="AG196" s="95" t="n">
        <v>1.89</v>
      </c>
      <c r="AH196" s="95" t="n">
        <v>1</v>
      </c>
      <c r="AI196" s="95">
        <f>(((EX196*0.3)*1.1))</f>
        <v/>
      </c>
      <c r="AJ196" s="95">
        <f>(AS196)</f>
        <v/>
      </c>
      <c r="AK196" s="95" t="n">
        <v>153.8</v>
      </c>
      <c r="AL196" s="95" t="n">
        <v>0</v>
      </c>
      <c r="AM196" s="95" t="n">
        <v>114.5</v>
      </c>
      <c r="AN196" s="95" t="n">
        <v>17.08</v>
      </c>
      <c r="AO196" s="95">
        <f>ROUND(O196,2)</f>
        <v/>
      </c>
      <c r="AP196" s="95" t="n">
        <v>0</v>
      </c>
      <c r="AQ196" s="95">
        <f>ROUND(R196,2)</f>
        <v/>
      </c>
      <c r="AR196" s="95" t="n">
        <v>0</v>
      </c>
      <c r="AS196" s="95" t="n">
        <v>0</v>
      </c>
      <c r="AT196" s="95" t="n">
        <v>97</v>
      </c>
      <c r="AU196" s="95" t="n">
        <v>51</v>
      </c>
      <c r="AV196" s="95" t="n">
        <v>1</v>
      </c>
      <c r="AW196" s="95" t="n">
        <v>1</v>
      </c>
      <c r="AX196" s="95" t="n"/>
      <c r="AY196" s="95" t="n"/>
      <c r="AZ196" s="95" t="n">
        <v>1</v>
      </c>
      <c r="BA196" s="95" t="n">
        <v>1</v>
      </c>
      <c r="BB196" s="95" t="n">
        <v>1</v>
      </c>
      <c r="BC196" s="95" t="n">
        <v>1</v>
      </c>
      <c r="BD196" s="95" t="n"/>
      <c r="BE196" s="95" t="n"/>
      <c r="BF196" s="95" t="n"/>
      <c r="BG196" s="95" t="n"/>
      <c r="BH196" s="95" t="n">
        <v>0</v>
      </c>
      <c r="BI196" s="95" t="n">
        <v>1</v>
      </c>
      <c r="BJ196" s="95" t="inlineStr">
        <is>
          <t>ТСН-2001 Калькуляция - 171, Калькуляция - 171</t>
        </is>
      </c>
      <c r="BK196" s="95" t="n"/>
      <c r="BL196" s="95" t="n"/>
      <c r="BM196" s="95" t="n">
        <v>0</v>
      </c>
      <c r="BN196" s="95" t="n">
        <v>0</v>
      </c>
      <c r="BO196" s="95" t="inlineStr">
        <is>
          <t>Калькуляция - 171</t>
        </is>
      </c>
      <c r="BP196" s="95" t="n">
        <v>1</v>
      </c>
      <c r="BQ196" s="95" t="n">
        <v>40</v>
      </c>
      <c r="BR196" s="95" t="n">
        <v>0</v>
      </c>
      <c r="BS196" s="95" t="n">
        <v>1</v>
      </c>
      <c r="BT196" s="95" t="n">
        <v>1</v>
      </c>
      <c r="BU196" s="95" t="n">
        <v>1</v>
      </c>
      <c r="BV196" s="95" t="n">
        <v>1</v>
      </c>
      <c r="BW196" s="95" t="n">
        <v>1</v>
      </c>
      <c r="BX196" s="95" t="n">
        <v>1</v>
      </c>
      <c r="BY196" s="95" t="n"/>
      <c r="BZ196" s="95" t="n">
        <v>97</v>
      </c>
      <c r="CA196" s="95" t="n">
        <v>51</v>
      </c>
      <c r="CB196" s="95" t="n"/>
      <c r="CC196" s="95" t="n"/>
      <c r="CD196" s="95" t="n"/>
      <c r="CE196" s="95" t="n">
        <v>30</v>
      </c>
      <c r="CF196" s="95" t="n">
        <v>0</v>
      </c>
      <c r="CG196" s="95" t="n">
        <v>0</v>
      </c>
      <c r="CH196" s="95" t="n"/>
      <c r="CI196" s="95" t="n"/>
      <c r="CJ196" s="95" t="n"/>
      <c r="CK196" s="95" t="n"/>
      <c r="CL196" s="95" t="n"/>
      <c r="CM196" s="95" t="n">
        <v>0</v>
      </c>
      <c r="CN196" s="95" t="n"/>
      <c r="CO196" s="95" t="n">
        <v>0</v>
      </c>
      <c r="CP196" s="95">
        <f>ROUND(P196,2)</f>
        <v/>
      </c>
      <c r="CQ196" s="95">
        <f>ROUND(V196,2)</f>
        <v/>
      </c>
      <c r="CR196" s="95">
        <f>ROUND(W196,2)</f>
        <v/>
      </c>
      <c r="CS196" s="95">
        <f>ROUND(X196,2)</f>
        <v/>
      </c>
      <c r="CT196" s="95">
        <f>ROUND(Y196,2)</f>
        <v/>
      </c>
      <c r="CU196" s="95">
        <f>ROUND(AF196,2)</f>
        <v/>
      </c>
      <c r="CV196" s="95">
        <f>ROUND((AH196*AV196),2)</f>
        <v/>
      </c>
      <c r="CW196" s="95">
        <f>ROUND(AI196,2)</f>
        <v/>
      </c>
      <c r="CX196" s="95">
        <f>ROUND(AJ196,2)</f>
        <v/>
      </c>
      <c r="CY196" s="95">
        <f>ROUND(((P196*AT196)/100),2)</f>
        <v/>
      </c>
      <c r="CZ196" s="95">
        <f>ROUND(((P196*AU196)/100),2)</f>
        <v/>
      </c>
      <c r="DA196" s="95" t="n"/>
      <c r="DB196" s="95" t="n">
        <v>341</v>
      </c>
      <c r="DC196" s="95" t="n"/>
      <c r="DD196" s="95" t="inlineStr">
        <is>
          <t>*0)*1</t>
        </is>
      </c>
      <c r="DE196" s="95" t="inlineStr">
        <is>
          <t>*0,3)*1,1</t>
        </is>
      </c>
      <c r="DF196" s="95" t="inlineStr">
        <is>
          <t>*0,3)*1,1</t>
        </is>
      </c>
      <c r="DG196" s="95" t="inlineStr">
        <is>
          <t>*0,3)*1,1</t>
        </is>
      </c>
      <c r="DH196" s="95" t="n"/>
      <c r="DI196" s="95" t="inlineStr">
        <is>
          <t>*0,3)*1,1</t>
        </is>
      </c>
      <c r="DJ196" s="95" t="inlineStr">
        <is>
          <t>*0,3)*1,1</t>
        </is>
      </c>
      <c r="DK196" s="95" t="n"/>
      <c r="DL196" s="95" t="n"/>
      <c r="DM196" s="95" t="n"/>
      <c r="DN196" s="95" t="n">
        <v>0</v>
      </c>
      <c r="DO196" s="95" t="n">
        <v>0</v>
      </c>
      <c r="DP196" s="95" t="n">
        <v>1</v>
      </c>
      <c r="DQ196" s="95" t="n">
        <v>1</v>
      </c>
      <c r="DR196" s="95" t="n"/>
      <c r="DS196" s="95" t="n"/>
      <c r="DT196" s="95" t="n"/>
      <c r="DU196" s="95" t="n">
        <v>1000</v>
      </c>
      <c r="DV196" s="95" t="inlineStr">
        <is>
          <t>1  КОМПЛ..</t>
        </is>
      </c>
      <c r="DW196" s="95" t="inlineStr">
        <is>
          <t>1  КОМПЛ..</t>
        </is>
      </c>
      <c r="DX196" s="95" t="n">
        <v>1</v>
      </c>
      <c r="DY196" s="95" t="n"/>
      <c r="DZ196" s="95" t="n"/>
      <c r="EA196" s="95" t="n"/>
      <c r="EB196" s="95" t="n"/>
      <c r="EC196" s="95" t="n"/>
      <c r="ED196" s="95" t="n"/>
      <c r="EE196" s="95" t="n">
        <v>1049813484</v>
      </c>
      <c r="EF196" s="95" t="n">
        <v>40</v>
      </c>
      <c r="EG196" s="95" t="inlineStr">
        <is>
          <t>Монтаж оборудования</t>
        </is>
      </c>
      <c r="EH196" s="95" t="n">
        <v>0</v>
      </c>
      <c r="EI196" s="95" t="n"/>
      <c r="EJ196" s="95" t="n">
        <v>1</v>
      </c>
      <c r="EK196" s="95" t="n">
        <v>0</v>
      </c>
      <c r="EL196" s="95" t="inlineStr">
        <is>
          <t>ТСН-2001 Калькуляция - 171</t>
        </is>
      </c>
      <c r="EM196" s="95" t="inlineStr">
        <is>
          <t>Калькуляция - 171</t>
        </is>
      </c>
      <c r="EN196" s="95" t="n"/>
      <c r="EO196" s="95" t="n"/>
      <c r="EP196" s="95" t="n"/>
      <c r="EQ196" s="95" t="n">
        <v>131072</v>
      </c>
      <c r="ER196" s="95" t="n">
        <v>153.8</v>
      </c>
      <c r="ES196" s="95" t="n">
        <v>0</v>
      </c>
      <c r="ET196" s="95" t="n">
        <v>114.5</v>
      </c>
      <c r="EU196" s="95" t="n">
        <v>17.08</v>
      </c>
      <c r="EV196" s="95" t="n">
        <v>114.5</v>
      </c>
      <c r="EW196" s="95" t="n">
        <v>1</v>
      </c>
      <c r="EX196" s="95" t="n">
        <v>0</v>
      </c>
      <c r="EY196" s="95" t="n">
        <v>0</v>
      </c>
      <c r="EZ196" s="95" t="n"/>
      <c r="FA196" s="95" t="n"/>
      <c r="FB196" s="95" t="n"/>
      <c r="FC196" s="95" t="n"/>
      <c r="FD196" s="95" t="n"/>
      <c r="FE196" s="95" t="n"/>
      <c r="FF196" s="95" t="n"/>
      <c r="FG196" s="95" t="n"/>
      <c r="FH196" s="95" t="n"/>
      <c r="FI196" s="95" t="n"/>
      <c r="FJ196" s="95" t="n"/>
      <c r="FK196" s="95" t="n"/>
      <c r="FL196" s="95" t="n"/>
      <c r="FM196" s="95" t="n"/>
      <c r="FN196" s="95" t="n"/>
      <c r="FO196" s="95" t="n"/>
      <c r="FP196" s="95" t="n"/>
      <c r="FQ196" s="95" t="n">
        <v>0</v>
      </c>
      <c r="FR196" s="95">
        <f>ROUND(IF(BI196=3,GM196,0),2)</f>
        <v/>
      </c>
      <c r="FS196" s="95" t="n">
        <v>0</v>
      </c>
      <c r="FT196" s="95" t="n"/>
      <c r="FU196" s="95" t="n"/>
      <c r="FV196" s="95" t="n"/>
      <c r="FW196" s="95" t="n"/>
      <c r="FX196" s="95" t="n">
        <v>97</v>
      </c>
      <c r="FY196" s="95" t="n">
        <v>51</v>
      </c>
      <c r="FZ196" s="95" t="n"/>
      <c r="GA196" s="95" t="n"/>
      <c r="GB196" s="95" t="n"/>
      <c r="GC196" s="95" t="n"/>
      <c r="GD196" s="95" t="n">
        <v>1</v>
      </c>
      <c r="GE196" s="95" t="n"/>
      <c r="GF196" s="95" t="n">
        <v>1049813484</v>
      </c>
      <c r="GG196" s="95" t="n">
        <v>2</v>
      </c>
      <c r="GH196" s="95" t="n">
        <v>1</v>
      </c>
      <c r="GI196" s="95" t="n">
        <v>2</v>
      </c>
      <c r="GJ196" s="95" t="n">
        <v>0</v>
      </c>
      <c r="GK196" s="95" t="n">
        <v>0</v>
      </c>
      <c r="GL196" s="95">
        <f>ROUND(IF(AND(BH196=3,BI196=3,FS196&lt;&gt;0),P196,0),2)</f>
        <v/>
      </c>
      <c r="GM196" s="95">
        <f>ROUND(O196+X196+Y196,2)+GX196</f>
        <v/>
      </c>
      <c r="GN196" s="95">
        <f>IF(OR(BI196=0,BI196=1),GM196-GX196,0)</f>
        <v/>
      </c>
      <c r="GO196" s="95">
        <f>IF(BI196=2,GM196-GX196,0)</f>
        <v/>
      </c>
      <c r="GP196" s="95">
        <f>IF(BI196=4,GM196-GX196,0)</f>
        <v/>
      </c>
      <c r="GQ196" s="95" t="n"/>
      <c r="GR196" s="95" t="n">
        <v>0</v>
      </c>
      <c r="GS196" s="95" t="n">
        <v>0</v>
      </c>
      <c r="GT196" s="95" t="n">
        <v>0</v>
      </c>
      <c r="GU196" s="95" t="n"/>
      <c r="GV196" s="95">
        <f>ROUND((GT196),6)</f>
        <v/>
      </c>
      <c r="GW196" s="95" t="n">
        <v>1</v>
      </c>
      <c r="GX196" s="95">
        <f>ROUND(HC196*I196,2)</f>
        <v/>
      </c>
      <c r="GY196" s="95" t="n">
        <v>0</v>
      </c>
      <c r="GZ196" s="95" t="n">
        <v>0</v>
      </c>
      <c r="HA196" s="95" t="n">
        <v>0</v>
      </c>
      <c r="HB196" s="95" t="n">
        <v>0</v>
      </c>
      <c r="HC196" s="95">
        <f>GV196*GW196</f>
        <v/>
      </c>
      <c r="HD196" s="95" t="n">
        <v>0</v>
      </c>
      <c r="HE196" s="95" t="n"/>
      <c r="HF196" s="95" t="n"/>
      <c r="HG196" s="95" t="n"/>
      <c r="HH196" s="95" t="n"/>
      <c r="HI196" s="95" t="n"/>
      <c r="HJ196" s="95" t="n"/>
      <c r="HK196" s="95" t="n"/>
      <c r="HL196" s="95" t="n"/>
      <c r="HM196" s="95" t="n"/>
      <c r="HN196" s="95" t="n"/>
      <c r="HO196" s="95" t="n"/>
      <c r="HP196" s="95" t="n"/>
      <c r="HQ196" s="95" t="n"/>
      <c r="HR196" s="95" t="n"/>
      <c r="HS196" s="95" t="n"/>
      <c r="HT196" s="95" t="n"/>
      <c r="HU196" s="95" t="n"/>
      <c r="HV196" s="95" t="n"/>
      <c r="HW196" s="95" t="n"/>
      <c r="HX196" s="95" t="n"/>
      <c r="HY196" s="95" t="n"/>
      <c r="HZ196" s="95" t="n"/>
      <c r="IA196" s="95" t="n"/>
      <c r="IB196" s="95" t="n"/>
      <c r="IC196" s="95" t="n"/>
      <c r="ID196" s="95" t="n"/>
      <c r="IE196" s="95" t="n"/>
      <c r="IF196" s="95" t="n"/>
      <c r="IG196" s="95" t="n"/>
      <c r="IH196" s="95" t="n"/>
      <c r="II196" s="95" t="n"/>
      <c r="IJ196" s="95" t="n"/>
      <c r="IK196" s="95" t="n"/>
      <c r="IL196" s="95" t="n"/>
      <c r="IM196" s="95" t="n"/>
      <c r="IN196" s="95" t="n"/>
      <c r="IO196" s="95" t="n"/>
      <c r="IP196" s="95" t="n"/>
      <c r="IQ196" s="95" t="n"/>
      <c r="IR196" s="95" t="n"/>
      <c r="IS196" s="95" t="n"/>
      <c r="IT196" s="95" t="n"/>
      <c r="IU196" s="95" t="n"/>
    </row>
    <row r="197" ht="12.75" customHeight="1" s="54">
      <c r="A197" s="95" t="n">
        <v>18</v>
      </c>
      <c r="B197" s="95" t="n">
        <v>1</v>
      </c>
      <c r="C197" s="95">
        <f>ROW(SmtRes!A174)</f>
        <v/>
      </c>
      <c r="D197" s="95">
        <f>ROW(EtalonRes!A174)</f>
        <v/>
      </c>
      <c r="E197" s="95" t="n">
        <v>2</v>
      </c>
      <c r="F197" s="95" t="inlineStr">
        <is>
          <t>PETR-630824</t>
        </is>
      </c>
      <c r="G197" s="95" t="inlineStr">
        <is>
          <t>Пленка укрывная защитная</t>
        </is>
      </c>
      <c r="H197" s="95" t="inlineStr">
        <is>
          <t>м2</t>
        </is>
      </c>
      <c r="I197" s="95" t="n">
        <v>1584.55</v>
      </c>
      <c r="J197" s="95" t="n">
        <v>27.88</v>
      </c>
      <c r="K197" s="95" t="n">
        <v>44174.45</v>
      </c>
      <c r="L197" s="95" t="n"/>
      <c r="M197" s="95" t="n"/>
      <c r="N197" s="95" t="n"/>
      <c r="O197" s="95">
        <f>ROUND(Z197,2)</f>
        <v/>
      </c>
      <c r="P197" s="95">
        <f>ROUND(U197,2)</f>
        <v/>
      </c>
      <c r="Q197" s="95">
        <f>ROUND(1,2)</f>
        <v/>
      </c>
      <c r="R197" s="95">
        <f>ROUND(AH197,2)</f>
        <v/>
      </c>
      <c r="S197" s="95" t="inlineStr">
        <is>
          <t>PETR-630824</t>
        </is>
      </c>
      <c r="T197" s="95" t="inlineStr">
        <is>
          <t>equipment</t>
        </is>
      </c>
      <c r="U197" s="95" t="n">
        <v>44174.45</v>
      </c>
      <c r="V197" s="95" t="n">
        <v>0</v>
      </c>
      <c r="W197" s="95" t="n">
        <v>0</v>
      </c>
      <c r="X197" s="95" t="n">
        <v>0</v>
      </c>
      <c r="Y197" s="95" t="n">
        <v>0</v>
      </c>
      <c r="Z197" s="95" t="n">
        <v>44177.25</v>
      </c>
      <c r="AA197" s="95" t="n">
        <v>0</v>
      </c>
      <c r="AB197" s="95" t="n">
        <v>0</v>
      </c>
      <c r="AC197" s="95" t="n">
        <v>0</v>
      </c>
      <c r="AD197" s="95" t="n">
        <v>0</v>
      </c>
      <c r="AE197" s="95" t="inlineStr">
        <is>
          <t>equipment</t>
        </is>
      </c>
      <c r="AF197" s="95" t="n">
        <v>0</v>
      </c>
      <c r="AG197" s="95" t="n">
        <v>0</v>
      </c>
      <c r="AH197" s="95" t="n">
        <v>0</v>
      </c>
      <c r="AI197" s="95">
        <f>(EX197)</f>
        <v/>
      </c>
      <c r="AJ197" s="95">
        <f>(AS197)</f>
        <v/>
      </c>
      <c r="AK197" s="95" t="n">
        <v>0</v>
      </c>
      <c r="AL197" s="95" t="n">
        <v>0</v>
      </c>
      <c r="AM197" s="95" t="n">
        <v>0</v>
      </c>
      <c r="AN197" s="95" t="n">
        <v>0</v>
      </c>
      <c r="AO197" s="95">
        <f>ROUND(O197,2)</f>
        <v/>
      </c>
      <c r="AP197" s="95" t="n">
        <v>0</v>
      </c>
      <c r="AQ197" s="95">
        <f>ROUND(R197,2)</f>
        <v/>
      </c>
      <c r="AR197" s="95" t="n">
        <v>0</v>
      </c>
      <c r="AS197" s="95" t="n">
        <v>0</v>
      </c>
      <c r="AT197" s="95" t="n">
        <v>0</v>
      </c>
      <c r="AU197" s="95" t="n">
        <v>0</v>
      </c>
      <c r="AV197" s="95" t="n">
        <v>1</v>
      </c>
      <c r="AW197" s="95" t="n">
        <v>1</v>
      </c>
      <c r="AX197" s="95" t="n"/>
      <c r="AY197" s="95" t="n"/>
      <c r="AZ197" s="95" t="n">
        <v>1</v>
      </c>
      <c r="BA197" s="95" t="n">
        <v>0</v>
      </c>
      <c r="BB197" s="95" t="n">
        <v>0</v>
      </c>
      <c r="BC197" s="95" t="n">
        <v>1</v>
      </c>
      <c r="BD197" s="95" t="n"/>
      <c r="BE197" s="95" t="n"/>
      <c r="BF197" s="95" t="n"/>
      <c r="BG197" s="95" t="n"/>
      <c r="BH197" s="95" t="n">
        <v>3</v>
      </c>
      <c r="BI197" s="95" t="n">
        <v>1584.55</v>
      </c>
      <c r="BJ197" s="95" t="n"/>
      <c r="BK197" s="95" t="n"/>
      <c r="BL197" s="95" t="n"/>
      <c r="BM197" s="95" t="n">
        <v>400003</v>
      </c>
      <c r="BN197" s="95" t="n">
        <v>0</v>
      </c>
      <c r="BO197" s="95" t="n"/>
      <c r="BP197" s="95" t="n">
        <v>0</v>
      </c>
      <c r="BQ197" s="95" t="n">
        <v>216</v>
      </c>
      <c r="BR197" s="95" t="n">
        <v>0</v>
      </c>
      <c r="BS197" s="95" t="n">
        <v>1</v>
      </c>
      <c r="BT197" s="95" t="n">
        <v>1</v>
      </c>
      <c r="BU197" s="95" t="n">
        <v>1</v>
      </c>
      <c r="BV197" s="95" t="n">
        <v>1</v>
      </c>
      <c r="BW197" s="95" t="n">
        <v>1</v>
      </c>
      <c r="BX197" s="95" t="n">
        <v>1</v>
      </c>
      <c r="BY197" s="95" t="n"/>
      <c r="BZ197" s="95" t="n">
        <v>0</v>
      </c>
      <c r="CA197" s="95" t="n">
        <v>0</v>
      </c>
      <c r="CB197" s="95" t="n"/>
      <c r="CC197" s="95" t="n"/>
      <c r="CD197" s="95" t="n"/>
      <c r="CE197" s="95" t="n">
        <v>30</v>
      </c>
      <c r="CF197" s="95" t="n">
        <v>0</v>
      </c>
      <c r="CG197" s="95" t="n">
        <v>0</v>
      </c>
      <c r="CH197" s="95" t="n"/>
      <c r="CI197" s="95" t="n"/>
      <c r="CJ197" s="95" t="n"/>
      <c r="CK197" s="95" t="n"/>
      <c r="CL197" s="95" t="n"/>
      <c r="CM197" s="95" t="n">
        <v>0</v>
      </c>
      <c r="CN197" s="95" t="n"/>
      <c r="CO197" s="95" t="n">
        <v>0</v>
      </c>
      <c r="CP197" s="95">
        <f>ROUND(P197,2)</f>
        <v/>
      </c>
      <c r="CQ197" s="95">
        <f>ROUND(V197,2)</f>
        <v/>
      </c>
      <c r="CR197" s="95">
        <f>ROUND(W197,2)</f>
        <v/>
      </c>
      <c r="CS197" s="95">
        <f>ROUND(X197,2)</f>
        <v/>
      </c>
      <c r="CT197" s="95">
        <f>ROUND(Y197,2)</f>
        <v/>
      </c>
      <c r="CU197" s="95">
        <f>ROUND(AF197,2)</f>
        <v/>
      </c>
      <c r="CV197" s="95">
        <f>ROUND((AH197*AV197),2)</f>
        <v/>
      </c>
      <c r="CW197" s="95">
        <f>ROUND(AI197,2)</f>
        <v/>
      </c>
      <c r="CX197" s="95">
        <f>ROUND(AJ197,2)</f>
        <v/>
      </c>
      <c r="CY197" s="95">
        <f>ROUND(((P197*AT197)/100),2)</f>
        <v/>
      </c>
      <c r="CZ197" s="95">
        <f>ROUND(((P197*AU197)/100),2)</f>
        <v/>
      </c>
      <c r="DA197" s="95" t="n"/>
      <c r="DB197" s="95" t="n"/>
      <c r="DC197" s="95" t="n"/>
      <c r="DD197" s="95" t="n"/>
      <c r="DE197" s="95" t="n"/>
      <c r="DF197" s="95" t="n"/>
      <c r="DG197" s="95" t="n"/>
      <c r="DH197" s="95" t="n"/>
      <c r="DI197" s="95" t="n"/>
      <c r="DJ197" s="95" t="n"/>
      <c r="DK197" s="95" t="n"/>
      <c r="DL197" s="95" t="n"/>
      <c r="DM197" s="95" t="n"/>
      <c r="DN197" s="95" t="n">
        <v>0</v>
      </c>
      <c r="DO197" s="95" t="n">
        <v>0</v>
      </c>
      <c r="DP197" s="95" t="n">
        <v>1</v>
      </c>
      <c r="DQ197" s="95" t="n">
        <v>1</v>
      </c>
      <c r="DR197" s="95" t="n"/>
      <c r="DS197" s="95" t="n"/>
      <c r="DT197" s="95" t="n"/>
      <c r="DU197" s="95" t="n">
        <v>1000</v>
      </c>
      <c r="DV197" s="95" t="inlineStr">
        <is>
          <t>м2</t>
        </is>
      </c>
      <c r="DW197" s="95" t="inlineStr">
        <is>
          <t>м2</t>
        </is>
      </c>
      <c r="DX197" s="95" t="n">
        <v>1</v>
      </c>
      <c r="DY197" s="95" t="n"/>
      <c r="DZ197" s="95" t="n"/>
      <c r="EA197" s="95" t="n"/>
      <c r="EB197" s="95" t="n"/>
      <c r="EC197" s="95" t="n"/>
      <c r="ED197" s="95" t="n"/>
      <c r="EE197" s="95" t="n">
        <v>1890348456</v>
      </c>
      <c r="EF197" s="95" t="n">
        <v>216</v>
      </c>
      <c r="EG197" s="95" t="inlineStr">
        <is>
          <t>Оборудование</t>
        </is>
      </c>
      <c r="EH197" s="95" t="n">
        <v>0</v>
      </c>
      <c r="EI197" s="95" t="n"/>
      <c r="EJ197" s="95" t="n">
        <v>1584.55</v>
      </c>
      <c r="EK197" s="95" t="n">
        <v>0</v>
      </c>
      <c r="EL197" s="95" t="inlineStr">
        <is>
          <t>ТКП / коммерческое предложение</t>
        </is>
      </c>
      <c r="EM197" s="95" t="inlineStr">
        <is>
          <t>PETR-630824</t>
        </is>
      </c>
      <c r="EN197" s="95" t="n"/>
      <c r="EO197" s="95" t="n"/>
      <c r="EP197" s="95" t="n"/>
      <c r="EQ197" s="95" t="n">
        <v>0</v>
      </c>
      <c r="ER197" s="95" t="n">
        <v>27.88</v>
      </c>
      <c r="ES197" s="95" t="n">
        <v>0</v>
      </c>
      <c r="ET197" s="95" t="n">
        <v>0</v>
      </c>
      <c r="EU197" s="95" t="n">
        <v>0</v>
      </c>
      <c r="EV197" s="95" t="n">
        <v>0</v>
      </c>
      <c r="EW197" s="95" t="n">
        <v>0</v>
      </c>
      <c r="EX197" s="95" t="n">
        <v>0</v>
      </c>
      <c r="EY197" s="95" t="n">
        <v>0</v>
      </c>
      <c r="EZ197" s="95" t="n"/>
      <c r="FA197" s="95" t="n"/>
      <c r="FB197" s="95" t="n"/>
      <c r="FC197" s="95" t="n"/>
      <c r="FD197" s="95" t="n"/>
      <c r="FE197" s="95" t="n"/>
      <c r="FF197" s="95" t="n"/>
      <c r="FG197" s="95" t="n"/>
      <c r="FH197" s="95" t="n"/>
      <c r="FI197" s="95" t="n"/>
      <c r="FJ197" s="95" t="n"/>
      <c r="FK197" s="95" t="n"/>
      <c r="FL197" s="95" t="n"/>
      <c r="FM197" s="95" t="n"/>
      <c r="FN197" s="95" t="n"/>
      <c r="FO197" s="95" t="n"/>
      <c r="FP197" s="95" t="n"/>
      <c r="FQ197" s="95" t="n">
        <v>0</v>
      </c>
      <c r="FR197" s="95">
        <f>ROUND(IF(BI197=3,GM197,0),2)</f>
        <v/>
      </c>
      <c r="FS197" s="95" t="n">
        <v>0</v>
      </c>
      <c r="FT197" s="95" t="n"/>
      <c r="FU197" s="95" t="n"/>
      <c r="FV197" s="95" t="n"/>
      <c r="FW197" s="95" t="n"/>
      <c r="FX197" s="95" t="n">
        <v>0</v>
      </c>
      <c r="FY197" s="95" t="n">
        <v>0</v>
      </c>
      <c r="FZ197" s="95" t="n"/>
      <c r="GA197" s="95" t="inlineStr">
        <is>
          <t>[83 / 1,20 /  1] +  1,2% Заг.скл</t>
        </is>
      </c>
      <c r="GB197" s="95" t="n"/>
      <c r="GC197" s="95" t="n"/>
      <c r="GD197" s="95" t="n">
        <v>1</v>
      </c>
      <c r="GE197" s="95" t="n"/>
      <c r="GF197" s="95" t="n">
        <v>1890348456</v>
      </c>
      <c r="GG197" s="95" t="n">
        <v>2</v>
      </c>
      <c r="GH197" s="95" t="n">
        <v>3</v>
      </c>
      <c r="GI197" s="95" t="n">
        <v>5</v>
      </c>
      <c r="GJ197" s="95" t="n">
        <v>0</v>
      </c>
      <c r="GK197" s="95" t="n">
        <v>0</v>
      </c>
      <c r="GL197" s="95">
        <f>ROUND(IF(AND(BH197=3,BI197=3,FS197&lt;&gt;0),P197,0),2)</f>
        <v/>
      </c>
      <c r="GM197" s="95">
        <f>ROUND(O197+X197+Y197,2)+GX197</f>
        <v/>
      </c>
      <c r="GN197" s="95">
        <f>IF(OR(BI197=0,BI197=1),GM197-GX197,0)</f>
        <v/>
      </c>
      <c r="GO197" s="95">
        <f>IF(BI197=2,GM197-GX197,0)</f>
        <v/>
      </c>
      <c r="GP197" s="95">
        <f>IF(BI197=4,GM197-GX197,0)</f>
        <v/>
      </c>
      <c r="GQ197" s="95" t="n"/>
      <c r="GR197" s="95" t="n">
        <v>1</v>
      </c>
      <c r="GS197" s="95" t="n">
        <v>1</v>
      </c>
      <c r="GT197" s="95" t="n">
        <v>0</v>
      </c>
      <c r="GU197" s="95" t="n"/>
      <c r="GV197" s="95">
        <f>ROUND((GT197),6)</f>
        <v/>
      </c>
      <c r="GW197" s="95" t="n">
        <v>1</v>
      </c>
      <c r="GX197" s="95">
        <f>ROUND(HC197*I197,2)</f>
        <v/>
      </c>
      <c r="GY197" s="95" t="n">
        <v>0</v>
      </c>
      <c r="GZ197" s="95" t="n">
        <v>0</v>
      </c>
      <c r="HA197" s="95" t="n">
        <v>0</v>
      </c>
      <c r="HB197" s="95" t="n">
        <v>0</v>
      </c>
      <c r="HC197" s="95">
        <f>GV197*GW197</f>
        <v/>
      </c>
      <c r="HD197" s="95" t="n">
        <v>0</v>
      </c>
      <c r="HE197" s="95" t="n"/>
      <c r="HF197" s="95" t="n"/>
      <c r="HG197" s="95" t="n"/>
      <c r="HH197" s="95" t="n"/>
      <c r="HI197" s="95" t="n"/>
      <c r="HJ197" s="95" t="n"/>
      <c r="HK197" s="95" t="n"/>
      <c r="HL197" s="95" t="n"/>
      <c r="HM197" s="95" t="n"/>
      <c r="HN197" s="95" t="n"/>
      <c r="HO197" s="95" t="n"/>
      <c r="HP197" s="95" t="n"/>
      <c r="HQ197" s="95" t="n"/>
      <c r="HR197" s="95" t="n"/>
      <c r="HS197" s="95" t="n"/>
      <c r="HT197" s="95" t="n"/>
      <c r="HU197" s="95" t="n"/>
      <c r="HV197" s="95" t="n"/>
      <c r="HW197" s="95" t="n"/>
      <c r="HX197" s="95" t="n"/>
      <c r="HY197" s="95" t="n"/>
      <c r="HZ197" s="95" t="n"/>
      <c r="IA197" s="95" t="n"/>
      <c r="IB197" s="95" t="n"/>
      <c r="IC197" s="95" t="n"/>
      <c r="ID197" s="95" t="n"/>
      <c r="IE197" s="95" t="n"/>
      <c r="IF197" s="95" t="n"/>
      <c r="IG197" s="95" t="n"/>
      <c r="IH197" s="95" t="n"/>
      <c r="II197" s="95" t="n"/>
      <c r="IJ197" s="95" t="n"/>
      <c r="IK197" s="95" t="n"/>
      <c r="IL197" s="95" t="n"/>
      <c r="IM197" s="95" t="n"/>
      <c r="IN197" s="95" t="n"/>
      <c r="IO197" s="95" t="n"/>
      <c r="IP197" s="95" t="n"/>
      <c r="IQ197" s="95" t="n"/>
      <c r="IR197" s="95" t="n"/>
      <c r="IS197" s="95" t="n"/>
      <c r="IT197" s="95" t="n"/>
      <c r="IU197" s="95" t="n"/>
    </row>
    <row r="198" ht="12.75" customHeight="1" s="54">
      <c r="A198" s="95" t="n">
        <v>18</v>
      </c>
      <c r="B198" s="95" t="n">
        <v>1</v>
      </c>
      <c r="C198" s="95">
        <f>ROW(SmtRes!A175)</f>
        <v/>
      </c>
      <c r="D198" s="95">
        <f>ROW(EtalonRes!A175)</f>
        <v/>
      </c>
      <c r="E198" s="95" t="n">
        <v>2.1</v>
      </c>
      <c r="F198" s="95" t="inlineStr">
        <is>
          <t>PETR-787634</t>
        </is>
      </c>
      <c r="G198" s="95" t="inlineStr">
        <is>
          <t>Лента малярная/скотч строительный</t>
        </is>
      </c>
      <c r="H198" s="95" t="inlineStr">
        <is>
          <t>шт.</t>
        </is>
      </c>
      <c r="I198" s="95" t="n">
        <v>104.5</v>
      </c>
      <c r="J198" s="95" t="n">
        <v>200.72</v>
      </c>
      <c r="K198" s="95" t="n">
        <v>20975.58</v>
      </c>
      <c r="L198" s="95" t="n"/>
      <c r="M198" s="95" t="n"/>
      <c r="N198" s="95" t="n"/>
      <c r="O198" s="95">
        <f>ROUND(Z198,2)</f>
        <v/>
      </c>
      <c r="P198" s="95">
        <f>ROUND(U198,2)</f>
        <v/>
      </c>
      <c r="Q198" s="95">
        <f>ROUND(1,2)</f>
        <v/>
      </c>
      <c r="R198" s="95">
        <f>ROUND(AH198,2)</f>
        <v/>
      </c>
      <c r="S198" s="95" t="inlineStr">
        <is>
          <t>PETR-787634</t>
        </is>
      </c>
      <c r="T198" s="95" t="inlineStr">
        <is>
          <t>material</t>
        </is>
      </c>
      <c r="U198" s="95" t="n">
        <v>20975.58</v>
      </c>
      <c r="V198" s="95" t="n">
        <v>0</v>
      </c>
      <c r="W198" s="95" t="n">
        <v>0</v>
      </c>
      <c r="X198" s="95" t="n">
        <v>0</v>
      </c>
      <c r="Y198" s="95" t="n">
        <v>0</v>
      </c>
      <c r="Z198" s="95" t="n">
        <v>20975.24</v>
      </c>
      <c r="AA198" s="95" t="n">
        <v>0</v>
      </c>
      <c r="AB198" s="95" t="n">
        <v>0</v>
      </c>
      <c r="AC198" s="95" t="n">
        <v>0</v>
      </c>
      <c r="AD198" s="95" t="n">
        <v>0</v>
      </c>
      <c r="AE198" s="95" t="inlineStr">
        <is>
          <t>material</t>
        </is>
      </c>
      <c r="AF198" s="95" t="n">
        <v>0</v>
      </c>
      <c r="AG198" s="95" t="n">
        <v>0</v>
      </c>
      <c r="AH198" s="95" t="n">
        <v>0</v>
      </c>
      <c r="AI198" s="95">
        <f>(EX198)</f>
        <v/>
      </c>
      <c r="AJ198" s="95">
        <f>(AS198)</f>
        <v/>
      </c>
      <c r="AK198" s="95" t="n">
        <v>0</v>
      </c>
      <c r="AL198" s="95" t="n">
        <v>0</v>
      </c>
      <c r="AM198" s="95" t="n">
        <v>0</v>
      </c>
      <c r="AN198" s="95" t="n">
        <v>0</v>
      </c>
      <c r="AO198" s="95">
        <f>ROUND(O198,2)</f>
        <v/>
      </c>
      <c r="AP198" s="95" t="n">
        <v>0</v>
      </c>
      <c r="AQ198" s="95">
        <f>ROUND(R198,2)</f>
        <v/>
      </c>
      <c r="AR198" s="95" t="n">
        <v>0</v>
      </c>
      <c r="AS198" s="95" t="n">
        <v>0</v>
      </c>
      <c r="AT198" s="95" t="n">
        <v>0</v>
      </c>
      <c r="AU198" s="95" t="n">
        <v>0</v>
      </c>
      <c r="AV198" s="95" t="n">
        <v>1</v>
      </c>
      <c r="AW198" s="95" t="n">
        <v>1</v>
      </c>
      <c r="AX198" s="95" t="n"/>
      <c r="AY198" s="95" t="n"/>
      <c r="AZ198" s="95" t="n">
        <v>1</v>
      </c>
      <c r="BA198" s="95" t="n">
        <v>0</v>
      </c>
      <c r="BB198" s="95" t="n">
        <v>0</v>
      </c>
      <c r="BC198" s="95" t="n">
        <v>1</v>
      </c>
      <c r="BD198" s="95" t="n"/>
      <c r="BE198" s="95" t="n"/>
      <c r="BF198" s="95" t="n"/>
      <c r="BG198" s="95" t="n"/>
      <c r="BH198" s="95" t="n">
        <v>3</v>
      </c>
      <c r="BI198" s="95" t="n">
        <v>104.5</v>
      </c>
      <c r="BJ198" s="95" t="n"/>
      <c r="BK198" s="95" t="n"/>
      <c r="BL198" s="95" t="n"/>
      <c r="BM198" s="95" t="n">
        <v>400002</v>
      </c>
      <c r="BN198" s="95" t="n">
        <v>0</v>
      </c>
      <c r="BO198" s="95" t="n"/>
      <c r="BP198" s="95" t="n">
        <v>0</v>
      </c>
      <c r="BQ198" s="95" t="n">
        <v>202</v>
      </c>
      <c r="BR198" s="95" t="n">
        <v>0</v>
      </c>
      <c r="BS198" s="95" t="n">
        <v>1</v>
      </c>
      <c r="BT198" s="95" t="n">
        <v>1</v>
      </c>
      <c r="BU198" s="95" t="n">
        <v>1</v>
      </c>
      <c r="BV198" s="95" t="n">
        <v>1</v>
      </c>
      <c r="BW198" s="95" t="n">
        <v>1</v>
      </c>
      <c r="BX198" s="95" t="n">
        <v>1</v>
      </c>
      <c r="BY198" s="95" t="n"/>
      <c r="BZ198" s="95" t="n">
        <v>0</v>
      </c>
      <c r="CA198" s="95" t="n">
        <v>0</v>
      </c>
      <c r="CB198" s="95" t="n"/>
      <c r="CC198" s="95" t="n"/>
      <c r="CD198" s="95" t="n"/>
      <c r="CE198" s="95" t="n">
        <v>30</v>
      </c>
      <c r="CF198" s="95" t="n">
        <v>0</v>
      </c>
      <c r="CG198" s="95" t="n">
        <v>0</v>
      </c>
      <c r="CH198" s="95" t="n"/>
      <c r="CI198" s="95" t="n"/>
      <c r="CJ198" s="95" t="n"/>
      <c r="CK198" s="95" t="n"/>
      <c r="CL198" s="95" t="n"/>
      <c r="CM198" s="95" t="n">
        <v>0</v>
      </c>
      <c r="CN198" s="95" t="n"/>
      <c r="CO198" s="95" t="n">
        <v>0</v>
      </c>
      <c r="CP198" s="95">
        <f>ROUND(P198,2)</f>
        <v/>
      </c>
      <c r="CQ198" s="95">
        <f>ROUND(V198,2)</f>
        <v/>
      </c>
      <c r="CR198" s="95">
        <f>ROUND(W198,2)</f>
        <v/>
      </c>
      <c r="CS198" s="95">
        <f>ROUND(X198,2)</f>
        <v/>
      </c>
      <c r="CT198" s="95">
        <f>ROUND(Y198,2)</f>
        <v/>
      </c>
      <c r="CU198" s="95">
        <f>ROUND(AF198,2)</f>
        <v/>
      </c>
      <c r="CV198" s="95">
        <f>ROUND((AH198*AV198),2)</f>
        <v/>
      </c>
      <c r="CW198" s="95">
        <f>ROUND(AI198,2)</f>
        <v/>
      </c>
      <c r="CX198" s="95">
        <f>ROUND(AJ198,2)</f>
        <v/>
      </c>
      <c r="CY198" s="95">
        <f>ROUND(((P198*AT198)/100),2)</f>
        <v/>
      </c>
      <c r="CZ198" s="95">
        <f>ROUND(((P198*AU198)/100),2)</f>
        <v/>
      </c>
      <c r="DA198" s="95" t="n"/>
      <c r="DB198" s="95" t="n"/>
      <c r="DC198" s="95" t="n"/>
      <c r="DD198" s="95" t="n"/>
      <c r="DE198" s="95" t="n"/>
      <c r="DF198" s="95" t="n"/>
      <c r="DG198" s="95" t="n"/>
      <c r="DH198" s="95" t="n"/>
      <c r="DI198" s="95" t="n"/>
      <c r="DJ198" s="95" t="n"/>
      <c r="DK198" s="95" t="n"/>
      <c r="DL198" s="95" t="n"/>
      <c r="DM198" s="95" t="n"/>
      <c r="DN198" s="95" t="n">
        <v>0</v>
      </c>
      <c r="DO198" s="95" t="n">
        <v>0</v>
      </c>
      <c r="DP198" s="95" t="n">
        <v>1</v>
      </c>
      <c r="DQ198" s="95" t="n">
        <v>1</v>
      </c>
      <c r="DR198" s="95" t="n"/>
      <c r="DS198" s="95" t="n"/>
      <c r="DT198" s="95" t="n"/>
      <c r="DU198" s="95" t="n">
        <v>1000</v>
      </c>
      <c r="DV198" s="95" t="inlineStr">
        <is>
          <t>шт.</t>
        </is>
      </c>
      <c r="DW198" s="95" t="inlineStr">
        <is>
          <t>шт.</t>
        </is>
      </c>
      <c r="DX198" s="95" t="n">
        <v>1</v>
      </c>
      <c r="DY198" s="95" t="n"/>
      <c r="DZ198" s="95" t="n"/>
      <c r="EA198" s="95" t="n"/>
      <c r="EB198" s="95" t="n"/>
      <c r="EC198" s="95" t="n"/>
      <c r="ED198" s="95" t="n"/>
      <c r="EE198" s="95" t="n">
        <v>1544165821</v>
      </c>
      <c r="EF198" s="95" t="n">
        <v>202</v>
      </c>
      <c r="EG198" s="95" t="inlineStr">
        <is>
          <t>Материалы</t>
        </is>
      </c>
      <c r="EH198" s="95" t="n">
        <v>0</v>
      </c>
      <c r="EI198" s="95" t="n"/>
      <c r="EJ198" s="95" t="n">
        <v>104.5</v>
      </c>
      <c r="EK198" s="95" t="n">
        <v>0</v>
      </c>
      <c r="EL198" s="95" t="inlineStr">
        <is>
          <t>ТКП / коммерческое предложение</t>
        </is>
      </c>
      <c r="EM198" s="95" t="inlineStr">
        <is>
          <t>PETR-787634</t>
        </is>
      </c>
      <c r="EN198" s="95" t="n"/>
      <c r="EO198" s="95" t="n"/>
      <c r="EP198" s="95" t="n"/>
      <c r="EQ198" s="95" t="n">
        <v>0</v>
      </c>
      <c r="ER198" s="95" t="n">
        <v>200.72</v>
      </c>
      <c r="ES198" s="95" t="n">
        <v>0</v>
      </c>
      <c r="ET198" s="95" t="n">
        <v>0</v>
      </c>
      <c r="EU198" s="95" t="n">
        <v>0</v>
      </c>
      <c r="EV198" s="95" t="n">
        <v>0</v>
      </c>
      <c r="EW198" s="95" t="n">
        <v>0</v>
      </c>
      <c r="EX198" s="95" t="n">
        <v>0</v>
      </c>
      <c r="EY198" s="95" t="n">
        <v>0</v>
      </c>
      <c r="EZ198" s="95" t="n"/>
      <c r="FA198" s="95" t="n"/>
      <c r="FB198" s="95" t="n"/>
      <c r="FC198" s="95" t="n"/>
      <c r="FD198" s="95" t="n"/>
      <c r="FE198" s="95" t="n"/>
      <c r="FF198" s="95" t="n"/>
      <c r="FG198" s="95" t="n"/>
      <c r="FH198" s="95" t="n"/>
      <c r="FI198" s="95" t="n"/>
      <c r="FJ198" s="95" t="n"/>
      <c r="FK198" s="95" t="n"/>
      <c r="FL198" s="95" t="n"/>
      <c r="FM198" s="95" t="n"/>
      <c r="FN198" s="95" t="n"/>
      <c r="FO198" s="95" t="n"/>
      <c r="FP198" s="95" t="n"/>
      <c r="FQ198" s="95" t="n">
        <v>0</v>
      </c>
      <c r="FR198" s="95">
        <f>ROUND(IF(BI198=3,GM198,0),2)</f>
        <v/>
      </c>
      <c r="FS198" s="95" t="n">
        <v>0</v>
      </c>
      <c r="FT198" s="95" t="n"/>
      <c r="FU198" s="95" t="n"/>
      <c r="FV198" s="95" t="n"/>
      <c r="FW198" s="95" t="n"/>
      <c r="FX198" s="95" t="n">
        <v>0</v>
      </c>
      <c r="FY198" s="95" t="n">
        <v>0</v>
      </c>
      <c r="FZ198" s="95" t="n"/>
      <c r="GA198" s="95" t="inlineStr">
        <is>
          <t>[82 / 1,20 /  1] +  2% Заг.скл</t>
        </is>
      </c>
      <c r="GB198" s="95" t="n"/>
      <c r="GC198" s="95" t="n"/>
      <c r="GD198" s="95" t="n">
        <v>1</v>
      </c>
      <c r="GE198" s="95" t="n"/>
      <c r="GF198" s="95" t="n">
        <v>1544165821</v>
      </c>
      <c r="GG198" s="95" t="n">
        <v>2</v>
      </c>
      <c r="GH198" s="95" t="n">
        <v>4</v>
      </c>
      <c r="GI198" s="95" t="n">
        <v>-2</v>
      </c>
      <c r="GJ198" s="95" t="n">
        <v>0</v>
      </c>
      <c r="GK198" s="95" t="n">
        <v>0</v>
      </c>
      <c r="GL198" s="95">
        <f>ROUND(IF(AND(BH198=3,BI198=3,FS198&lt;&gt;0),P198,0),2)</f>
        <v/>
      </c>
      <c r="GM198" s="95">
        <f>ROUND(O198+X198+Y198,2)+GX198</f>
        <v/>
      </c>
      <c r="GN198" s="95">
        <f>IF(OR(BI198=0,BI198=1),GM198-GX198,0)</f>
        <v/>
      </c>
      <c r="GO198" s="95">
        <f>IF(BI198=2,GM198-GX198,0)</f>
        <v/>
      </c>
      <c r="GP198" s="95">
        <f>IF(BI198=4,GM198-GX198,0)</f>
        <v/>
      </c>
      <c r="GQ198" s="95" t="n"/>
      <c r="GR198" s="95" t="n">
        <v>0</v>
      </c>
      <c r="GS198" s="95" t="n">
        <v>2</v>
      </c>
      <c r="GT198" s="95" t="n">
        <v>0</v>
      </c>
      <c r="GU198" s="95" t="n"/>
      <c r="GV198" s="95">
        <f>ROUND((GT198),6)</f>
        <v/>
      </c>
      <c r="GW198" s="95" t="n">
        <v>1</v>
      </c>
      <c r="GX198" s="95">
        <f>ROUND(HC198*I198,2)</f>
        <v/>
      </c>
      <c r="GY198" s="95" t="n">
        <v>0</v>
      </c>
      <c r="GZ198" s="95" t="n">
        <v>0</v>
      </c>
      <c r="HA198" s="95" t="n">
        <v>0</v>
      </c>
      <c r="HB198" s="95" t="n">
        <v>0</v>
      </c>
      <c r="HC198" s="95">
        <f>GV198*GW198</f>
        <v/>
      </c>
      <c r="HD198" s="95" t="n">
        <v>0</v>
      </c>
      <c r="HE198" s="95" t="n"/>
      <c r="HF198" s="95" t="n"/>
      <c r="HG198" s="95" t="n"/>
      <c r="HH198" s="95" t="n"/>
      <c r="HI198" s="95" t="n"/>
      <c r="HJ198" s="95" t="n"/>
      <c r="HK198" s="95" t="n"/>
      <c r="HL198" s="95" t="n"/>
      <c r="HM198" s="95" t="n"/>
      <c r="HN198" s="95" t="n"/>
      <c r="HO198" s="95" t="n"/>
      <c r="HP198" s="95" t="n"/>
      <c r="HQ198" s="95" t="n"/>
      <c r="HR198" s="95" t="n"/>
      <c r="HS198" s="95" t="n"/>
      <c r="HT198" s="95" t="n"/>
      <c r="HU198" s="95" t="n"/>
      <c r="HV198" s="95" t="n"/>
      <c r="HW198" s="95" t="n"/>
      <c r="HX198" s="95" t="n"/>
      <c r="HY198" s="95" t="n"/>
      <c r="HZ198" s="95" t="n"/>
      <c r="IA198" s="95" t="n"/>
      <c r="IB198" s="95" t="n"/>
      <c r="IC198" s="95" t="n"/>
      <c r="ID198" s="95" t="n"/>
      <c r="IE198" s="95" t="n"/>
      <c r="IF198" s="95" t="n"/>
      <c r="IG198" s="95" t="n"/>
      <c r="IH198" s="95" t="n"/>
      <c r="II198" s="95" t="n"/>
      <c r="IJ198" s="95" t="n"/>
      <c r="IK198" s="95" t="n"/>
      <c r="IL198" s="95" t="n"/>
      <c r="IM198" s="95" t="n"/>
      <c r="IN198" s="95" t="n"/>
      <c r="IO198" s="95" t="n"/>
      <c r="IP198" s="95" t="n"/>
      <c r="IQ198" s="95" t="n"/>
      <c r="IR198" s="95" t="n"/>
      <c r="IS198" s="95" t="n"/>
      <c r="IT198" s="95" t="n"/>
      <c r="IU198" s="95" t="n"/>
    </row>
    <row r="199" ht="12.75" customHeight="1" s="54">
      <c r="A199" s="95" t="n">
        <v>18</v>
      </c>
      <c r="B199" s="95" t="n">
        <v>1</v>
      </c>
      <c r="C199" s="95">
        <f>ROW(SmtRes!A176)</f>
        <v/>
      </c>
      <c r="D199" s="95">
        <f>ROW(EtalonRes!A176)</f>
        <v/>
      </c>
      <c r="E199" s="95" t="n">
        <v>2</v>
      </c>
      <c r="F199" s="95" t="inlineStr">
        <is>
          <t>PETR-617522</t>
        </is>
      </c>
      <c r="G199" s="95" t="inlineStr">
        <is>
          <t>Временное электроснабжение зоны ремонта: щиток, кабель, автоматы, удлинители</t>
        </is>
      </c>
      <c r="H199" s="95" t="inlineStr">
        <is>
          <t>компл.</t>
        </is>
      </c>
      <c r="I199" s="95" t="n">
        <v>12.13</v>
      </c>
      <c r="J199" s="95" t="n">
        <v>7248.34</v>
      </c>
      <c r="K199" s="95" t="n">
        <v>87922.36</v>
      </c>
      <c r="L199" s="95" t="n"/>
      <c r="M199" s="95" t="n"/>
      <c r="N199" s="95" t="n"/>
      <c r="O199" s="95">
        <f>ROUND(Z199,2)</f>
        <v/>
      </c>
      <c r="P199" s="95">
        <f>ROUND(U199,2)</f>
        <v/>
      </c>
      <c r="Q199" s="95">
        <f>ROUND(1,2)</f>
        <v/>
      </c>
      <c r="R199" s="95">
        <f>ROUND(AH199,2)</f>
        <v/>
      </c>
      <c r="S199" s="95" t="inlineStr">
        <is>
          <t>PETR-617522</t>
        </is>
      </c>
      <c r="T199" s="95" t="inlineStr">
        <is>
          <t>equipment</t>
        </is>
      </c>
      <c r="U199" s="95" t="n">
        <v>87922.36</v>
      </c>
      <c r="V199" s="95" t="n">
        <v>0</v>
      </c>
      <c r="W199" s="95" t="n">
        <v>0</v>
      </c>
      <c r="X199" s="95" t="n">
        <v>0</v>
      </c>
      <c r="Y199" s="95" t="n">
        <v>0</v>
      </c>
      <c r="Z199" s="95" t="n">
        <v>87922.36</v>
      </c>
      <c r="AA199" s="95" t="n">
        <v>0</v>
      </c>
      <c r="AB199" s="95" t="n">
        <v>0</v>
      </c>
      <c r="AC199" s="95" t="n">
        <v>0</v>
      </c>
      <c r="AD199" s="95" t="n">
        <v>0</v>
      </c>
      <c r="AE199" s="95" t="inlineStr">
        <is>
          <t>equipment</t>
        </is>
      </c>
      <c r="AF199" s="95" t="n">
        <v>0</v>
      </c>
      <c r="AG199" s="95" t="n">
        <v>0</v>
      </c>
      <c r="AH199" s="95" t="n">
        <v>0</v>
      </c>
      <c r="AI199" s="95">
        <f>(EX199)</f>
        <v/>
      </c>
      <c r="AJ199" s="95">
        <f>(AS199)</f>
        <v/>
      </c>
      <c r="AK199" s="95" t="n">
        <v>0</v>
      </c>
      <c r="AL199" s="95" t="n">
        <v>0</v>
      </c>
      <c r="AM199" s="95" t="n">
        <v>0</v>
      </c>
      <c r="AN199" s="95" t="n">
        <v>0</v>
      </c>
      <c r="AO199" s="95">
        <f>ROUND(O199,2)</f>
        <v/>
      </c>
      <c r="AP199" s="95" t="n">
        <v>0</v>
      </c>
      <c r="AQ199" s="95">
        <f>ROUND(R199,2)</f>
        <v/>
      </c>
      <c r="AR199" s="95" t="n">
        <v>0</v>
      </c>
      <c r="AS199" s="95" t="n">
        <v>0</v>
      </c>
      <c r="AT199" s="95" t="n">
        <v>0</v>
      </c>
      <c r="AU199" s="95" t="n">
        <v>0</v>
      </c>
      <c r="AV199" s="95" t="n">
        <v>1</v>
      </c>
      <c r="AW199" s="95" t="n">
        <v>1</v>
      </c>
      <c r="AX199" s="95" t="n"/>
      <c r="AY199" s="95" t="n"/>
      <c r="AZ199" s="95" t="n">
        <v>1</v>
      </c>
      <c r="BA199" s="95" t="n">
        <v>0</v>
      </c>
      <c r="BB199" s="95" t="n">
        <v>0</v>
      </c>
      <c r="BC199" s="95" t="n">
        <v>1</v>
      </c>
      <c r="BD199" s="95" t="n"/>
      <c r="BE199" s="95" t="n"/>
      <c r="BF199" s="95" t="n"/>
      <c r="BG199" s="95" t="n"/>
      <c r="BH199" s="95" t="n">
        <v>3</v>
      </c>
      <c r="BI199" s="95" t="n">
        <v>12.13</v>
      </c>
      <c r="BJ199" s="95" t="n"/>
      <c r="BK199" s="95" t="n"/>
      <c r="BL199" s="95" t="n"/>
      <c r="BM199" s="95" t="n">
        <v>400003</v>
      </c>
      <c r="BN199" s="95" t="n">
        <v>0</v>
      </c>
      <c r="BO199" s="95" t="n"/>
      <c r="BP199" s="95" t="n">
        <v>0</v>
      </c>
      <c r="BQ199" s="95" t="n">
        <v>216</v>
      </c>
      <c r="BR199" s="95" t="n">
        <v>0</v>
      </c>
      <c r="BS199" s="95" t="n">
        <v>1</v>
      </c>
      <c r="BT199" s="95" t="n">
        <v>1</v>
      </c>
      <c r="BU199" s="95" t="n">
        <v>1</v>
      </c>
      <c r="BV199" s="95" t="n">
        <v>1</v>
      </c>
      <c r="BW199" s="95" t="n">
        <v>1</v>
      </c>
      <c r="BX199" s="95" t="n">
        <v>1</v>
      </c>
      <c r="BY199" s="95" t="n"/>
      <c r="BZ199" s="95" t="n">
        <v>0</v>
      </c>
      <c r="CA199" s="95" t="n">
        <v>0</v>
      </c>
      <c r="CB199" s="95" t="n"/>
      <c r="CC199" s="95" t="n"/>
      <c r="CD199" s="95" t="n"/>
      <c r="CE199" s="95" t="n">
        <v>30</v>
      </c>
      <c r="CF199" s="95" t="n">
        <v>0</v>
      </c>
      <c r="CG199" s="95" t="n">
        <v>0</v>
      </c>
      <c r="CH199" s="95" t="n"/>
      <c r="CI199" s="95" t="n"/>
      <c r="CJ199" s="95" t="n"/>
      <c r="CK199" s="95" t="n"/>
      <c r="CL199" s="95" t="n"/>
      <c r="CM199" s="95" t="n">
        <v>0</v>
      </c>
      <c r="CN199" s="95" t="n"/>
      <c r="CO199" s="95" t="n">
        <v>0</v>
      </c>
      <c r="CP199" s="95">
        <f>ROUND(P199,2)</f>
        <v/>
      </c>
      <c r="CQ199" s="95">
        <f>ROUND(V199,2)</f>
        <v/>
      </c>
      <c r="CR199" s="95">
        <f>ROUND(W199,2)</f>
        <v/>
      </c>
      <c r="CS199" s="95">
        <f>ROUND(X199,2)</f>
        <v/>
      </c>
      <c r="CT199" s="95">
        <f>ROUND(Y199,2)</f>
        <v/>
      </c>
      <c r="CU199" s="95">
        <f>ROUND(AF199,2)</f>
        <v/>
      </c>
      <c r="CV199" s="95">
        <f>ROUND((AH199*AV199),2)</f>
        <v/>
      </c>
      <c r="CW199" s="95">
        <f>ROUND(AI199,2)</f>
        <v/>
      </c>
      <c r="CX199" s="95">
        <f>ROUND(AJ199,2)</f>
        <v/>
      </c>
      <c r="CY199" s="95">
        <f>ROUND(((P199*AT199)/100),2)</f>
        <v/>
      </c>
      <c r="CZ199" s="95">
        <f>ROUND(((P199*AU199)/100),2)</f>
        <v/>
      </c>
      <c r="DA199" s="95" t="n"/>
      <c r="DB199" s="95" t="n"/>
      <c r="DC199" s="95" t="n"/>
      <c r="DD199" s="95" t="n"/>
      <c r="DE199" s="95" t="n"/>
      <c r="DF199" s="95" t="n"/>
      <c r="DG199" s="95" t="n"/>
      <c r="DH199" s="95" t="n"/>
      <c r="DI199" s="95" t="n"/>
      <c r="DJ199" s="95" t="n"/>
      <c r="DK199" s="95" t="n"/>
      <c r="DL199" s="95" t="n"/>
      <c r="DM199" s="95" t="n"/>
      <c r="DN199" s="95" t="n">
        <v>0</v>
      </c>
      <c r="DO199" s="95" t="n">
        <v>0</v>
      </c>
      <c r="DP199" s="95" t="n">
        <v>1</v>
      </c>
      <c r="DQ199" s="95" t="n">
        <v>1</v>
      </c>
      <c r="DR199" s="95" t="n"/>
      <c r="DS199" s="95" t="n"/>
      <c r="DT199" s="95" t="n"/>
      <c r="DU199" s="95" t="n">
        <v>1000</v>
      </c>
      <c r="DV199" s="95" t="inlineStr">
        <is>
          <t>компл.</t>
        </is>
      </c>
      <c r="DW199" s="95" t="inlineStr">
        <is>
          <t>компл.</t>
        </is>
      </c>
      <c r="DX199" s="95" t="n">
        <v>1</v>
      </c>
      <c r="DY199" s="95" t="n"/>
      <c r="DZ199" s="95" t="n"/>
      <c r="EA199" s="95" t="n"/>
      <c r="EB199" s="95" t="n"/>
      <c r="EC199" s="95" t="n"/>
      <c r="ED199" s="95" t="n"/>
      <c r="EE199" s="95" t="n">
        <v>1524131293</v>
      </c>
      <c r="EF199" s="95" t="n">
        <v>216</v>
      </c>
      <c r="EG199" s="95" t="inlineStr">
        <is>
          <t>Оборудование</t>
        </is>
      </c>
      <c r="EH199" s="95" t="n">
        <v>0</v>
      </c>
      <c r="EI199" s="95" t="n"/>
      <c r="EJ199" s="95" t="n">
        <v>12.13</v>
      </c>
      <c r="EK199" s="95" t="n">
        <v>0</v>
      </c>
      <c r="EL199" s="95" t="inlineStr">
        <is>
          <t>ТКП / коммерческое предложение</t>
        </is>
      </c>
      <c r="EM199" s="95" t="inlineStr">
        <is>
          <t>PETR-617522</t>
        </is>
      </c>
      <c r="EN199" s="95" t="n"/>
      <c r="EO199" s="95" t="n"/>
      <c r="EP199" s="95" t="n"/>
      <c r="EQ199" s="95" t="n">
        <v>0</v>
      </c>
      <c r="ER199" s="95" t="n">
        <v>7248.34</v>
      </c>
      <c r="ES199" s="95" t="n">
        <v>0</v>
      </c>
      <c r="ET199" s="95" t="n">
        <v>0</v>
      </c>
      <c r="EU199" s="95" t="n">
        <v>0</v>
      </c>
      <c r="EV199" s="95" t="n">
        <v>0</v>
      </c>
      <c r="EW199" s="95" t="n">
        <v>0</v>
      </c>
      <c r="EX199" s="95" t="n">
        <v>0</v>
      </c>
      <c r="EY199" s="95" t="n">
        <v>0</v>
      </c>
      <c r="EZ199" s="95" t="n"/>
      <c r="FA199" s="95" t="n"/>
      <c r="FB199" s="95" t="n"/>
      <c r="FC199" s="95" t="n"/>
      <c r="FD199" s="95" t="n"/>
      <c r="FE199" s="95" t="n"/>
      <c r="FF199" s="95" t="n"/>
      <c r="FG199" s="95" t="n"/>
      <c r="FH199" s="95" t="n"/>
      <c r="FI199" s="95" t="n"/>
      <c r="FJ199" s="95" t="n"/>
      <c r="FK199" s="95" t="n"/>
      <c r="FL199" s="95" t="n"/>
      <c r="FM199" s="95" t="n"/>
      <c r="FN199" s="95" t="n"/>
      <c r="FO199" s="95" t="n"/>
      <c r="FP199" s="95" t="n"/>
      <c r="FQ199" s="95" t="n">
        <v>0</v>
      </c>
      <c r="FR199" s="95">
        <f>ROUND(IF(BI199=3,GM199,0),2)</f>
        <v/>
      </c>
      <c r="FS199" s="95" t="n">
        <v>0</v>
      </c>
      <c r="FT199" s="95" t="n"/>
      <c r="FU199" s="95" t="n"/>
      <c r="FV199" s="95" t="n"/>
      <c r="FW199" s="95" t="n"/>
      <c r="FX199" s="95" t="n">
        <v>0</v>
      </c>
      <c r="FY199" s="95" t="n">
        <v>0</v>
      </c>
      <c r="FZ199" s="95" t="n"/>
      <c r="GA199" s="95" t="inlineStr">
        <is>
          <t>[83 / 1,20 /  1] +  1,2% Заг.скл</t>
        </is>
      </c>
      <c r="GB199" s="95" t="n"/>
      <c r="GC199" s="95" t="n"/>
      <c r="GD199" s="95" t="n">
        <v>1</v>
      </c>
      <c r="GE199" s="95" t="n"/>
      <c r="GF199" s="95" t="n">
        <v>1524131293</v>
      </c>
      <c r="GG199" s="95" t="n">
        <v>2</v>
      </c>
      <c r="GH199" s="95" t="n">
        <v>3</v>
      </c>
      <c r="GI199" s="95" t="n">
        <v>5</v>
      </c>
      <c r="GJ199" s="95" t="n">
        <v>0</v>
      </c>
      <c r="GK199" s="95" t="n">
        <v>0</v>
      </c>
      <c r="GL199" s="95">
        <f>ROUND(IF(AND(BH199=3,BI199=3,FS199&lt;&gt;0),P199,0),2)</f>
        <v/>
      </c>
      <c r="GM199" s="95">
        <f>ROUND(O199+X199+Y199,2)+GX199</f>
        <v/>
      </c>
      <c r="GN199" s="95">
        <f>IF(OR(BI199=0,BI199=1),GM199-GX199,0)</f>
        <v/>
      </c>
      <c r="GO199" s="95">
        <f>IF(BI199=2,GM199-GX199,0)</f>
        <v/>
      </c>
      <c r="GP199" s="95">
        <f>IF(BI199=4,GM199-GX199,0)</f>
        <v/>
      </c>
      <c r="GQ199" s="95" t="n"/>
      <c r="GR199" s="95" t="n">
        <v>1</v>
      </c>
      <c r="GS199" s="95" t="n">
        <v>1</v>
      </c>
      <c r="GT199" s="95" t="n">
        <v>0</v>
      </c>
      <c r="GU199" s="95" t="n"/>
      <c r="GV199" s="95">
        <f>ROUND((GT199),6)</f>
        <v/>
      </c>
      <c r="GW199" s="95" t="n">
        <v>1</v>
      </c>
      <c r="GX199" s="95">
        <f>ROUND(HC199*I199,2)</f>
        <v/>
      </c>
      <c r="GY199" s="95" t="n">
        <v>0</v>
      </c>
      <c r="GZ199" s="95" t="n">
        <v>0</v>
      </c>
      <c r="HA199" s="95" t="n">
        <v>0</v>
      </c>
      <c r="HB199" s="95" t="n">
        <v>0</v>
      </c>
      <c r="HC199" s="95">
        <f>GV199*GW199</f>
        <v/>
      </c>
      <c r="HD199" s="95" t="n">
        <v>0</v>
      </c>
      <c r="HE199" s="95" t="n"/>
      <c r="HF199" s="95" t="n"/>
      <c r="HG199" s="95" t="n"/>
      <c r="HH199" s="95" t="n"/>
      <c r="HI199" s="95" t="n"/>
      <c r="HJ199" s="95" t="n"/>
      <c r="HK199" s="95" t="n"/>
      <c r="HL199" s="95" t="n"/>
      <c r="HM199" s="95" t="n"/>
      <c r="HN199" s="95" t="n"/>
      <c r="HO199" s="95" t="n"/>
      <c r="HP199" s="95" t="n"/>
      <c r="HQ199" s="95" t="n"/>
      <c r="HR199" s="95" t="n"/>
      <c r="HS199" s="95" t="n"/>
      <c r="HT199" s="95" t="n"/>
      <c r="HU199" s="95" t="n"/>
      <c r="HV199" s="95" t="n"/>
      <c r="HW199" s="95" t="n"/>
      <c r="HX199" s="95" t="n"/>
      <c r="HY199" s="95" t="n"/>
      <c r="HZ199" s="95" t="n"/>
      <c r="IA199" s="95" t="n"/>
      <c r="IB199" s="95" t="n"/>
      <c r="IC199" s="95" t="n"/>
      <c r="ID199" s="95" t="n"/>
      <c r="IE199" s="95" t="n"/>
      <c r="IF199" s="95" t="n"/>
      <c r="IG199" s="95" t="n"/>
      <c r="IH199" s="95" t="n"/>
      <c r="II199" s="95" t="n"/>
      <c r="IJ199" s="95" t="n"/>
      <c r="IK199" s="95" t="n"/>
      <c r="IL199" s="95" t="n"/>
      <c r="IM199" s="95" t="n"/>
      <c r="IN199" s="95" t="n"/>
      <c r="IO199" s="95" t="n"/>
      <c r="IP199" s="95" t="n"/>
      <c r="IQ199" s="95" t="n"/>
      <c r="IR199" s="95" t="n"/>
      <c r="IS199" s="95" t="n"/>
      <c r="IT199" s="95" t="n"/>
      <c r="IU199" s="95" t="n"/>
    </row>
    <row r="200" ht="12.75" customHeight="1" s="54">
      <c r="A200" s="95" t="n">
        <v>18</v>
      </c>
      <c r="B200" s="95" t="n">
        <v>1</v>
      </c>
      <c r="C200" s="95">
        <f>ROW(SmtRes!A177)</f>
        <v/>
      </c>
      <c r="D200" s="95">
        <f>ROW(EtalonRes!A177)</f>
        <v/>
      </c>
      <c r="E200" s="95" t="n">
        <v>2</v>
      </c>
      <c r="F200" s="95" t="inlineStr">
        <is>
          <t>PETR-987814</t>
        </is>
      </c>
      <c r="G200" s="95" t="inlineStr">
        <is>
          <t>Временное освещение и переносные светильники для производства работ</t>
        </is>
      </c>
      <c r="H200" s="95" t="inlineStr">
        <is>
          <t>компл.</t>
        </is>
      </c>
      <c r="I200" s="95" t="n">
        <v>25.79</v>
      </c>
      <c r="J200" s="95" t="n">
        <v>3568.41</v>
      </c>
      <c r="K200" s="95" t="n">
        <v>92029.38</v>
      </c>
      <c r="L200" s="95" t="n"/>
      <c r="M200" s="95" t="n"/>
      <c r="N200" s="95" t="n"/>
      <c r="O200" s="95">
        <f>ROUND(Z200,2)</f>
        <v/>
      </c>
      <c r="P200" s="95">
        <f>ROUND(U200,2)</f>
        <v/>
      </c>
      <c r="Q200" s="95">
        <f>ROUND(1,2)</f>
        <v/>
      </c>
      <c r="R200" s="95">
        <f>ROUND(AH200,2)</f>
        <v/>
      </c>
      <c r="S200" s="95" t="inlineStr">
        <is>
          <t>PETR-987814</t>
        </is>
      </c>
      <c r="T200" s="95" t="inlineStr">
        <is>
          <t>equipment</t>
        </is>
      </c>
      <c r="U200" s="95" t="n">
        <v>92029.38</v>
      </c>
      <c r="V200" s="95" t="n">
        <v>0</v>
      </c>
      <c r="W200" s="95" t="n">
        <v>0</v>
      </c>
      <c r="X200" s="95" t="n">
        <v>0</v>
      </c>
      <c r="Y200" s="95" t="n">
        <v>0</v>
      </c>
      <c r="Z200" s="95" t="n">
        <v>92029.28999999999</v>
      </c>
      <c r="AA200" s="95" t="n">
        <v>0</v>
      </c>
      <c r="AB200" s="95" t="n">
        <v>0</v>
      </c>
      <c r="AC200" s="95" t="n">
        <v>0</v>
      </c>
      <c r="AD200" s="95" t="n">
        <v>0</v>
      </c>
      <c r="AE200" s="95" t="inlineStr">
        <is>
          <t>equipment</t>
        </is>
      </c>
      <c r="AF200" s="95" t="n">
        <v>0</v>
      </c>
      <c r="AG200" s="95" t="n">
        <v>0</v>
      </c>
      <c r="AH200" s="95" t="n">
        <v>0</v>
      </c>
      <c r="AI200" s="95">
        <f>(EX200)</f>
        <v/>
      </c>
      <c r="AJ200" s="95">
        <f>(AS200)</f>
        <v/>
      </c>
      <c r="AK200" s="95" t="n">
        <v>0</v>
      </c>
      <c r="AL200" s="95" t="n">
        <v>0</v>
      </c>
      <c r="AM200" s="95" t="n">
        <v>0</v>
      </c>
      <c r="AN200" s="95" t="n">
        <v>0</v>
      </c>
      <c r="AO200" s="95">
        <f>ROUND(O200,2)</f>
        <v/>
      </c>
      <c r="AP200" s="95" t="n">
        <v>0</v>
      </c>
      <c r="AQ200" s="95">
        <f>ROUND(R200,2)</f>
        <v/>
      </c>
      <c r="AR200" s="95" t="n">
        <v>0</v>
      </c>
      <c r="AS200" s="95" t="n">
        <v>0</v>
      </c>
      <c r="AT200" s="95" t="n">
        <v>0</v>
      </c>
      <c r="AU200" s="95" t="n">
        <v>0</v>
      </c>
      <c r="AV200" s="95" t="n">
        <v>1</v>
      </c>
      <c r="AW200" s="95" t="n">
        <v>1</v>
      </c>
      <c r="AX200" s="95" t="n"/>
      <c r="AY200" s="95" t="n"/>
      <c r="AZ200" s="95" t="n">
        <v>1</v>
      </c>
      <c r="BA200" s="95" t="n">
        <v>0</v>
      </c>
      <c r="BB200" s="95" t="n">
        <v>0</v>
      </c>
      <c r="BC200" s="95" t="n">
        <v>1</v>
      </c>
      <c r="BD200" s="95" t="n"/>
      <c r="BE200" s="95" t="n"/>
      <c r="BF200" s="95" t="n"/>
      <c r="BG200" s="95" t="n"/>
      <c r="BH200" s="95" t="n">
        <v>3</v>
      </c>
      <c r="BI200" s="95" t="n">
        <v>25.79</v>
      </c>
      <c r="BJ200" s="95" t="n"/>
      <c r="BK200" s="95" t="n"/>
      <c r="BL200" s="95" t="n"/>
      <c r="BM200" s="95" t="n">
        <v>400003</v>
      </c>
      <c r="BN200" s="95" t="n">
        <v>0</v>
      </c>
      <c r="BO200" s="95" t="n"/>
      <c r="BP200" s="95" t="n">
        <v>0</v>
      </c>
      <c r="BQ200" s="95" t="n">
        <v>216</v>
      </c>
      <c r="BR200" s="95" t="n">
        <v>0</v>
      </c>
      <c r="BS200" s="95" t="n">
        <v>1</v>
      </c>
      <c r="BT200" s="95" t="n">
        <v>1</v>
      </c>
      <c r="BU200" s="95" t="n">
        <v>1</v>
      </c>
      <c r="BV200" s="95" t="n">
        <v>1</v>
      </c>
      <c r="BW200" s="95" t="n">
        <v>1</v>
      </c>
      <c r="BX200" s="95" t="n">
        <v>1</v>
      </c>
      <c r="BY200" s="95" t="n"/>
      <c r="BZ200" s="95" t="n">
        <v>0</v>
      </c>
      <c r="CA200" s="95" t="n">
        <v>0</v>
      </c>
      <c r="CB200" s="95" t="n"/>
      <c r="CC200" s="95" t="n"/>
      <c r="CD200" s="95" t="n"/>
      <c r="CE200" s="95" t="n">
        <v>30</v>
      </c>
      <c r="CF200" s="95" t="n">
        <v>0</v>
      </c>
      <c r="CG200" s="95" t="n">
        <v>0</v>
      </c>
      <c r="CH200" s="95" t="n"/>
      <c r="CI200" s="95" t="n"/>
      <c r="CJ200" s="95" t="n"/>
      <c r="CK200" s="95" t="n"/>
      <c r="CL200" s="95" t="n"/>
      <c r="CM200" s="95" t="n">
        <v>0</v>
      </c>
      <c r="CN200" s="95" t="n"/>
      <c r="CO200" s="95" t="n">
        <v>0</v>
      </c>
      <c r="CP200" s="95">
        <f>ROUND(P200,2)</f>
        <v/>
      </c>
      <c r="CQ200" s="95">
        <f>ROUND(V200,2)</f>
        <v/>
      </c>
      <c r="CR200" s="95">
        <f>ROUND(W200,2)</f>
        <v/>
      </c>
      <c r="CS200" s="95">
        <f>ROUND(X200,2)</f>
        <v/>
      </c>
      <c r="CT200" s="95">
        <f>ROUND(Y200,2)</f>
        <v/>
      </c>
      <c r="CU200" s="95">
        <f>ROUND(AF200,2)</f>
        <v/>
      </c>
      <c r="CV200" s="95">
        <f>ROUND((AH200*AV200),2)</f>
        <v/>
      </c>
      <c r="CW200" s="95">
        <f>ROUND(AI200,2)</f>
        <v/>
      </c>
      <c r="CX200" s="95">
        <f>ROUND(AJ200,2)</f>
        <v/>
      </c>
      <c r="CY200" s="95">
        <f>ROUND(((P200*AT200)/100),2)</f>
        <v/>
      </c>
      <c r="CZ200" s="95">
        <f>ROUND(((P200*AU200)/100),2)</f>
        <v/>
      </c>
      <c r="DA200" s="95" t="n"/>
      <c r="DB200" s="95" t="n"/>
      <c r="DC200" s="95" t="n"/>
      <c r="DD200" s="95" t="n"/>
      <c r="DE200" s="95" t="n"/>
      <c r="DF200" s="95" t="n"/>
      <c r="DG200" s="95" t="n"/>
      <c r="DH200" s="95" t="n"/>
      <c r="DI200" s="95" t="n"/>
      <c r="DJ200" s="95" t="n"/>
      <c r="DK200" s="95" t="n"/>
      <c r="DL200" s="95" t="n"/>
      <c r="DM200" s="95" t="n"/>
      <c r="DN200" s="95" t="n">
        <v>0</v>
      </c>
      <c r="DO200" s="95" t="n">
        <v>0</v>
      </c>
      <c r="DP200" s="95" t="n">
        <v>1</v>
      </c>
      <c r="DQ200" s="95" t="n">
        <v>1</v>
      </c>
      <c r="DR200" s="95" t="n"/>
      <c r="DS200" s="95" t="n"/>
      <c r="DT200" s="95" t="n"/>
      <c r="DU200" s="95" t="n">
        <v>1000</v>
      </c>
      <c r="DV200" s="95" t="inlineStr">
        <is>
          <t>компл.</t>
        </is>
      </c>
      <c r="DW200" s="95" t="inlineStr">
        <is>
          <t>компл.</t>
        </is>
      </c>
      <c r="DX200" s="95" t="n">
        <v>1</v>
      </c>
      <c r="DY200" s="95" t="n"/>
      <c r="DZ200" s="95" t="n"/>
      <c r="EA200" s="95" t="n"/>
      <c r="EB200" s="95" t="n"/>
      <c r="EC200" s="95" t="n"/>
      <c r="ED200" s="95" t="n"/>
      <c r="EE200" s="95" t="n">
        <v>1288211273</v>
      </c>
      <c r="EF200" s="95" t="n">
        <v>216</v>
      </c>
      <c r="EG200" s="95" t="inlineStr">
        <is>
          <t>Оборудование</t>
        </is>
      </c>
      <c r="EH200" s="95" t="n">
        <v>0</v>
      </c>
      <c r="EI200" s="95" t="n"/>
      <c r="EJ200" s="95" t="n">
        <v>25.79</v>
      </c>
      <c r="EK200" s="95" t="n">
        <v>0</v>
      </c>
      <c r="EL200" s="95" t="inlineStr">
        <is>
          <t>ТКП / коммерческое предложение</t>
        </is>
      </c>
      <c r="EM200" s="95" t="inlineStr">
        <is>
          <t>PETR-987814</t>
        </is>
      </c>
      <c r="EN200" s="95" t="n"/>
      <c r="EO200" s="95" t="n"/>
      <c r="EP200" s="95" t="n"/>
      <c r="EQ200" s="95" t="n">
        <v>0</v>
      </c>
      <c r="ER200" s="95" t="n">
        <v>3568.41</v>
      </c>
      <c r="ES200" s="95" t="n">
        <v>0</v>
      </c>
      <c r="ET200" s="95" t="n">
        <v>0</v>
      </c>
      <c r="EU200" s="95" t="n">
        <v>0</v>
      </c>
      <c r="EV200" s="95" t="n">
        <v>0</v>
      </c>
      <c r="EW200" s="95" t="n">
        <v>0</v>
      </c>
      <c r="EX200" s="95" t="n">
        <v>0</v>
      </c>
      <c r="EY200" s="95" t="n">
        <v>0</v>
      </c>
      <c r="EZ200" s="95" t="n"/>
      <c r="FA200" s="95" t="n"/>
      <c r="FB200" s="95" t="n"/>
      <c r="FC200" s="95" t="n"/>
      <c r="FD200" s="95" t="n"/>
      <c r="FE200" s="95" t="n"/>
      <c r="FF200" s="95" t="n"/>
      <c r="FG200" s="95" t="n"/>
      <c r="FH200" s="95" t="n"/>
      <c r="FI200" s="95" t="n"/>
      <c r="FJ200" s="95" t="n"/>
      <c r="FK200" s="95" t="n"/>
      <c r="FL200" s="95" t="n"/>
      <c r="FM200" s="95" t="n"/>
      <c r="FN200" s="95" t="n"/>
      <c r="FO200" s="95" t="n"/>
      <c r="FP200" s="95" t="n"/>
      <c r="FQ200" s="95" t="n">
        <v>0</v>
      </c>
      <c r="FR200" s="95">
        <f>ROUND(IF(BI200=3,GM200,0),2)</f>
        <v/>
      </c>
      <c r="FS200" s="95" t="n">
        <v>0</v>
      </c>
      <c r="FT200" s="95" t="n"/>
      <c r="FU200" s="95" t="n"/>
      <c r="FV200" s="95" t="n"/>
      <c r="FW200" s="95" t="n"/>
      <c r="FX200" s="95" t="n">
        <v>0</v>
      </c>
      <c r="FY200" s="95" t="n">
        <v>0</v>
      </c>
      <c r="FZ200" s="95" t="n"/>
      <c r="GA200" s="95" t="inlineStr">
        <is>
          <t>[83 / 1,20 /  1] +  1,2% Заг.скл</t>
        </is>
      </c>
      <c r="GB200" s="95" t="n"/>
      <c r="GC200" s="95" t="n"/>
      <c r="GD200" s="95" t="n">
        <v>1</v>
      </c>
      <c r="GE200" s="95" t="n"/>
      <c r="GF200" s="95" t="n">
        <v>1288211273</v>
      </c>
      <c r="GG200" s="95" t="n">
        <v>2</v>
      </c>
      <c r="GH200" s="95" t="n">
        <v>3</v>
      </c>
      <c r="GI200" s="95" t="n">
        <v>5</v>
      </c>
      <c r="GJ200" s="95" t="n">
        <v>0</v>
      </c>
      <c r="GK200" s="95" t="n">
        <v>0</v>
      </c>
      <c r="GL200" s="95">
        <f>ROUND(IF(AND(BH200=3,BI200=3,FS200&lt;&gt;0),P200,0),2)</f>
        <v/>
      </c>
      <c r="GM200" s="95">
        <f>ROUND(O200+X200+Y200,2)+GX200</f>
        <v/>
      </c>
      <c r="GN200" s="95">
        <f>IF(OR(BI200=0,BI200=1),GM200-GX200,0)</f>
        <v/>
      </c>
      <c r="GO200" s="95">
        <f>IF(BI200=2,GM200-GX200,0)</f>
        <v/>
      </c>
      <c r="GP200" s="95">
        <f>IF(BI200=4,GM200-GX200,0)</f>
        <v/>
      </c>
      <c r="GQ200" s="95" t="n"/>
      <c r="GR200" s="95" t="n">
        <v>1</v>
      </c>
      <c r="GS200" s="95" t="n">
        <v>1</v>
      </c>
      <c r="GT200" s="95" t="n">
        <v>0</v>
      </c>
      <c r="GU200" s="95" t="n"/>
      <c r="GV200" s="95">
        <f>ROUND((GT200),6)</f>
        <v/>
      </c>
      <c r="GW200" s="95" t="n">
        <v>1</v>
      </c>
      <c r="GX200" s="95">
        <f>ROUND(HC200*I200,2)</f>
        <v/>
      </c>
      <c r="GY200" s="95" t="n">
        <v>0</v>
      </c>
      <c r="GZ200" s="95" t="n">
        <v>0</v>
      </c>
      <c r="HA200" s="95" t="n">
        <v>0</v>
      </c>
      <c r="HB200" s="95" t="n">
        <v>0</v>
      </c>
      <c r="HC200" s="95">
        <f>GV200*GW200</f>
        <v/>
      </c>
      <c r="HD200" s="95" t="n">
        <v>0</v>
      </c>
      <c r="HE200" s="95" t="n"/>
      <c r="HF200" s="95" t="n"/>
      <c r="HG200" s="95" t="n"/>
      <c r="HH200" s="95" t="n"/>
      <c r="HI200" s="95" t="n"/>
      <c r="HJ200" s="95" t="n"/>
      <c r="HK200" s="95" t="n"/>
      <c r="HL200" s="95" t="n"/>
      <c r="HM200" s="95" t="n"/>
      <c r="HN200" s="95" t="n"/>
      <c r="HO200" s="95" t="n"/>
      <c r="HP200" s="95" t="n"/>
      <c r="HQ200" s="95" t="n"/>
      <c r="HR200" s="95" t="n"/>
      <c r="HS200" s="95" t="n"/>
      <c r="HT200" s="95" t="n"/>
      <c r="HU200" s="95" t="n"/>
      <c r="HV200" s="95" t="n"/>
      <c r="HW200" s="95" t="n"/>
      <c r="HX200" s="95" t="n"/>
      <c r="HY200" s="95" t="n"/>
      <c r="HZ200" s="95" t="n"/>
      <c r="IA200" s="95" t="n"/>
      <c r="IB200" s="95" t="n"/>
      <c r="IC200" s="95" t="n"/>
      <c r="ID200" s="95" t="n"/>
      <c r="IE200" s="95" t="n"/>
      <c r="IF200" s="95" t="n"/>
      <c r="IG200" s="95" t="n"/>
      <c r="IH200" s="95" t="n"/>
      <c r="II200" s="95" t="n"/>
      <c r="IJ200" s="95" t="n"/>
      <c r="IK200" s="95" t="n"/>
      <c r="IL200" s="95" t="n"/>
      <c r="IM200" s="95" t="n"/>
      <c r="IN200" s="95" t="n"/>
      <c r="IO200" s="95" t="n"/>
      <c r="IP200" s="95" t="n"/>
      <c r="IQ200" s="95" t="n"/>
      <c r="IR200" s="95" t="n"/>
      <c r="IS200" s="95" t="n"/>
      <c r="IT200" s="95" t="n"/>
      <c r="IU200" s="95" t="n"/>
    </row>
    <row r="201" ht="12.75" customHeight="1" s="54">
      <c r="A201" s="95" t="n">
        <v>18</v>
      </c>
      <c r="B201" s="95" t="n">
        <v>1</v>
      </c>
      <c r="C201" s="95">
        <f>ROW(SmtRes!A178)</f>
        <v/>
      </c>
      <c r="D201" s="95">
        <f>ROW(EtalonRes!A178)</f>
        <v/>
      </c>
      <c r="E201" s="95" t="n">
        <v>2</v>
      </c>
      <c r="F201" s="95" t="inlineStr">
        <is>
          <t>PETR-102144</t>
        </is>
      </c>
      <c r="G201" s="95" t="inlineStr">
        <is>
          <t>Жесткая защита полов и маршрутов: оргалит/ДВП/гофрокартон</t>
        </is>
      </c>
      <c r="H201" s="95" t="inlineStr">
        <is>
          <t>м2</t>
        </is>
      </c>
      <c r="I201" s="95" t="n">
        <v>930.14</v>
      </c>
      <c r="J201" s="95" t="n">
        <v>289.93</v>
      </c>
      <c r="K201" s="95" t="n">
        <v>269678.82</v>
      </c>
      <c r="L201" s="95" t="n"/>
      <c r="M201" s="95" t="n"/>
      <c r="N201" s="95" t="n"/>
      <c r="O201" s="95">
        <f>ROUND(Z201,2)</f>
        <v/>
      </c>
      <c r="P201" s="95">
        <f>ROUND(U201,2)</f>
        <v/>
      </c>
      <c r="Q201" s="95">
        <f>ROUND(1,2)</f>
        <v/>
      </c>
      <c r="R201" s="95">
        <f>ROUND(AH201,2)</f>
        <v/>
      </c>
      <c r="S201" s="95" t="inlineStr">
        <is>
          <t>PETR-102144</t>
        </is>
      </c>
      <c r="T201" s="95" t="inlineStr">
        <is>
          <t>equipment</t>
        </is>
      </c>
      <c r="U201" s="95" t="n">
        <v>269678.82</v>
      </c>
      <c r="V201" s="95" t="n">
        <v>0</v>
      </c>
      <c r="W201" s="95" t="n">
        <v>0</v>
      </c>
      <c r="X201" s="95" t="n">
        <v>0</v>
      </c>
      <c r="Y201" s="95" t="n">
        <v>0</v>
      </c>
      <c r="Z201" s="95" t="n">
        <v>269675.49</v>
      </c>
      <c r="AA201" s="95" t="n">
        <v>0</v>
      </c>
      <c r="AB201" s="95" t="n">
        <v>0</v>
      </c>
      <c r="AC201" s="95" t="n">
        <v>0</v>
      </c>
      <c r="AD201" s="95" t="n">
        <v>0</v>
      </c>
      <c r="AE201" s="95" t="inlineStr">
        <is>
          <t>equipment</t>
        </is>
      </c>
      <c r="AF201" s="95" t="n">
        <v>0</v>
      </c>
      <c r="AG201" s="95" t="n">
        <v>0</v>
      </c>
      <c r="AH201" s="95" t="n">
        <v>0</v>
      </c>
      <c r="AI201" s="95">
        <f>(EX201)</f>
        <v/>
      </c>
      <c r="AJ201" s="95">
        <f>(AS201)</f>
        <v/>
      </c>
      <c r="AK201" s="95" t="n">
        <v>0</v>
      </c>
      <c r="AL201" s="95" t="n">
        <v>0</v>
      </c>
      <c r="AM201" s="95" t="n">
        <v>0</v>
      </c>
      <c r="AN201" s="95" t="n">
        <v>0</v>
      </c>
      <c r="AO201" s="95">
        <f>ROUND(O201,2)</f>
        <v/>
      </c>
      <c r="AP201" s="95" t="n">
        <v>0</v>
      </c>
      <c r="AQ201" s="95">
        <f>ROUND(R201,2)</f>
        <v/>
      </c>
      <c r="AR201" s="95" t="n">
        <v>0</v>
      </c>
      <c r="AS201" s="95" t="n">
        <v>0</v>
      </c>
      <c r="AT201" s="95" t="n">
        <v>0</v>
      </c>
      <c r="AU201" s="95" t="n">
        <v>0</v>
      </c>
      <c r="AV201" s="95" t="n">
        <v>1</v>
      </c>
      <c r="AW201" s="95" t="n">
        <v>1</v>
      </c>
      <c r="AX201" s="95" t="n"/>
      <c r="AY201" s="95" t="n"/>
      <c r="AZ201" s="95" t="n">
        <v>1</v>
      </c>
      <c r="BA201" s="95" t="n">
        <v>0</v>
      </c>
      <c r="BB201" s="95" t="n">
        <v>0</v>
      </c>
      <c r="BC201" s="95" t="n">
        <v>1</v>
      </c>
      <c r="BD201" s="95" t="n"/>
      <c r="BE201" s="95" t="n"/>
      <c r="BF201" s="95" t="n"/>
      <c r="BG201" s="95" t="n"/>
      <c r="BH201" s="95" t="n">
        <v>3</v>
      </c>
      <c r="BI201" s="95" t="n">
        <v>930.14</v>
      </c>
      <c r="BJ201" s="95" t="n"/>
      <c r="BK201" s="95" t="n"/>
      <c r="BL201" s="95" t="n"/>
      <c r="BM201" s="95" t="n">
        <v>400003</v>
      </c>
      <c r="BN201" s="95" t="n">
        <v>0</v>
      </c>
      <c r="BO201" s="95" t="n"/>
      <c r="BP201" s="95" t="n">
        <v>0</v>
      </c>
      <c r="BQ201" s="95" t="n">
        <v>216</v>
      </c>
      <c r="BR201" s="95" t="n">
        <v>0</v>
      </c>
      <c r="BS201" s="95" t="n">
        <v>1</v>
      </c>
      <c r="BT201" s="95" t="n">
        <v>1</v>
      </c>
      <c r="BU201" s="95" t="n">
        <v>1</v>
      </c>
      <c r="BV201" s="95" t="n">
        <v>1</v>
      </c>
      <c r="BW201" s="95" t="n">
        <v>1</v>
      </c>
      <c r="BX201" s="95" t="n">
        <v>1</v>
      </c>
      <c r="BY201" s="95" t="n"/>
      <c r="BZ201" s="95" t="n">
        <v>0</v>
      </c>
      <c r="CA201" s="95" t="n">
        <v>0</v>
      </c>
      <c r="CB201" s="95" t="n"/>
      <c r="CC201" s="95" t="n"/>
      <c r="CD201" s="95" t="n"/>
      <c r="CE201" s="95" t="n">
        <v>30</v>
      </c>
      <c r="CF201" s="95" t="n">
        <v>0</v>
      </c>
      <c r="CG201" s="95" t="n">
        <v>0</v>
      </c>
      <c r="CH201" s="95" t="n"/>
      <c r="CI201" s="95" t="n"/>
      <c r="CJ201" s="95" t="n"/>
      <c r="CK201" s="95" t="n"/>
      <c r="CL201" s="95" t="n"/>
      <c r="CM201" s="95" t="n">
        <v>0</v>
      </c>
      <c r="CN201" s="95" t="n"/>
      <c r="CO201" s="95" t="n">
        <v>0</v>
      </c>
      <c r="CP201" s="95">
        <f>ROUND(P201,2)</f>
        <v/>
      </c>
      <c r="CQ201" s="95">
        <f>ROUND(V201,2)</f>
        <v/>
      </c>
      <c r="CR201" s="95">
        <f>ROUND(W201,2)</f>
        <v/>
      </c>
      <c r="CS201" s="95">
        <f>ROUND(X201,2)</f>
        <v/>
      </c>
      <c r="CT201" s="95">
        <f>ROUND(Y201,2)</f>
        <v/>
      </c>
      <c r="CU201" s="95">
        <f>ROUND(AF201,2)</f>
        <v/>
      </c>
      <c r="CV201" s="95">
        <f>ROUND((AH201*AV201),2)</f>
        <v/>
      </c>
      <c r="CW201" s="95">
        <f>ROUND(AI201,2)</f>
        <v/>
      </c>
      <c r="CX201" s="95">
        <f>ROUND(AJ201,2)</f>
        <v/>
      </c>
      <c r="CY201" s="95">
        <f>ROUND(((P201*AT201)/100),2)</f>
        <v/>
      </c>
      <c r="CZ201" s="95">
        <f>ROUND(((P201*AU201)/100),2)</f>
        <v/>
      </c>
      <c r="DA201" s="95" t="n"/>
      <c r="DB201" s="95" t="n"/>
      <c r="DC201" s="95" t="n"/>
      <c r="DD201" s="95" t="n"/>
      <c r="DE201" s="95" t="n"/>
      <c r="DF201" s="95" t="n"/>
      <c r="DG201" s="95" t="n"/>
      <c r="DH201" s="95" t="n"/>
      <c r="DI201" s="95" t="n"/>
      <c r="DJ201" s="95" t="n"/>
      <c r="DK201" s="95" t="n"/>
      <c r="DL201" s="95" t="n"/>
      <c r="DM201" s="95" t="n"/>
      <c r="DN201" s="95" t="n">
        <v>0</v>
      </c>
      <c r="DO201" s="95" t="n">
        <v>0</v>
      </c>
      <c r="DP201" s="95" t="n">
        <v>1</v>
      </c>
      <c r="DQ201" s="95" t="n">
        <v>1</v>
      </c>
      <c r="DR201" s="95" t="n"/>
      <c r="DS201" s="95" t="n"/>
      <c r="DT201" s="95" t="n"/>
      <c r="DU201" s="95" t="n">
        <v>1000</v>
      </c>
      <c r="DV201" s="95" t="inlineStr">
        <is>
          <t>м2</t>
        </is>
      </c>
      <c r="DW201" s="95" t="inlineStr">
        <is>
          <t>м2</t>
        </is>
      </c>
      <c r="DX201" s="95" t="n">
        <v>1</v>
      </c>
      <c r="DY201" s="95" t="n"/>
      <c r="DZ201" s="95" t="n"/>
      <c r="EA201" s="95" t="n"/>
      <c r="EB201" s="95" t="n"/>
      <c r="EC201" s="95" t="n"/>
      <c r="ED201" s="95" t="n"/>
      <c r="EE201" s="95" t="n">
        <v>1161987068</v>
      </c>
      <c r="EF201" s="95" t="n">
        <v>216</v>
      </c>
      <c r="EG201" s="95" t="inlineStr">
        <is>
          <t>Оборудование</t>
        </is>
      </c>
      <c r="EH201" s="95" t="n">
        <v>0</v>
      </c>
      <c r="EI201" s="95" t="n"/>
      <c r="EJ201" s="95" t="n">
        <v>930.14</v>
      </c>
      <c r="EK201" s="95" t="n">
        <v>0</v>
      </c>
      <c r="EL201" s="95" t="inlineStr">
        <is>
          <t>ТКП / коммерческое предложение</t>
        </is>
      </c>
      <c r="EM201" s="95" t="inlineStr">
        <is>
          <t>PETR-102144</t>
        </is>
      </c>
      <c r="EN201" s="95" t="n"/>
      <c r="EO201" s="95" t="n"/>
      <c r="EP201" s="95" t="n"/>
      <c r="EQ201" s="95" t="n">
        <v>0</v>
      </c>
      <c r="ER201" s="95" t="n">
        <v>289.93</v>
      </c>
      <c r="ES201" s="95" t="n">
        <v>0</v>
      </c>
      <c r="ET201" s="95" t="n">
        <v>0</v>
      </c>
      <c r="EU201" s="95" t="n">
        <v>0</v>
      </c>
      <c r="EV201" s="95" t="n">
        <v>0</v>
      </c>
      <c r="EW201" s="95" t="n">
        <v>0</v>
      </c>
      <c r="EX201" s="95" t="n">
        <v>0</v>
      </c>
      <c r="EY201" s="95" t="n">
        <v>0</v>
      </c>
      <c r="EZ201" s="95" t="n"/>
      <c r="FA201" s="95" t="n"/>
      <c r="FB201" s="95" t="n"/>
      <c r="FC201" s="95" t="n"/>
      <c r="FD201" s="95" t="n"/>
      <c r="FE201" s="95" t="n"/>
      <c r="FF201" s="95" t="n"/>
      <c r="FG201" s="95" t="n"/>
      <c r="FH201" s="95" t="n"/>
      <c r="FI201" s="95" t="n"/>
      <c r="FJ201" s="95" t="n"/>
      <c r="FK201" s="95" t="n"/>
      <c r="FL201" s="95" t="n"/>
      <c r="FM201" s="95" t="n"/>
      <c r="FN201" s="95" t="n"/>
      <c r="FO201" s="95" t="n"/>
      <c r="FP201" s="95" t="n"/>
      <c r="FQ201" s="95" t="n">
        <v>0</v>
      </c>
      <c r="FR201" s="95">
        <f>ROUND(IF(BI201=3,GM201,0),2)</f>
        <v/>
      </c>
      <c r="FS201" s="95" t="n">
        <v>0</v>
      </c>
      <c r="FT201" s="95" t="n"/>
      <c r="FU201" s="95" t="n"/>
      <c r="FV201" s="95" t="n"/>
      <c r="FW201" s="95" t="n"/>
      <c r="FX201" s="95" t="n">
        <v>0</v>
      </c>
      <c r="FY201" s="95" t="n">
        <v>0</v>
      </c>
      <c r="FZ201" s="95" t="n"/>
      <c r="GA201" s="95" t="inlineStr">
        <is>
          <t>[83 / 1,20 /  1] +  1,2% Заг.скл</t>
        </is>
      </c>
      <c r="GB201" s="95" t="n"/>
      <c r="GC201" s="95" t="n"/>
      <c r="GD201" s="95" t="n">
        <v>1</v>
      </c>
      <c r="GE201" s="95" t="n"/>
      <c r="GF201" s="95" t="n">
        <v>1161987068</v>
      </c>
      <c r="GG201" s="95" t="n">
        <v>2</v>
      </c>
      <c r="GH201" s="95" t="n">
        <v>3</v>
      </c>
      <c r="GI201" s="95" t="n">
        <v>5</v>
      </c>
      <c r="GJ201" s="95" t="n">
        <v>0</v>
      </c>
      <c r="GK201" s="95" t="n">
        <v>0</v>
      </c>
      <c r="GL201" s="95">
        <f>ROUND(IF(AND(BH201=3,BI201=3,FS201&lt;&gt;0),P201,0),2)</f>
        <v/>
      </c>
      <c r="GM201" s="95">
        <f>ROUND(O201+X201+Y201,2)+GX201</f>
        <v/>
      </c>
      <c r="GN201" s="95">
        <f>IF(OR(BI201=0,BI201=1),GM201-GX201,0)</f>
        <v/>
      </c>
      <c r="GO201" s="95">
        <f>IF(BI201=2,GM201-GX201,0)</f>
        <v/>
      </c>
      <c r="GP201" s="95">
        <f>IF(BI201=4,GM201-GX201,0)</f>
        <v/>
      </c>
      <c r="GQ201" s="95" t="n"/>
      <c r="GR201" s="95" t="n">
        <v>1</v>
      </c>
      <c r="GS201" s="95" t="n">
        <v>1</v>
      </c>
      <c r="GT201" s="95" t="n">
        <v>0</v>
      </c>
      <c r="GU201" s="95" t="n"/>
      <c r="GV201" s="95">
        <f>ROUND((GT201),6)</f>
        <v/>
      </c>
      <c r="GW201" s="95" t="n">
        <v>1</v>
      </c>
      <c r="GX201" s="95">
        <f>ROUND(HC201*I201,2)</f>
        <v/>
      </c>
      <c r="GY201" s="95" t="n">
        <v>0</v>
      </c>
      <c r="GZ201" s="95" t="n">
        <v>0</v>
      </c>
      <c r="HA201" s="95" t="n">
        <v>0</v>
      </c>
      <c r="HB201" s="95" t="n">
        <v>0</v>
      </c>
      <c r="HC201" s="95">
        <f>GV201*GW201</f>
        <v/>
      </c>
      <c r="HD201" s="95" t="n">
        <v>0</v>
      </c>
      <c r="HE201" s="95" t="n"/>
      <c r="HF201" s="95" t="n"/>
      <c r="HG201" s="95" t="n"/>
      <c r="HH201" s="95" t="n"/>
      <c r="HI201" s="95" t="n"/>
      <c r="HJ201" s="95" t="n"/>
      <c r="HK201" s="95" t="n"/>
      <c r="HL201" s="95" t="n"/>
      <c r="HM201" s="95" t="n"/>
      <c r="HN201" s="95" t="n"/>
      <c r="HO201" s="95" t="n"/>
      <c r="HP201" s="95" t="n"/>
      <c r="HQ201" s="95" t="n"/>
      <c r="HR201" s="95" t="n"/>
      <c r="HS201" s="95" t="n"/>
      <c r="HT201" s="95" t="n"/>
      <c r="HU201" s="95" t="n"/>
      <c r="HV201" s="95" t="n"/>
      <c r="HW201" s="95" t="n"/>
      <c r="HX201" s="95" t="n"/>
      <c r="HY201" s="95" t="n"/>
      <c r="HZ201" s="95" t="n"/>
      <c r="IA201" s="95" t="n"/>
      <c r="IB201" s="95" t="n"/>
      <c r="IC201" s="95" t="n"/>
      <c r="ID201" s="95" t="n"/>
      <c r="IE201" s="95" t="n"/>
      <c r="IF201" s="95" t="n"/>
      <c r="IG201" s="95" t="n"/>
      <c r="IH201" s="95" t="n"/>
      <c r="II201" s="95" t="n"/>
      <c r="IJ201" s="95" t="n"/>
      <c r="IK201" s="95" t="n"/>
      <c r="IL201" s="95" t="n"/>
      <c r="IM201" s="95" t="n"/>
      <c r="IN201" s="95" t="n"/>
      <c r="IO201" s="95" t="n"/>
      <c r="IP201" s="95" t="n"/>
      <c r="IQ201" s="95" t="n"/>
      <c r="IR201" s="95" t="n"/>
      <c r="IS201" s="95" t="n"/>
      <c r="IT201" s="95" t="n"/>
      <c r="IU201" s="95" t="n"/>
    </row>
    <row r="202" ht="12.75" customHeight="1" s="54">
      <c r="A202" s="95" t="n">
        <v>18</v>
      </c>
      <c r="B202" s="95" t="n">
        <v>1</v>
      </c>
      <c r="C202" s="95">
        <f>ROW(SmtRes!A179)</f>
        <v/>
      </c>
      <c r="D202" s="95">
        <f>ROW(EtalonRes!A179)</f>
        <v/>
      </c>
      <c r="E202" s="95" t="n">
        <v>2</v>
      </c>
      <c r="F202" s="95" t="inlineStr">
        <is>
          <t>PETR-641043</t>
        </is>
      </c>
      <c r="G202" s="95" t="inlineStr">
        <is>
          <t>Пылезащитные завесы, временные двери, укрытие проемов</t>
        </is>
      </c>
      <c r="H202" s="95" t="inlineStr">
        <is>
          <t>компл.</t>
        </is>
      </c>
      <c r="I202" s="95" t="n">
        <v>11.28</v>
      </c>
      <c r="J202" s="95" t="n">
        <v>3902.95</v>
      </c>
      <c r="K202" s="95" t="n">
        <v>44025.3</v>
      </c>
      <c r="L202" s="95" t="n"/>
      <c r="M202" s="95" t="n"/>
      <c r="N202" s="95" t="n"/>
      <c r="O202" s="95">
        <f>ROUND(Z202,2)</f>
        <v/>
      </c>
      <c r="P202" s="95">
        <f>ROUND(U202,2)</f>
        <v/>
      </c>
      <c r="Q202" s="95">
        <f>ROUND(1,2)</f>
        <v/>
      </c>
      <c r="R202" s="95">
        <f>ROUND(AH202,2)</f>
        <v/>
      </c>
      <c r="S202" s="95" t="inlineStr">
        <is>
          <t>PETR-641043</t>
        </is>
      </c>
      <c r="T202" s="95" t="inlineStr">
        <is>
          <t>equipment</t>
        </is>
      </c>
      <c r="U202" s="95" t="n">
        <v>44025.3</v>
      </c>
      <c r="V202" s="95" t="n">
        <v>0</v>
      </c>
      <c r="W202" s="95" t="n">
        <v>0</v>
      </c>
      <c r="X202" s="95" t="n">
        <v>0</v>
      </c>
      <c r="Y202" s="95" t="n">
        <v>0</v>
      </c>
      <c r="Z202" s="95" t="n">
        <v>44025.28</v>
      </c>
      <c r="AA202" s="95" t="n">
        <v>0</v>
      </c>
      <c r="AB202" s="95" t="n">
        <v>0</v>
      </c>
      <c r="AC202" s="95" t="n">
        <v>0</v>
      </c>
      <c r="AD202" s="95" t="n">
        <v>0</v>
      </c>
      <c r="AE202" s="95" t="inlineStr">
        <is>
          <t>equipment</t>
        </is>
      </c>
      <c r="AF202" s="95" t="n">
        <v>0</v>
      </c>
      <c r="AG202" s="95" t="n">
        <v>0</v>
      </c>
      <c r="AH202" s="95" t="n">
        <v>0</v>
      </c>
      <c r="AI202" s="95">
        <f>(EX202)</f>
        <v/>
      </c>
      <c r="AJ202" s="95">
        <f>(AS202)</f>
        <v/>
      </c>
      <c r="AK202" s="95" t="n">
        <v>0</v>
      </c>
      <c r="AL202" s="95" t="n">
        <v>0</v>
      </c>
      <c r="AM202" s="95" t="n">
        <v>0</v>
      </c>
      <c r="AN202" s="95" t="n">
        <v>0</v>
      </c>
      <c r="AO202" s="95">
        <f>ROUND(O202,2)</f>
        <v/>
      </c>
      <c r="AP202" s="95" t="n">
        <v>0</v>
      </c>
      <c r="AQ202" s="95">
        <f>ROUND(R202,2)</f>
        <v/>
      </c>
      <c r="AR202" s="95" t="n">
        <v>0</v>
      </c>
      <c r="AS202" s="95" t="n">
        <v>0</v>
      </c>
      <c r="AT202" s="95" t="n">
        <v>0</v>
      </c>
      <c r="AU202" s="95" t="n">
        <v>0</v>
      </c>
      <c r="AV202" s="95" t="n">
        <v>1</v>
      </c>
      <c r="AW202" s="95" t="n">
        <v>1</v>
      </c>
      <c r="AX202" s="95" t="n"/>
      <c r="AY202" s="95" t="n"/>
      <c r="AZ202" s="95" t="n">
        <v>1</v>
      </c>
      <c r="BA202" s="95" t="n">
        <v>0</v>
      </c>
      <c r="BB202" s="95" t="n">
        <v>0</v>
      </c>
      <c r="BC202" s="95" t="n">
        <v>1</v>
      </c>
      <c r="BD202" s="95" t="n"/>
      <c r="BE202" s="95" t="n"/>
      <c r="BF202" s="95" t="n"/>
      <c r="BG202" s="95" t="n"/>
      <c r="BH202" s="95" t="n">
        <v>3</v>
      </c>
      <c r="BI202" s="95" t="n">
        <v>11.28</v>
      </c>
      <c r="BJ202" s="95" t="n"/>
      <c r="BK202" s="95" t="n"/>
      <c r="BL202" s="95" t="n"/>
      <c r="BM202" s="95" t="n">
        <v>400003</v>
      </c>
      <c r="BN202" s="95" t="n">
        <v>0</v>
      </c>
      <c r="BO202" s="95" t="n"/>
      <c r="BP202" s="95" t="n">
        <v>0</v>
      </c>
      <c r="BQ202" s="95" t="n">
        <v>216</v>
      </c>
      <c r="BR202" s="95" t="n">
        <v>0</v>
      </c>
      <c r="BS202" s="95" t="n">
        <v>1</v>
      </c>
      <c r="BT202" s="95" t="n">
        <v>1</v>
      </c>
      <c r="BU202" s="95" t="n">
        <v>1</v>
      </c>
      <c r="BV202" s="95" t="n">
        <v>1</v>
      </c>
      <c r="BW202" s="95" t="n">
        <v>1</v>
      </c>
      <c r="BX202" s="95" t="n">
        <v>1</v>
      </c>
      <c r="BY202" s="95" t="n"/>
      <c r="BZ202" s="95" t="n">
        <v>0</v>
      </c>
      <c r="CA202" s="95" t="n">
        <v>0</v>
      </c>
      <c r="CB202" s="95" t="n"/>
      <c r="CC202" s="95" t="n"/>
      <c r="CD202" s="95" t="n"/>
      <c r="CE202" s="95" t="n">
        <v>30</v>
      </c>
      <c r="CF202" s="95" t="n">
        <v>0</v>
      </c>
      <c r="CG202" s="95" t="n">
        <v>0</v>
      </c>
      <c r="CH202" s="95" t="n"/>
      <c r="CI202" s="95" t="n"/>
      <c r="CJ202" s="95" t="n"/>
      <c r="CK202" s="95" t="n"/>
      <c r="CL202" s="95" t="n"/>
      <c r="CM202" s="95" t="n">
        <v>0</v>
      </c>
      <c r="CN202" s="95" t="n"/>
      <c r="CO202" s="95" t="n">
        <v>0</v>
      </c>
      <c r="CP202" s="95">
        <f>ROUND(P202,2)</f>
        <v/>
      </c>
      <c r="CQ202" s="95">
        <f>ROUND(V202,2)</f>
        <v/>
      </c>
      <c r="CR202" s="95">
        <f>ROUND(W202,2)</f>
        <v/>
      </c>
      <c r="CS202" s="95">
        <f>ROUND(X202,2)</f>
        <v/>
      </c>
      <c r="CT202" s="95">
        <f>ROUND(Y202,2)</f>
        <v/>
      </c>
      <c r="CU202" s="95">
        <f>ROUND(AF202,2)</f>
        <v/>
      </c>
      <c r="CV202" s="95">
        <f>ROUND((AH202*AV202),2)</f>
        <v/>
      </c>
      <c r="CW202" s="95">
        <f>ROUND(AI202,2)</f>
        <v/>
      </c>
      <c r="CX202" s="95">
        <f>ROUND(AJ202,2)</f>
        <v/>
      </c>
      <c r="CY202" s="95">
        <f>ROUND(((P202*AT202)/100),2)</f>
        <v/>
      </c>
      <c r="CZ202" s="95">
        <f>ROUND(((P202*AU202)/100),2)</f>
        <v/>
      </c>
      <c r="DA202" s="95" t="n"/>
      <c r="DB202" s="95" t="n"/>
      <c r="DC202" s="95" t="n"/>
      <c r="DD202" s="95" t="n"/>
      <c r="DE202" s="95" t="n"/>
      <c r="DF202" s="95" t="n"/>
      <c r="DG202" s="95" t="n"/>
      <c r="DH202" s="95" t="n"/>
      <c r="DI202" s="95" t="n"/>
      <c r="DJ202" s="95" t="n"/>
      <c r="DK202" s="95" t="n"/>
      <c r="DL202" s="95" t="n"/>
      <c r="DM202" s="95" t="n"/>
      <c r="DN202" s="95" t="n">
        <v>0</v>
      </c>
      <c r="DO202" s="95" t="n">
        <v>0</v>
      </c>
      <c r="DP202" s="95" t="n">
        <v>1</v>
      </c>
      <c r="DQ202" s="95" t="n">
        <v>1</v>
      </c>
      <c r="DR202" s="95" t="n"/>
      <c r="DS202" s="95" t="n"/>
      <c r="DT202" s="95" t="n"/>
      <c r="DU202" s="95" t="n">
        <v>1000</v>
      </c>
      <c r="DV202" s="95" t="inlineStr">
        <is>
          <t>компл.</t>
        </is>
      </c>
      <c r="DW202" s="95" t="inlineStr">
        <is>
          <t>компл.</t>
        </is>
      </c>
      <c r="DX202" s="95" t="n">
        <v>1</v>
      </c>
      <c r="DY202" s="95" t="n"/>
      <c r="DZ202" s="95" t="n"/>
      <c r="EA202" s="95" t="n"/>
      <c r="EB202" s="95" t="n"/>
      <c r="EC202" s="95" t="n"/>
      <c r="ED202" s="95" t="n"/>
      <c r="EE202" s="95" t="n">
        <v>1549685179</v>
      </c>
      <c r="EF202" s="95" t="n">
        <v>216</v>
      </c>
      <c r="EG202" s="95" t="inlineStr">
        <is>
          <t>Оборудование</t>
        </is>
      </c>
      <c r="EH202" s="95" t="n">
        <v>0</v>
      </c>
      <c r="EI202" s="95" t="n"/>
      <c r="EJ202" s="95" t="n">
        <v>11.28</v>
      </c>
      <c r="EK202" s="95" t="n">
        <v>0</v>
      </c>
      <c r="EL202" s="95" t="inlineStr">
        <is>
          <t>ТКП / коммерческое предложение</t>
        </is>
      </c>
      <c r="EM202" s="95" t="inlineStr">
        <is>
          <t>PETR-641043</t>
        </is>
      </c>
      <c r="EN202" s="95" t="n"/>
      <c r="EO202" s="95" t="n"/>
      <c r="EP202" s="95" t="n"/>
      <c r="EQ202" s="95" t="n">
        <v>0</v>
      </c>
      <c r="ER202" s="95" t="n">
        <v>3902.95</v>
      </c>
      <c r="ES202" s="95" t="n">
        <v>0</v>
      </c>
      <c r="ET202" s="95" t="n">
        <v>0</v>
      </c>
      <c r="EU202" s="95" t="n">
        <v>0</v>
      </c>
      <c r="EV202" s="95" t="n">
        <v>0</v>
      </c>
      <c r="EW202" s="95" t="n">
        <v>0</v>
      </c>
      <c r="EX202" s="95" t="n">
        <v>0</v>
      </c>
      <c r="EY202" s="95" t="n">
        <v>0</v>
      </c>
      <c r="EZ202" s="95" t="n"/>
      <c r="FA202" s="95" t="n"/>
      <c r="FB202" s="95" t="n"/>
      <c r="FC202" s="95" t="n"/>
      <c r="FD202" s="95" t="n"/>
      <c r="FE202" s="95" t="n"/>
      <c r="FF202" s="95" t="n"/>
      <c r="FG202" s="95" t="n"/>
      <c r="FH202" s="95" t="n"/>
      <c r="FI202" s="95" t="n"/>
      <c r="FJ202" s="95" t="n"/>
      <c r="FK202" s="95" t="n"/>
      <c r="FL202" s="95" t="n"/>
      <c r="FM202" s="95" t="n"/>
      <c r="FN202" s="95" t="n"/>
      <c r="FO202" s="95" t="n"/>
      <c r="FP202" s="95" t="n"/>
      <c r="FQ202" s="95" t="n">
        <v>0</v>
      </c>
      <c r="FR202" s="95">
        <f>ROUND(IF(BI202=3,GM202,0),2)</f>
        <v/>
      </c>
      <c r="FS202" s="95" t="n">
        <v>0</v>
      </c>
      <c r="FT202" s="95" t="n"/>
      <c r="FU202" s="95" t="n"/>
      <c r="FV202" s="95" t="n"/>
      <c r="FW202" s="95" t="n"/>
      <c r="FX202" s="95" t="n">
        <v>0</v>
      </c>
      <c r="FY202" s="95" t="n">
        <v>0</v>
      </c>
      <c r="FZ202" s="95" t="n"/>
      <c r="GA202" s="95" t="inlineStr">
        <is>
          <t>[83 / 1,20 /  1] +  1,2% Заг.скл</t>
        </is>
      </c>
      <c r="GB202" s="95" t="n"/>
      <c r="GC202" s="95" t="n"/>
      <c r="GD202" s="95" t="n">
        <v>1</v>
      </c>
      <c r="GE202" s="95" t="n"/>
      <c r="GF202" s="95" t="n">
        <v>1549685179</v>
      </c>
      <c r="GG202" s="95" t="n">
        <v>2</v>
      </c>
      <c r="GH202" s="95" t="n">
        <v>3</v>
      </c>
      <c r="GI202" s="95" t="n">
        <v>5</v>
      </c>
      <c r="GJ202" s="95" t="n">
        <v>0</v>
      </c>
      <c r="GK202" s="95" t="n">
        <v>0</v>
      </c>
      <c r="GL202" s="95">
        <f>ROUND(IF(AND(BH202=3,BI202=3,FS202&lt;&gt;0),P202,0),2)</f>
        <v/>
      </c>
      <c r="GM202" s="95">
        <f>ROUND(O202+X202+Y202,2)+GX202</f>
        <v/>
      </c>
      <c r="GN202" s="95">
        <f>IF(OR(BI202=0,BI202=1),GM202-GX202,0)</f>
        <v/>
      </c>
      <c r="GO202" s="95">
        <f>IF(BI202=2,GM202-GX202,0)</f>
        <v/>
      </c>
      <c r="GP202" s="95">
        <f>IF(BI202=4,GM202-GX202,0)</f>
        <v/>
      </c>
      <c r="GQ202" s="95" t="n"/>
      <c r="GR202" s="95" t="n">
        <v>1</v>
      </c>
      <c r="GS202" s="95" t="n">
        <v>1</v>
      </c>
      <c r="GT202" s="95" t="n">
        <v>0</v>
      </c>
      <c r="GU202" s="95" t="n"/>
      <c r="GV202" s="95">
        <f>ROUND((GT202),6)</f>
        <v/>
      </c>
      <c r="GW202" s="95" t="n">
        <v>1</v>
      </c>
      <c r="GX202" s="95">
        <f>ROUND(HC202*I202,2)</f>
        <v/>
      </c>
      <c r="GY202" s="95" t="n">
        <v>0</v>
      </c>
      <c r="GZ202" s="95" t="n">
        <v>0</v>
      </c>
      <c r="HA202" s="95" t="n">
        <v>0</v>
      </c>
      <c r="HB202" s="95" t="n">
        <v>0</v>
      </c>
      <c r="HC202" s="95">
        <f>GV202*GW202</f>
        <v/>
      </c>
      <c r="HD202" s="95" t="n">
        <v>0</v>
      </c>
      <c r="HE202" s="95" t="n"/>
      <c r="HF202" s="95" t="n"/>
      <c r="HG202" s="95" t="n"/>
      <c r="HH202" s="95" t="n"/>
      <c r="HI202" s="95" t="n"/>
      <c r="HJ202" s="95" t="n"/>
      <c r="HK202" s="95" t="n"/>
      <c r="HL202" s="95" t="n"/>
      <c r="HM202" s="95" t="n"/>
      <c r="HN202" s="95" t="n"/>
      <c r="HO202" s="95" t="n"/>
      <c r="HP202" s="95" t="n"/>
      <c r="HQ202" s="95" t="n"/>
      <c r="HR202" s="95" t="n"/>
      <c r="HS202" s="95" t="n"/>
      <c r="HT202" s="95" t="n"/>
      <c r="HU202" s="95" t="n"/>
      <c r="HV202" s="95" t="n"/>
      <c r="HW202" s="95" t="n"/>
      <c r="HX202" s="95" t="n"/>
      <c r="HY202" s="95" t="n"/>
      <c r="HZ202" s="95" t="n"/>
      <c r="IA202" s="95" t="n"/>
      <c r="IB202" s="95" t="n"/>
      <c r="IC202" s="95" t="n"/>
      <c r="ID202" s="95" t="n"/>
      <c r="IE202" s="95" t="n"/>
      <c r="IF202" s="95" t="n"/>
      <c r="IG202" s="95" t="n"/>
      <c r="IH202" s="95" t="n"/>
      <c r="II202" s="95" t="n"/>
      <c r="IJ202" s="95" t="n"/>
      <c r="IK202" s="95" t="n"/>
      <c r="IL202" s="95" t="n"/>
      <c r="IM202" s="95" t="n"/>
      <c r="IN202" s="95" t="n"/>
      <c r="IO202" s="95" t="n"/>
      <c r="IP202" s="95" t="n"/>
      <c r="IQ202" s="95" t="n"/>
      <c r="IR202" s="95" t="n"/>
      <c r="IS202" s="95" t="n"/>
      <c r="IT202" s="95" t="n"/>
      <c r="IU202" s="95" t="n"/>
    </row>
    <row r="203" ht="12.75" customHeight="1" s="54">
      <c r="A203" s="95" t="n">
        <v>18</v>
      </c>
      <c r="B203" s="95" t="n">
        <v>1</v>
      </c>
      <c r="C203" s="95">
        <f>ROW(SmtRes!A180)</f>
        <v/>
      </c>
      <c r="D203" s="95">
        <f>ROW(EtalonRes!A180)</f>
        <v/>
      </c>
      <c r="E203" s="95" t="n">
        <v>2.1</v>
      </c>
      <c r="F203" s="95" t="inlineStr">
        <is>
          <t>PETR-815750</t>
        </is>
      </c>
      <c r="G203" s="95" t="inlineStr">
        <is>
          <t>Расходники инструмента: диски, буры, сверла, лезвия, насадки, коронки</t>
        </is>
      </c>
      <c r="H203" s="95" t="inlineStr">
        <is>
          <t>м2</t>
        </is>
      </c>
      <c r="I203" s="95" t="n">
        <v>2601.52</v>
      </c>
      <c r="J203" s="95" t="n">
        <v>94.79000000000001</v>
      </c>
      <c r="K203" s="95" t="n">
        <v>246587.62</v>
      </c>
      <c r="L203" s="95" t="n"/>
      <c r="M203" s="95" t="n"/>
      <c r="N203" s="95" t="n"/>
      <c r="O203" s="95">
        <f>ROUND(Z203,2)</f>
        <v/>
      </c>
      <c r="P203" s="95">
        <f>ROUND(U203,2)</f>
        <v/>
      </c>
      <c r="Q203" s="95">
        <f>ROUND(1,2)</f>
        <v/>
      </c>
      <c r="R203" s="95">
        <f>ROUND(AH203,2)</f>
        <v/>
      </c>
      <c r="S203" s="95" t="inlineStr">
        <is>
          <t>PETR-815750</t>
        </is>
      </c>
      <c r="T203" s="95" t="inlineStr">
        <is>
          <t>material</t>
        </is>
      </c>
      <c r="U203" s="95" t="n">
        <v>246587.62</v>
      </c>
      <c r="V203" s="95" t="n">
        <v>0</v>
      </c>
      <c r="W203" s="95" t="n">
        <v>0</v>
      </c>
      <c r="X203" s="95" t="n">
        <v>0</v>
      </c>
      <c r="Y203" s="95" t="n">
        <v>0</v>
      </c>
      <c r="Z203" s="95" t="n">
        <v>246598.08</v>
      </c>
      <c r="AA203" s="95" t="n">
        <v>0</v>
      </c>
      <c r="AB203" s="95" t="n">
        <v>0</v>
      </c>
      <c r="AC203" s="95" t="n">
        <v>0</v>
      </c>
      <c r="AD203" s="95" t="n">
        <v>0</v>
      </c>
      <c r="AE203" s="95" t="inlineStr">
        <is>
          <t>material</t>
        </is>
      </c>
      <c r="AF203" s="95" t="n">
        <v>0</v>
      </c>
      <c r="AG203" s="95" t="n">
        <v>0</v>
      </c>
      <c r="AH203" s="95" t="n">
        <v>0</v>
      </c>
      <c r="AI203" s="95">
        <f>(EX203)</f>
        <v/>
      </c>
      <c r="AJ203" s="95">
        <f>(AS203)</f>
        <v/>
      </c>
      <c r="AK203" s="95" t="n">
        <v>0</v>
      </c>
      <c r="AL203" s="95" t="n">
        <v>0</v>
      </c>
      <c r="AM203" s="95" t="n">
        <v>0</v>
      </c>
      <c r="AN203" s="95" t="n">
        <v>0</v>
      </c>
      <c r="AO203" s="95">
        <f>ROUND(O203,2)</f>
        <v/>
      </c>
      <c r="AP203" s="95" t="n">
        <v>0</v>
      </c>
      <c r="AQ203" s="95">
        <f>ROUND(R203,2)</f>
        <v/>
      </c>
      <c r="AR203" s="95" t="n">
        <v>0</v>
      </c>
      <c r="AS203" s="95" t="n">
        <v>0</v>
      </c>
      <c r="AT203" s="95" t="n">
        <v>0</v>
      </c>
      <c r="AU203" s="95" t="n">
        <v>0</v>
      </c>
      <c r="AV203" s="95" t="n">
        <v>1</v>
      </c>
      <c r="AW203" s="95" t="n">
        <v>1</v>
      </c>
      <c r="AX203" s="95" t="n"/>
      <c r="AY203" s="95" t="n"/>
      <c r="AZ203" s="95" t="n">
        <v>1</v>
      </c>
      <c r="BA203" s="95" t="n">
        <v>0</v>
      </c>
      <c r="BB203" s="95" t="n">
        <v>0</v>
      </c>
      <c r="BC203" s="95" t="n">
        <v>1</v>
      </c>
      <c r="BD203" s="95" t="n"/>
      <c r="BE203" s="95" t="n"/>
      <c r="BF203" s="95" t="n"/>
      <c r="BG203" s="95" t="n"/>
      <c r="BH203" s="95" t="n">
        <v>3</v>
      </c>
      <c r="BI203" s="95" t="n">
        <v>2601.52</v>
      </c>
      <c r="BJ203" s="95" t="n"/>
      <c r="BK203" s="95" t="n"/>
      <c r="BL203" s="95" t="n"/>
      <c r="BM203" s="95" t="n">
        <v>400002</v>
      </c>
      <c r="BN203" s="95" t="n">
        <v>0</v>
      </c>
      <c r="BO203" s="95" t="n"/>
      <c r="BP203" s="95" t="n">
        <v>0</v>
      </c>
      <c r="BQ203" s="95" t="n">
        <v>202</v>
      </c>
      <c r="BR203" s="95" t="n">
        <v>0</v>
      </c>
      <c r="BS203" s="95" t="n">
        <v>1</v>
      </c>
      <c r="BT203" s="95" t="n">
        <v>1</v>
      </c>
      <c r="BU203" s="95" t="n">
        <v>1</v>
      </c>
      <c r="BV203" s="95" t="n">
        <v>1</v>
      </c>
      <c r="BW203" s="95" t="n">
        <v>1</v>
      </c>
      <c r="BX203" s="95" t="n">
        <v>1</v>
      </c>
      <c r="BY203" s="95" t="n"/>
      <c r="BZ203" s="95" t="n">
        <v>0</v>
      </c>
      <c r="CA203" s="95" t="n">
        <v>0</v>
      </c>
      <c r="CB203" s="95" t="n"/>
      <c r="CC203" s="95" t="n"/>
      <c r="CD203" s="95" t="n"/>
      <c r="CE203" s="95" t="n">
        <v>30</v>
      </c>
      <c r="CF203" s="95" t="n">
        <v>0</v>
      </c>
      <c r="CG203" s="95" t="n">
        <v>0</v>
      </c>
      <c r="CH203" s="95" t="n"/>
      <c r="CI203" s="95" t="n"/>
      <c r="CJ203" s="95" t="n"/>
      <c r="CK203" s="95" t="n"/>
      <c r="CL203" s="95" t="n"/>
      <c r="CM203" s="95" t="n">
        <v>0</v>
      </c>
      <c r="CN203" s="95" t="n"/>
      <c r="CO203" s="95" t="n">
        <v>0</v>
      </c>
      <c r="CP203" s="95">
        <f>ROUND(P203,2)</f>
        <v/>
      </c>
      <c r="CQ203" s="95">
        <f>ROUND(V203,2)</f>
        <v/>
      </c>
      <c r="CR203" s="95">
        <f>ROUND(W203,2)</f>
        <v/>
      </c>
      <c r="CS203" s="95">
        <f>ROUND(X203,2)</f>
        <v/>
      </c>
      <c r="CT203" s="95">
        <f>ROUND(Y203,2)</f>
        <v/>
      </c>
      <c r="CU203" s="95">
        <f>ROUND(AF203,2)</f>
        <v/>
      </c>
      <c r="CV203" s="95">
        <f>ROUND((AH203*AV203),2)</f>
        <v/>
      </c>
      <c r="CW203" s="95">
        <f>ROUND(AI203,2)</f>
        <v/>
      </c>
      <c r="CX203" s="95">
        <f>ROUND(AJ203,2)</f>
        <v/>
      </c>
      <c r="CY203" s="95">
        <f>ROUND(((P203*AT203)/100),2)</f>
        <v/>
      </c>
      <c r="CZ203" s="95">
        <f>ROUND(((P203*AU203)/100),2)</f>
        <v/>
      </c>
      <c r="DA203" s="95" t="n"/>
      <c r="DB203" s="95" t="n"/>
      <c r="DC203" s="95" t="n"/>
      <c r="DD203" s="95" t="n"/>
      <c r="DE203" s="95" t="n"/>
      <c r="DF203" s="95" t="n"/>
      <c r="DG203" s="95" t="n"/>
      <c r="DH203" s="95" t="n"/>
      <c r="DI203" s="95" t="n"/>
      <c r="DJ203" s="95" t="n"/>
      <c r="DK203" s="95" t="n"/>
      <c r="DL203" s="95" t="n"/>
      <c r="DM203" s="95" t="n"/>
      <c r="DN203" s="95" t="n">
        <v>0</v>
      </c>
      <c r="DO203" s="95" t="n">
        <v>0</v>
      </c>
      <c r="DP203" s="95" t="n">
        <v>1</v>
      </c>
      <c r="DQ203" s="95" t="n">
        <v>1</v>
      </c>
      <c r="DR203" s="95" t="n"/>
      <c r="DS203" s="95" t="n"/>
      <c r="DT203" s="95" t="n"/>
      <c r="DU203" s="95" t="n">
        <v>1000</v>
      </c>
      <c r="DV203" s="95" t="inlineStr">
        <is>
          <t>м2</t>
        </is>
      </c>
      <c r="DW203" s="95" t="inlineStr">
        <is>
          <t>м2</t>
        </is>
      </c>
      <c r="DX203" s="95" t="n">
        <v>1</v>
      </c>
      <c r="DY203" s="95" t="n"/>
      <c r="DZ203" s="95" t="n"/>
      <c r="EA203" s="95" t="n"/>
      <c r="EB203" s="95" t="n"/>
      <c r="EC203" s="95" t="n"/>
      <c r="ED203" s="95" t="n"/>
      <c r="EE203" s="95" t="n">
        <v>1220594104</v>
      </c>
      <c r="EF203" s="95" t="n">
        <v>202</v>
      </c>
      <c r="EG203" s="95" t="inlineStr">
        <is>
          <t>Материалы</t>
        </is>
      </c>
      <c r="EH203" s="95" t="n">
        <v>0</v>
      </c>
      <c r="EI203" s="95" t="n"/>
      <c r="EJ203" s="95" t="n">
        <v>2601.52</v>
      </c>
      <c r="EK203" s="95" t="n">
        <v>0</v>
      </c>
      <c r="EL203" s="95" t="inlineStr">
        <is>
          <t>ТКП / коммерческое предложение</t>
        </is>
      </c>
      <c r="EM203" s="95" t="inlineStr">
        <is>
          <t>PETR-815750</t>
        </is>
      </c>
      <c r="EN203" s="95" t="n"/>
      <c r="EO203" s="95" t="n"/>
      <c r="EP203" s="95" t="n"/>
      <c r="EQ203" s="95" t="n">
        <v>0</v>
      </c>
      <c r="ER203" s="95" t="n">
        <v>94.79000000000001</v>
      </c>
      <c r="ES203" s="95" t="n">
        <v>0</v>
      </c>
      <c r="ET203" s="95" t="n">
        <v>0</v>
      </c>
      <c r="EU203" s="95" t="n">
        <v>0</v>
      </c>
      <c r="EV203" s="95" t="n">
        <v>0</v>
      </c>
      <c r="EW203" s="95" t="n">
        <v>0</v>
      </c>
      <c r="EX203" s="95" t="n">
        <v>0</v>
      </c>
      <c r="EY203" s="95" t="n">
        <v>0</v>
      </c>
      <c r="EZ203" s="95" t="n"/>
      <c r="FA203" s="95" t="n"/>
      <c r="FB203" s="95" t="n"/>
      <c r="FC203" s="95" t="n"/>
      <c r="FD203" s="95" t="n"/>
      <c r="FE203" s="95" t="n"/>
      <c r="FF203" s="95" t="n"/>
      <c r="FG203" s="95" t="n"/>
      <c r="FH203" s="95" t="n"/>
      <c r="FI203" s="95" t="n"/>
      <c r="FJ203" s="95" t="n"/>
      <c r="FK203" s="95" t="n"/>
      <c r="FL203" s="95" t="n"/>
      <c r="FM203" s="95" t="n"/>
      <c r="FN203" s="95" t="n"/>
      <c r="FO203" s="95" t="n"/>
      <c r="FP203" s="95" t="n"/>
      <c r="FQ203" s="95" t="n">
        <v>0</v>
      </c>
      <c r="FR203" s="95">
        <f>ROUND(IF(BI203=3,GM203,0),2)</f>
        <v/>
      </c>
      <c r="FS203" s="95" t="n">
        <v>0</v>
      </c>
      <c r="FT203" s="95" t="n"/>
      <c r="FU203" s="95" t="n"/>
      <c r="FV203" s="95" t="n"/>
      <c r="FW203" s="95" t="n"/>
      <c r="FX203" s="95" t="n">
        <v>0</v>
      </c>
      <c r="FY203" s="95" t="n">
        <v>0</v>
      </c>
      <c r="FZ203" s="95" t="n"/>
      <c r="GA203" s="95" t="inlineStr">
        <is>
          <t>[82 / 1,20 /  1] +  2% Заг.скл</t>
        </is>
      </c>
      <c r="GB203" s="95" t="n"/>
      <c r="GC203" s="95" t="n"/>
      <c r="GD203" s="95" t="n">
        <v>1</v>
      </c>
      <c r="GE203" s="95" t="n"/>
      <c r="GF203" s="95" t="n">
        <v>1220594104</v>
      </c>
      <c r="GG203" s="95" t="n">
        <v>2</v>
      </c>
      <c r="GH203" s="95" t="n">
        <v>4</v>
      </c>
      <c r="GI203" s="95" t="n">
        <v>-2</v>
      </c>
      <c r="GJ203" s="95" t="n">
        <v>0</v>
      </c>
      <c r="GK203" s="95" t="n">
        <v>0</v>
      </c>
      <c r="GL203" s="95">
        <f>ROUND(IF(AND(BH203=3,BI203=3,FS203&lt;&gt;0),P203,0),2)</f>
        <v/>
      </c>
      <c r="GM203" s="95">
        <f>ROUND(O203+X203+Y203,2)+GX203</f>
        <v/>
      </c>
      <c r="GN203" s="95">
        <f>IF(OR(BI203=0,BI203=1),GM203-GX203,0)</f>
        <v/>
      </c>
      <c r="GO203" s="95">
        <f>IF(BI203=2,GM203-GX203,0)</f>
        <v/>
      </c>
      <c r="GP203" s="95">
        <f>IF(BI203=4,GM203-GX203,0)</f>
        <v/>
      </c>
      <c r="GQ203" s="95" t="n"/>
      <c r="GR203" s="95" t="n">
        <v>0</v>
      </c>
      <c r="GS203" s="95" t="n">
        <v>2</v>
      </c>
      <c r="GT203" s="95" t="n">
        <v>0</v>
      </c>
      <c r="GU203" s="95" t="n"/>
      <c r="GV203" s="95">
        <f>ROUND((GT203),6)</f>
        <v/>
      </c>
      <c r="GW203" s="95" t="n">
        <v>1</v>
      </c>
      <c r="GX203" s="95">
        <f>ROUND(HC203*I203,2)</f>
        <v/>
      </c>
      <c r="GY203" s="95" t="n">
        <v>0</v>
      </c>
      <c r="GZ203" s="95" t="n">
        <v>0</v>
      </c>
      <c r="HA203" s="95" t="n">
        <v>0</v>
      </c>
      <c r="HB203" s="95" t="n">
        <v>0</v>
      </c>
      <c r="HC203" s="95">
        <f>GV203*GW203</f>
        <v/>
      </c>
      <c r="HD203" s="95" t="n">
        <v>0</v>
      </c>
      <c r="HE203" s="95" t="n"/>
      <c r="HF203" s="95" t="n"/>
      <c r="HG203" s="95" t="n"/>
      <c r="HH203" s="95" t="n"/>
      <c r="HI203" s="95" t="n"/>
      <c r="HJ203" s="95" t="n"/>
      <c r="HK203" s="95" t="n"/>
      <c r="HL203" s="95" t="n"/>
      <c r="HM203" s="95" t="n"/>
      <c r="HN203" s="95" t="n"/>
      <c r="HO203" s="95" t="n"/>
      <c r="HP203" s="95" t="n"/>
      <c r="HQ203" s="95" t="n"/>
      <c r="HR203" s="95" t="n"/>
      <c r="HS203" s="95" t="n"/>
      <c r="HT203" s="95" t="n"/>
      <c r="HU203" s="95" t="n"/>
      <c r="HV203" s="95" t="n"/>
      <c r="HW203" s="95" t="n"/>
      <c r="HX203" s="95" t="n"/>
      <c r="HY203" s="95" t="n"/>
      <c r="HZ203" s="95" t="n"/>
      <c r="IA203" s="95" t="n"/>
      <c r="IB203" s="95" t="n"/>
      <c r="IC203" s="95" t="n"/>
      <c r="ID203" s="95" t="n"/>
      <c r="IE203" s="95" t="n"/>
      <c r="IF203" s="95" t="n"/>
      <c r="IG203" s="95" t="n"/>
      <c r="IH203" s="95" t="n"/>
      <c r="II203" s="95" t="n"/>
      <c r="IJ203" s="95" t="n"/>
      <c r="IK203" s="95" t="n"/>
      <c r="IL203" s="95" t="n"/>
      <c r="IM203" s="95" t="n"/>
      <c r="IN203" s="95" t="n"/>
      <c r="IO203" s="95" t="n"/>
      <c r="IP203" s="95" t="n"/>
      <c r="IQ203" s="95" t="n"/>
      <c r="IR203" s="95" t="n"/>
      <c r="IS203" s="95" t="n"/>
      <c r="IT203" s="95" t="n"/>
      <c r="IU203" s="95" t="n"/>
    </row>
    <row r="204" ht="12.75" customHeight="1" s="54">
      <c r="A204" s="95" t="n">
        <v>18</v>
      </c>
      <c r="B204" s="95" t="n">
        <v>1</v>
      </c>
      <c r="C204" s="95">
        <f>ROW(SmtRes!A181)</f>
        <v/>
      </c>
      <c r="D204" s="95">
        <f>ROW(EtalonRes!A181)</f>
        <v/>
      </c>
      <c r="E204" s="95" t="n">
        <v>2.1</v>
      </c>
      <c r="F204" s="95" t="inlineStr">
        <is>
          <t>PETR-104801</t>
        </is>
      </c>
      <c r="G204" s="95" t="inlineStr">
        <is>
          <t>Мешки строительные для мусора</t>
        </is>
      </c>
      <c r="H204" s="95" t="inlineStr">
        <is>
          <t>упак.</t>
        </is>
      </c>
      <c r="I204" s="95" t="n">
        <v>136.4</v>
      </c>
      <c r="J204" s="95" t="n">
        <v>390.3</v>
      </c>
      <c r="K204" s="95" t="n">
        <v>53236.27</v>
      </c>
      <c r="L204" s="95" t="n"/>
      <c r="M204" s="95" t="n"/>
      <c r="N204" s="95" t="n"/>
      <c r="O204" s="95">
        <f>ROUND(Z204,2)</f>
        <v/>
      </c>
      <c r="P204" s="95">
        <f>ROUND(U204,2)</f>
        <v/>
      </c>
      <c r="Q204" s="95">
        <f>ROUND(1,2)</f>
        <v/>
      </c>
      <c r="R204" s="95">
        <f>ROUND(AH204,2)</f>
        <v/>
      </c>
      <c r="S204" s="95" t="inlineStr">
        <is>
          <t>PETR-104801</t>
        </is>
      </c>
      <c r="T204" s="95" t="inlineStr">
        <is>
          <t>material</t>
        </is>
      </c>
      <c r="U204" s="95" t="n">
        <v>53236.27</v>
      </c>
      <c r="V204" s="95" t="n">
        <v>0</v>
      </c>
      <c r="W204" s="95" t="n">
        <v>0</v>
      </c>
      <c r="X204" s="95" t="n">
        <v>0</v>
      </c>
      <c r="Y204" s="95" t="n">
        <v>0</v>
      </c>
      <c r="Z204" s="95" t="n">
        <v>53236.92</v>
      </c>
      <c r="AA204" s="95" t="n">
        <v>0</v>
      </c>
      <c r="AB204" s="95" t="n">
        <v>0</v>
      </c>
      <c r="AC204" s="95" t="n">
        <v>0</v>
      </c>
      <c r="AD204" s="95" t="n">
        <v>0</v>
      </c>
      <c r="AE204" s="95" t="inlineStr">
        <is>
          <t>material</t>
        </is>
      </c>
      <c r="AF204" s="95" t="n">
        <v>0</v>
      </c>
      <c r="AG204" s="95" t="n">
        <v>0</v>
      </c>
      <c r="AH204" s="95" t="n">
        <v>0</v>
      </c>
      <c r="AI204" s="95">
        <f>(EX204)</f>
        <v/>
      </c>
      <c r="AJ204" s="95">
        <f>(AS204)</f>
        <v/>
      </c>
      <c r="AK204" s="95" t="n">
        <v>0</v>
      </c>
      <c r="AL204" s="95" t="n">
        <v>0</v>
      </c>
      <c r="AM204" s="95" t="n">
        <v>0</v>
      </c>
      <c r="AN204" s="95" t="n">
        <v>0</v>
      </c>
      <c r="AO204" s="95">
        <f>ROUND(O204,2)</f>
        <v/>
      </c>
      <c r="AP204" s="95" t="n">
        <v>0</v>
      </c>
      <c r="AQ204" s="95">
        <f>ROUND(R204,2)</f>
        <v/>
      </c>
      <c r="AR204" s="95" t="n">
        <v>0</v>
      </c>
      <c r="AS204" s="95" t="n">
        <v>0</v>
      </c>
      <c r="AT204" s="95" t="n">
        <v>0</v>
      </c>
      <c r="AU204" s="95" t="n">
        <v>0</v>
      </c>
      <c r="AV204" s="95" t="n">
        <v>1</v>
      </c>
      <c r="AW204" s="95" t="n">
        <v>1</v>
      </c>
      <c r="AX204" s="95" t="n"/>
      <c r="AY204" s="95" t="n"/>
      <c r="AZ204" s="95" t="n">
        <v>1</v>
      </c>
      <c r="BA204" s="95" t="n">
        <v>0</v>
      </c>
      <c r="BB204" s="95" t="n">
        <v>0</v>
      </c>
      <c r="BC204" s="95" t="n">
        <v>1</v>
      </c>
      <c r="BD204" s="95" t="n"/>
      <c r="BE204" s="95" t="n"/>
      <c r="BF204" s="95" t="n"/>
      <c r="BG204" s="95" t="n"/>
      <c r="BH204" s="95" t="n">
        <v>3</v>
      </c>
      <c r="BI204" s="95" t="n">
        <v>136.4</v>
      </c>
      <c r="BJ204" s="95" t="n"/>
      <c r="BK204" s="95" t="n"/>
      <c r="BL204" s="95" t="n"/>
      <c r="BM204" s="95" t="n">
        <v>400002</v>
      </c>
      <c r="BN204" s="95" t="n">
        <v>0</v>
      </c>
      <c r="BO204" s="95" t="n"/>
      <c r="BP204" s="95" t="n">
        <v>0</v>
      </c>
      <c r="BQ204" s="95" t="n">
        <v>202</v>
      </c>
      <c r="BR204" s="95" t="n">
        <v>0</v>
      </c>
      <c r="BS204" s="95" t="n">
        <v>1</v>
      </c>
      <c r="BT204" s="95" t="n">
        <v>1</v>
      </c>
      <c r="BU204" s="95" t="n">
        <v>1</v>
      </c>
      <c r="BV204" s="95" t="n">
        <v>1</v>
      </c>
      <c r="BW204" s="95" t="n">
        <v>1</v>
      </c>
      <c r="BX204" s="95" t="n">
        <v>1</v>
      </c>
      <c r="BY204" s="95" t="n"/>
      <c r="BZ204" s="95" t="n">
        <v>0</v>
      </c>
      <c r="CA204" s="95" t="n">
        <v>0</v>
      </c>
      <c r="CB204" s="95" t="n"/>
      <c r="CC204" s="95" t="n"/>
      <c r="CD204" s="95" t="n"/>
      <c r="CE204" s="95" t="n">
        <v>30</v>
      </c>
      <c r="CF204" s="95" t="n">
        <v>0</v>
      </c>
      <c r="CG204" s="95" t="n">
        <v>0</v>
      </c>
      <c r="CH204" s="95" t="n"/>
      <c r="CI204" s="95" t="n"/>
      <c r="CJ204" s="95" t="n"/>
      <c r="CK204" s="95" t="n"/>
      <c r="CL204" s="95" t="n"/>
      <c r="CM204" s="95" t="n">
        <v>0</v>
      </c>
      <c r="CN204" s="95" t="n"/>
      <c r="CO204" s="95" t="n">
        <v>0</v>
      </c>
      <c r="CP204" s="95">
        <f>ROUND(P204,2)</f>
        <v/>
      </c>
      <c r="CQ204" s="95">
        <f>ROUND(V204,2)</f>
        <v/>
      </c>
      <c r="CR204" s="95">
        <f>ROUND(W204,2)</f>
        <v/>
      </c>
      <c r="CS204" s="95">
        <f>ROUND(X204,2)</f>
        <v/>
      </c>
      <c r="CT204" s="95">
        <f>ROUND(Y204,2)</f>
        <v/>
      </c>
      <c r="CU204" s="95">
        <f>ROUND(AF204,2)</f>
        <v/>
      </c>
      <c r="CV204" s="95">
        <f>ROUND((AH204*AV204),2)</f>
        <v/>
      </c>
      <c r="CW204" s="95">
        <f>ROUND(AI204,2)</f>
        <v/>
      </c>
      <c r="CX204" s="95">
        <f>ROUND(AJ204,2)</f>
        <v/>
      </c>
      <c r="CY204" s="95">
        <f>ROUND(((P204*AT204)/100),2)</f>
        <v/>
      </c>
      <c r="CZ204" s="95">
        <f>ROUND(((P204*AU204)/100),2)</f>
        <v/>
      </c>
      <c r="DA204" s="95" t="n"/>
      <c r="DB204" s="95" t="n"/>
      <c r="DC204" s="95" t="n"/>
      <c r="DD204" s="95" t="n"/>
      <c r="DE204" s="95" t="n"/>
      <c r="DF204" s="95" t="n"/>
      <c r="DG204" s="95" t="n"/>
      <c r="DH204" s="95" t="n"/>
      <c r="DI204" s="95" t="n"/>
      <c r="DJ204" s="95" t="n"/>
      <c r="DK204" s="95" t="n"/>
      <c r="DL204" s="95" t="n"/>
      <c r="DM204" s="95" t="n"/>
      <c r="DN204" s="95" t="n">
        <v>0</v>
      </c>
      <c r="DO204" s="95" t="n">
        <v>0</v>
      </c>
      <c r="DP204" s="95" t="n">
        <v>1</v>
      </c>
      <c r="DQ204" s="95" t="n">
        <v>1</v>
      </c>
      <c r="DR204" s="95" t="n"/>
      <c r="DS204" s="95" t="n"/>
      <c r="DT204" s="95" t="n"/>
      <c r="DU204" s="95" t="n">
        <v>1000</v>
      </c>
      <c r="DV204" s="95" t="inlineStr">
        <is>
          <t>упак.</t>
        </is>
      </c>
      <c r="DW204" s="95" t="inlineStr">
        <is>
          <t>упак.</t>
        </is>
      </c>
      <c r="DX204" s="95" t="n">
        <v>1</v>
      </c>
      <c r="DY204" s="95" t="n"/>
      <c r="DZ204" s="95" t="n"/>
      <c r="EA204" s="95" t="n"/>
      <c r="EB204" s="95" t="n"/>
      <c r="EC204" s="95" t="n"/>
      <c r="ED204" s="95" t="n"/>
      <c r="EE204" s="95" t="n">
        <v>1544876940</v>
      </c>
      <c r="EF204" s="95" t="n">
        <v>202</v>
      </c>
      <c r="EG204" s="95" t="inlineStr">
        <is>
          <t>Материалы</t>
        </is>
      </c>
      <c r="EH204" s="95" t="n">
        <v>0</v>
      </c>
      <c r="EI204" s="95" t="n"/>
      <c r="EJ204" s="95" t="n">
        <v>136.4</v>
      </c>
      <c r="EK204" s="95" t="n">
        <v>0</v>
      </c>
      <c r="EL204" s="95" t="inlineStr">
        <is>
          <t>ТКП / коммерческое предложение</t>
        </is>
      </c>
      <c r="EM204" s="95" t="inlineStr">
        <is>
          <t>PETR-104801</t>
        </is>
      </c>
      <c r="EN204" s="95" t="n"/>
      <c r="EO204" s="95" t="n"/>
      <c r="EP204" s="95" t="n"/>
      <c r="EQ204" s="95" t="n">
        <v>0</v>
      </c>
      <c r="ER204" s="95" t="n">
        <v>390.3</v>
      </c>
      <c r="ES204" s="95" t="n">
        <v>0</v>
      </c>
      <c r="ET204" s="95" t="n">
        <v>0</v>
      </c>
      <c r="EU204" s="95" t="n">
        <v>0</v>
      </c>
      <c r="EV204" s="95" t="n">
        <v>0</v>
      </c>
      <c r="EW204" s="95" t="n">
        <v>0</v>
      </c>
      <c r="EX204" s="95" t="n">
        <v>0</v>
      </c>
      <c r="EY204" s="95" t="n">
        <v>0</v>
      </c>
      <c r="EZ204" s="95" t="n"/>
      <c r="FA204" s="95" t="n"/>
      <c r="FB204" s="95" t="n"/>
      <c r="FC204" s="95" t="n"/>
      <c r="FD204" s="95" t="n"/>
      <c r="FE204" s="95" t="n"/>
      <c r="FF204" s="95" t="n"/>
      <c r="FG204" s="95" t="n"/>
      <c r="FH204" s="95" t="n"/>
      <c r="FI204" s="95" t="n"/>
      <c r="FJ204" s="95" t="n"/>
      <c r="FK204" s="95" t="n"/>
      <c r="FL204" s="95" t="n"/>
      <c r="FM204" s="95" t="n"/>
      <c r="FN204" s="95" t="n"/>
      <c r="FO204" s="95" t="n"/>
      <c r="FP204" s="95" t="n"/>
      <c r="FQ204" s="95" t="n">
        <v>0</v>
      </c>
      <c r="FR204" s="95">
        <f>ROUND(IF(BI204=3,GM204,0),2)</f>
        <v/>
      </c>
      <c r="FS204" s="95" t="n">
        <v>0</v>
      </c>
      <c r="FT204" s="95" t="n"/>
      <c r="FU204" s="95" t="n"/>
      <c r="FV204" s="95" t="n"/>
      <c r="FW204" s="95" t="n"/>
      <c r="FX204" s="95" t="n">
        <v>0</v>
      </c>
      <c r="FY204" s="95" t="n">
        <v>0</v>
      </c>
      <c r="FZ204" s="95" t="n"/>
      <c r="GA204" s="95" t="inlineStr">
        <is>
          <t>[82 / 1,20 /  1] +  2% Заг.скл</t>
        </is>
      </c>
      <c r="GB204" s="95" t="n"/>
      <c r="GC204" s="95" t="n"/>
      <c r="GD204" s="95" t="n">
        <v>1</v>
      </c>
      <c r="GE204" s="95" t="n"/>
      <c r="GF204" s="95" t="n">
        <v>1544876940</v>
      </c>
      <c r="GG204" s="95" t="n">
        <v>2</v>
      </c>
      <c r="GH204" s="95" t="n">
        <v>4</v>
      </c>
      <c r="GI204" s="95" t="n">
        <v>-2</v>
      </c>
      <c r="GJ204" s="95" t="n">
        <v>0</v>
      </c>
      <c r="GK204" s="95" t="n">
        <v>0</v>
      </c>
      <c r="GL204" s="95">
        <f>ROUND(IF(AND(BH204=3,BI204=3,FS204&lt;&gt;0),P204,0),2)</f>
        <v/>
      </c>
      <c r="GM204" s="95">
        <f>ROUND(O204+X204+Y204,2)+GX204</f>
        <v/>
      </c>
      <c r="GN204" s="95">
        <f>IF(OR(BI204=0,BI204=1),GM204-GX204,0)</f>
        <v/>
      </c>
      <c r="GO204" s="95">
        <f>IF(BI204=2,GM204-GX204,0)</f>
        <v/>
      </c>
      <c r="GP204" s="95">
        <f>IF(BI204=4,GM204-GX204,0)</f>
        <v/>
      </c>
      <c r="GQ204" s="95" t="n"/>
      <c r="GR204" s="95" t="n">
        <v>0</v>
      </c>
      <c r="GS204" s="95" t="n">
        <v>2</v>
      </c>
      <c r="GT204" s="95" t="n">
        <v>0</v>
      </c>
      <c r="GU204" s="95" t="n"/>
      <c r="GV204" s="95">
        <f>ROUND((GT204),6)</f>
        <v/>
      </c>
      <c r="GW204" s="95" t="n">
        <v>1</v>
      </c>
      <c r="GX204" s="95">
        <f>ROUND(HC204*I204,2)</f>
        <v/>
      </c>
      <c r="GY204" s="95" t="n">
        <v>0</v>
      </c>
      <c r="GZ204" s="95" t="n">
        <v>0</v>
      </c>
      <c r="HA204" s="95" t="n">
        <v>0</v>
      </c>
      <c r="HB204" s="95" t="n">
        <v>0</v>
      </c>
      <c r="HC204" s="95">
        <f>GV204*GW204</f>
        <v/>
      </c>
      <c r="HD204" s="95" t="n">
        <v>0</v>
      </c>
      <c r="HE204" s="95" t="n"/>
      <c r="HF204" s="95" t="n"/>
      <c r="HG204" s="95" t="n"/>
      <c r="HH204" s="95" t="n"/>
      <c r="HI204" s="95" t="n"/>
      <c r="HJ204" s="95" t="n"/>
      <c r="HK204" s="95" t="n"/>
      <c r="HL204" s="95" t="n"/>
      <c r="HM204" s="95" t="n"/>
      <c r="HN204" s="95" t="n"/>
      <c r="HO204" s="95" t="n"/>
      <c r="HP204" s="95" t="n"/>
      <c r="HQ204" s="95" t="n"/>
      <c r="HR204" s="95" t="n"/>
      <c r="HS204" s="95" t="n"/>
      <c r="HT204" s="95" t="n"/>
      <c r="HU204" s="95" t="n"/>
      <c r="HV204" s="95" t="n"/>
      <c r="HW204" s="95" t="n"/>
      <c r="HX204" s="95" t="n"/>
      <c r="HY204" s="95" t="n"/>
      <c r="HZ204" s="95" t="n"/>
      <c r="IA204" s="95" t="n"/>
      <c r="IB204" s="95" t="n"/>
      <c r="IC204" s="95" t="n"/>
      <c r="ID204" s="95" t="n"/>
      <c r="IE204" s="95" t="n"/>
      <c r="IF204" s="95" t="n"/>
      <c r="IG204" s="95" t="n"/>
      <c r="IH204" s="95" t="n"/>
      <c r="II204" s="95" t="n"/>
      <c r="IJ204" s="95" t="n"/>
      <c r="IK204" s="95" t="n"/>
      <c r="IL204" s="95" t="n"/>
      <c r="IM204" s="95" t="n"/>
      <c r="IN204" s="95" t="n"/>
      <c r="IO204" s="95" t="n"/>
      <c r="IP204" s="95" t="n"/>
      <c r="IQ204" s="95" t="n"/>
      <c r="IR204" s="95" t="n"/>
      <c r="IS204" s="95" t="n"/>
      <c r="IT204" s="95" t="n"/>
      <c r="IU204" s="95" t="n"/>
    </row>
    <row r="205" ht="12.75" customHeight="1" s="54">
      <c r="A205" s="95" t="n">
        <v>18</v>
      </c>
      <c r="B205" s="95" t="n">
        <v>1</v>
      </c>
      <c r="C205" s="95">
        <f>ROW(SmtRes!A182)</f>
        <v/>
      </c>
      <c r="D205" s="95">
        <f>ROW(EtalonRes!A182)</f>
        <v/>
      </c>
      <c r="E205" s="95" t="n">
        <v>2.1</v>
      </c>
      <c r="F205" s="95" t="inlineStr">
        <is>
          <t>PETR-666098</t>
        </is>
      </c>
      <c r="G205" s="95" t="inlineStr">
        <is>
          <t>Биг-бэги/мягкие контейнеры для внутреннего сбора мусора</t>
        </is>
      </c>
      <c r="H205" s="95" t="inlineStr">
        <is>
          <t>шт.</t>
        </is>
      </c>
      <c r="I205" s="95" t="n">
        <v>260.7</v>
      </c>
      <c r="J205" s="95" t="n">
        <v>947.86</v>
      </c>
      <c r="K205" s="95" t="n">
        <v>247107.05</v>
      </c>
      <c r="L205" s="95" t="n"/>
      <c r="M205" s="95" t="n"/>
      <c r="N205" s="95" t="n"/>
      <c r="O205" s="95">
        <f>ROUND(Z205,2)</f>
        <v/>
      </c>
      <c r="P205" s="95">
        <f>ROUND(U205,2)</f>
        <v/>
      </c>
      <c r="Q205" s="95">
        <f>ROUND(1,2)</f>
        <v/>
      </c>
      <c r="R205" s="95">
        <f>ROUND(AH205,2)</f>
        <v/>
      </c>
      <c r="S205" s="95" t="inlineStr">
        <is>
          <t>PETR-666098</t>
        </is>
      </c>
      <c r="T205" s="95" t="inlineStr">
        <is>
          <t>material</t>
        </is>
      </c>
      <c r="U205" s="95" t="n">
        <v>247107.05</v>
      </c>
      <c r="V205" s="95" t="n">
        <v>0</v>
      </c>
      <c r="W205" s="95" t="n">
        <v>0</v>
      </c>
      <c r="X205" s="95" t="n">
        <v>0</v>
      </c>
      <c r="Y205" s="95" t="n">
        <v>0</v>
      </c>
      <c r="Z205" s="95" t="n">
        <v>247107.1</v>
      </c>
      <c r="AA205" s="95" t="n">
        <v>0</v>
      </c>
      <c r="AB205" s="95" t="n">
        <v>0</v>
      </c>
      <c r="AC205" s="95" t="n">
        <v>0</v>
      </c>
      <c r="AD205" s="95" t="n">
        <v>0</v>
      </c>
      <c r="AE205" s="95" t="inlineStr">
        <is>
          <t>material</t>
        </is>
      </c>
      <c r="AF205" s="95" t="n">
        <v>0</v>
      </c>
      <c r="AG205" s="95" t="n">
        <v>0</v>
      </c>
      <c r="AH205" s="95" t="n">
        <v>0</v>
      </c>
      <c r="AI205" s="95">
        <f>(EX205)</f>
        <v/>
      </c>
      <c r="AJ205" s="95">
        <f>(AS205)</f>
        <v/>
      </c>
      <c r="AK205" s="95" t="n">
        <v>0</v>
      </c>
      <c r="AL205" s="95" t="n">
        <v>0</v>
      </c>
      <c r="AM205" s="95" t="n">
        <v>0</v>
      </c>
      <c r="AN205" s="95" t="n">
        <v>0</v>
      </c>
      <c r="AO205" s="95">
        <f>ROUND(O205,2)</f>
        <v/>
      </c>
      <c r="AP205" s="95" t="n">
        <v>0</v>
      </c>
      <c r="AQ205" s="95">
        <f>ROUND(R205,2)</f>
        <v/>
      </c>
      <c r="AR205" s="95" t="n">
        <v>0</v>
      </c>
      <c r="AS205" s="95" t="n">
        <v>0</v>
      </c>
      <c r="AT205" s="95" t="n">
        <v>0</v>
      </c>
      <c r="AU205" s="95" t="n">
        <v>0</v>
      </c>
      <c r="AV205" s="95" t="n">
        <v>1</v>
      </c>
      <c r="AW205" s="95" t="n">
        <v>1</v>
      </c>
      <c r="AX205" s="95" t="n"/>
      <c r="AY205" s="95" t="n"/>
      <c r="AZ205" s="95" t="n">
        <v>1</v>
      </c>
      <c r="BA205" s="95" t="n">
        <v>0</v>
      </c>
      <c r="BB205" s="95" t="n">
        <v>0</v>
      </c>
      <c r="BC205" s="95" t="n">
        <v>1</v>
      </c>
      <c r="BD205" s="95" t="n"/>
      <c r="BE205" s="95" t="n"/>
      <c r="BF205" s="95" t="n"/>
      <c r="BG205" s="95" t="n"/>
      <c r="BH205" s="95" t="n">
        <v>3</v>
      </c>
      <c r="BI205" s="95" t="n">
        <v>260.7</v>
      </c>
      <c r="BJ205" s="95" t="n"/>
      <c r="BK205" s="95" t="n"/>
      <c r="BL205" s="95" t="n"/>
      <c r="BM205" s="95" t="n">
        <v>400002</v>
      </c>
      <c r="BN205" s="95" t="n">
        <v>0</v>
      </c>
      <c r="BO205" s="95" t="n"/>
      <c r="BP205" s="95" t="n">
        <v>0</v>
      </c>
      <c r="BQ205" s="95" t="n">
        <v>202</v>
      </c>
      <c r="BR205" s="95" t="n">
        <v>0</v>
      </c>
      <c r="BS205" s="95" t="n">
        <v>1</v>
      </c>
      <c r="BT205" s="95" t="n">
        <v>1</v>
      </c>
      <c r="BU205" s="95" t="n">
        <v>1</v>
      </c>
      <c r="BV205" s="95" t="n">
        <v>1</v>
      </c>
      <c r="BW205" s="95" t="n">
        <v>1</v>
      </c>
      <c r="BX205" s="95" t="n">
        <v>1</v>
      </c>
      <c r="BY205" s="95" t="n"/>
      <c r="BZ205" s="95" t="n">
        <v>0</v>
      </c>
      <c r="CA205" s="95" t="n">
        <v>0</v>
      </c>
      <c r="CB205" s="95" t="n"/>
      <c r="CC205" s="95" t="n"/>
      <c r="CD205" s="95" t="n"/>
      <c r="CE205" s="95" t="n">
        <v>30</v>
      </c>
      <c r="CF205" s="95" t="n">
        <v>0</v>
      </c>
      <c r="CG205" s="95" t="n">
        <v>0</v>
      </c>
      <c r="CH205" s="95" t="n"/>
      <c r="CI205" s="95" t="n"/>
      <c r="CJ205" s="95" t="n"/>
      <c r="CK205" s="95" t="n"/>
      <c r="CL205" s="95" t="n"/>
      <c r="CM205" s="95" t="n">
        <v>0</v>
      </c>
      <c r="CN205" s="95" t="n"/>
      <c r="CO205" s="95" t="n">
        <v>0</v>
      </c>
      <c r="CP205" s="95">
        <f>ROUND(P205,2)</f>
        <v/>
      </c>
      <c r="CQ205" s="95">
        <f>ROUND(V205,2)</f>
        <v/>
      </c>
      <c r="CR205" s="95">
        <f>ROUND(W205,2)</f>
        <v/>
      </c>
      <c r="CS205" s="95">
        <f>ROUND(X205,2)</f>
        <v/>
      </c>
      <c r="CT205" s="95">
        <f>ROUND(Y205,2)</f>
        <v/>
      </c>
      <c r="CU205" s="95">
        <f>ROUND(AF205,2)</f>
        <v/>
      </c>
      <c r="CV205" s="95">
        <f>ROUND((AH205*AV205),2)</f>
        <v/>
      </c>
      <c r="CW205" s="95">
        <f>ROUND(AI205,2)</f>
        <v/>
      </c>
      <c r="CX205" s="95">
        <f>ROUND(AJ205,2)</f>
        <v/>
      </c>
      <c r="CY205" s="95">
        <f>ROUND(((P205*AT205)/100),2)</f>
        <v/>
      </c>
      <c r="CZ205" s="95">
        <f>ROUND(((P205*AU205)/100),2)</f>
        <v/>
      </c>
      <c r="DA205" s="95" t="n"/>
      <c r="DB205" s="95" t="n"/>
      <c r="DC205" s="95" t="n"/>
      <c r="DD205" s="95" t="n"/>
      <c r="DE205" s="95" t="n"/>
      <c r="DF205" s="95" t="n"/>
      <c r="DG205" s="95" t="n"/>
      <c r="DH205" s="95" t="n"/>
      <c r="DI205" s="95" t="n"/>
      <c r="DJ205" s="95" t="n"/>
      <c r="DK205" s="95" t="n"/>
      <c r="DL205" s="95" t="n"/>
      <c r="DM205" s="95" t="n"/>
      <c r="DN205" s="95" t="n">
        <v>0</v>
      </c>
      <c r="DO205" s="95" t="n">
        <v>0</v>
      </c>
      <c r="DP205" s="95" t="n">
        <v>1</v>
      </c>
      <c r="DQ205" s="95" t="n">
        <v>1</v>
      </c>
      <c r="DR205" s="95" t="n"/>
      <c r="DS205" s="95" t="n"/>
      <c r="DT205" s="95" t="n"/>
      <c r="DU205" s="95" t="n">
        <v>1000</v>
      </c>
      <c r="DV205" s="95" t="inlineStr">
        <is>
          <t>шт.</t>
        </is>
      </c>
      <c r="DW205" s="95" t="inlineStr">
        <is>
          <t>шт.</t>
        </is>
      </c>
      <c r="DX205" s="95" t="n">
        <v>1</v>
      </c>
      <c r="DY205" s="95" t="n"/>
      <c r="DZ205" s="95" t="n"/>
      <c r="EA205" s="95" t="n"/>
      <c r="EB205" s="95" t="n"/>
      <c r="EC205" s="95" t="n"/>
      <c r="ED205" s="95" t="n"/>
      <c r="EE205" s="95" t="n">
        <v>1404243390</v>
      </c>
      <c r="EF205" s="95" t="n">
        <v>202</v>
      </c>
      <c r="EG205" s="95" t="inlineStr">
        <is>
          <t>Материалы</t>
        </is>
      </c>
      <c r="EH205" s="95" t="n">
        <v>0</v>
      </c>
      <c r="EI205" s="95" t="n"/>
      <c r="EJ205" s="95" t="n">
        <v>260.7</v>
      </c>
      <c r="EK205" s="95" t="n">
        <v>0</v>
      </c>
      <c r="EL205" s="95" t="inlineStr">
        <is>
          <t>ТКП / коммерческое предложение</t>
        </is>
      </c>
      <c r="EM205" s="95" t="inlineStr">
        <is>
          <t>PETR-666098</t>
        </is>
      </c>
      <c r="EN205" s="95" t="n"/>
      <c r="EO205" s="95" t="n"/>
      <c r="EP205" s="95" t="n"/>
      <c r="EQ205" s="95" t="n">
        <v>0</v>
      </c>
      <c r="ER205" s="95" t="n">
        <v>947.86</v>
      </c>
      <c r="ES205" s="95" t="n">
        <v>0</v>
      </c>
      <c r="ET205" s="95" t="n">
        <v>0</v>
      </c>
      <c r="EU205" s="95" t="n">
        <v>0</v>
      </c>
      <c r="EV205" s="95" t="n">
        <v>0</v>
      </c>
      <c r="EW205" s="95" t="n">
        <v>0</v>
      </c>
      <c r="EX205" s="95" t="n">
        <v>0</v>
      </c>
      <c r="EY205" s="95" t="n">
        <v>0</v>
      </c>
      <c r="EZ205" s="95" t="n"/>
      <c r="FA205" s="95" t="n"/>
      <c r="FB205" s="95" t="n"/>
      <c r="FC205" s="95" t="n"/>
      <c r="FD205" s="95" t="n"/>
      <c r="FE205" s="95" t="n"/>
      <c r="FF205" s="95" t="n"/>
      <c r="FG205" s="95" t="n"/>
      <c r="FH205" s="95" t="n"/>
      <c r="FI205" s="95" t="n"/>
      <c r="FJ205" s="95" t="n"/>
      <c r="FK205" s="95" t="n"/>
      <c r="FL205" s="95" t="n"/>
      <c r="FM205" s="95" t="n"/>
      <c r="FN205" s="95" t="n"/>
      <c r="FO205" s="95" t="n"/>
      <c r="FP205" s="95" t="n"/>
      <c r="FQ205" s="95" t="n">
        <v>0</v>
      </c>
      <c r="FR205" s="95">
        <f>ROUND(IF(BI205=3,GM205,0),2)</f>
        <v/>
      </c>
      <c r="FS205" s="95" t="n">
        <v>0</v>
      </c>
      <c r="FT205" s="95" t="n"/>
      <c r="FU205" s="95" t="n"/>
      <c r="FV205" s="95" t="n"/>
      <c r="FW205" s="95" t="n"/>
      <c r="FX205" s="95" t="n">
        <v>0</v>
      </c>
      <c r="FY205" s="95" t="n">
        <v>0</v>
      </c>
      <c r="FZ205" s="95" t="n"/>
      <c r="GA205" s="95" t="inlineStr">
        <is>
          <t>[82 / 1,20 /  1] +  2% Заг.скл</t>
        </is>
      </c>
      <c r="GB205" s="95" t="n"/>
      <c r="GC205" s="95" t="n"/>
      <c r="GD205" s="95" t="n">
        <v>1</v>
      </c>
      <c r="GE205" s="95" t="n"/>
      <c r="GF205" s="95" t="n">
        <v>1404243390</v>
      </c>
      <c r="GG205" s="95" t="n">
        <v>2</v>
      </c>
      <c r="GH205" s="95" t="n">
        <v>4</v>
      </c>
      <c r="GI205" s="95" t="n">
        <v>-2</v>
      </c>
      <c r="GJ205" s="95" t="n">
        <v>0</v>
      </c>
      <c r="GK205" s="95" t="n">
        <v>0</v>
      </c>
      <c r="GL205" s="95">
        <f>ROUND(IF(AND(BH205=3,BI205=3,FS205&lt;&gt;0),P205,0),2)</f>
        <v/>
      </c>
      <c r="GM205" s="95">
        <f>ROUND(O205+X205+Y205,2)+GX205</f>
        <v/>
      </c>
      <c r="GN205" s="95">
        <f>IF(OR(BI205=0,BI205=1),GM205-GX205,0)</f>
        <v/>
      </c>
      <c r="GO205" s="95">
        <f>IF(BI205=2,GM205-GX205,0)</f>
        <v/>
      </c>
      <c r="GP205" s="95">
        <f>IF(BI205=4,GM205-GX205,0)</f>
        <v/>
      </c>
      <c r="GQ205" s="95" t="n"/>
      <c r="GR205" s="95" t="n">
        <v>0</v>
      </c>
      <c r="GS205" s="95" t="n">
        <v>2</v>
      </c>
      <c r="GT205" s="95" t="n">
        <v>0</v>
      </c>
      <c r="GU205" s="95" t="n"/>
      <c r="GV205" s="95">
        <f>ROUND((GT205),6)</f>
        <v/>
      </c>
      <c r="GW205" s="95" t="n">
        <v>1</v>
      </c>
      <c r="GX205" s="95">
        <f>ROUND(HC205*I205,2)</f>
        <v/>
      </c>
      <c r="GY205" s="95" t="n">
        <v>0</v>
      </c>
      <c r="GZ205" s="95" t="n">
        <v>0</v>
      </c>
      <c r="HA205" s="95" t="n">
        <v>0</v>
      </c>
      <c r="HB205" s="95" t="n">
        <v>0</v>
      </c>
      <c r="HC205" s="95">
        <f>GV205*GW205</f>
        <v/>
      </c>
      <c r="HD205" s="95" t="n">
        <v>0</v>
      </c>
      <c r="HE205" s="95" t="n"/>
      <c r="HF205" s="95" t="n"/>
      <c r="HG205" s="95" t="n"/>
      <c r="HH205" s="95" t="n"/>
      <c r="HI205" s="95" t="n"/>
      <c r="HJ205" s="95" t="n"/>
      <c r="HK205" s="95" t="n"/>
      <c r="HL205" s="95" t="n"/>
      <c r="HM205" s="95" t="n"/>
      <c r="HN205" s="95" t="n"/>
      <c r="HO205" s="95" t="n"/>
      <c r="HP205" s="95" t="n"/>
      <c r="HQ205" s="95" t="n"/>
      <c r="HR205" s="95" t="n"/>
      <c r="HS205" s="95" t="n"/>
      <c r="HT205" s="95" t="n"/>
      <c r="HU205" s="95" t="n"/>
      <c r="HV205" s="95" t="n"/>
      <c r="HW205" s="95" t="n"/>
      <c r="HX205" s="95" t="n"/>
      <c r="HY205" s="95" t="n"/>
      <c r="HZ205" s="95" t="n"/>
      <c r="IA205" s="95" t="n"/>
      <c r="IB205" s="95" t="n"/>
      <c r="IC205" s="95" t="n"/>
      <c r="ID205" s="95" t="n"/>
      <c r="IE205" s="95" t="n"/>
      <c r="IF205" s="95" t="n"/>
      <c r="IG205" s="95" t="n"/>
      <c r="IH205" s="95" t="n"/>
      <c r="II205" s="95" t="n"/>
      <c r="IJ205" s="95" t="n"/>
      <c r="IK205" s="95" t="n"/>
      <c r="IL205" s="95" t="n"/>
      <c r="IM205" s="95" t="n"/>
      <c r="IN205" s="95" t="n"/>
      <c r="IO205" s="95" t="n"/>
      <c r="IP205" s="95" t="n"/>
      <c r="IQ205" s="95" t="n"/>
      <c r="IR205" s="95" t="n"/>
      <c r="IS205" s="95" t="n"/>
      <c r="IT205" s="95" t="n"/>
      <c r="IU205" s="95" t="n"/>
    </row>
    <row r="206" ht="12.75" customHeight="1" s="54">
      <c r="A206" s="95" t="n">
        <v>18</v>
      </c>
      <c r="B206" s="95" t="n">
        <v>1</v>
      </c>
      <c r="C206" s="95">
        <f>ROW(SmtRes!A183)</f>
        <v/>
      </c>
      <c r="D206" s="95">
        <f>ROW(EtalonRes!A183)</f>
        <v/>
      </c>
      <c r="E206" s="95" t="n">
        <v>2.1</v>
      </c>
      <c r="F206" s="95" t="inlineStr">
        <is>
          <t>PETR-953115</t>
        </is>
      </c>
      <c r="G206" s="95" t="inlineStr">
        <is>
          <t>Контейнер 8 м3 с вывозом и утилизацией строительного мусора</t>
        </is>
      </c>
      <c r="H206" s="95" t="inlineStr">
        <is>
          <t>шт.</t>
        </is>
      </c>
      <c r="I206" s="95" t="n">
        <v>22.77</v>
      </c>
      <c r="J206" s="95" t="n">
        <v>24532.84</v>
      </c>
      <c r="K206" s="95" t="n">
        <v>558612.8</v>
      </c>
      <c r="L206" s="95" t="n"/>
      <c r="M206" s="95" t="n"/>
      <c r="N206" s="95" t="n"/>
      <c r="O206" s="95">
        <f>ROUND(Z206,2)</f>
        <v/>
      </c>
      <c r="P206" s="95">
        <f>ROUND(U206,2)</f>
        <v/>
      </c>
      <c r="Q206" s="95">
        <f>ROUND(1,2)</f>
        <v/>
      </c>
      <c r="R206" s="95">
        <f>ROUND(AH206,2)</f>
        <v/>
      </c>
      <c r="S206" s="95" t="inlineStr">
        <is>
          <t>PETR-953115</t>
        </is>
      </c>
      <c r="T206" s="95" t="inlineStr">
        <is>
          <t>material</t>
        </is>
      </c>
      <c r="U206" s="95" t="n">
        <v>558612.8</v>
      </c>
      <c r="V206" s="95" t="n">
        <v>0</v>
      </c>
      <c r="W206" s="95" t="n">
        <v>0</v>
      </c>
      <c r="X206" s="95" t="n">
        <v>0</v>
      </c>
      <c r="Y206" s="95" t="n">
        <v>0</v>
      </c>
      <c r="Z206" s="95" t="n">
        <v>558612.77</v>
      </c>
      <c r="AA206" s="95" t="n">
        <v>0</v>
      </c>
      <c r="AB206" s="95" t="n">
        <v>0</v>
      </c>
      <c r="AC206" s="95" t="n">
        <v>0</v>
      </c>
      <c r="AD206" s="95" t="n">
        <v>0</v>
      </c>
      <c r="AE206" s="95" t="inlineStr">
        <is>
          <t>material</t>
        </is>
      </c>
      <c r="AF206" s="95" t="n">
        <v>0</v>
      </c>
      <c r="AG206" s="95" t="n">
        <v>0</v>
      </c>
      <c r="AH206" s="95" t="n">
        <v>0</v>
      </c>
      <c r="AI206" s="95">
        <f>(EX206)</f>
        <v/>
      </c>
      <c r="AJ206" s="95">
        <f>(AS206)</f>
        <v/>
      </c>
      <c r="AK206" s="95" t="n">
        <v>0</v>
      </c>
      <c r="AL206" s="95" t="n">
        <v>0</v>
      </c>
      <c r="AM206" s="95" t="n">
        <v>0</v>
      </c>
      <c r="AN206" s="95" t="n">
        <v>0</v>
      </c>
      <c r="AO206" s="95">
        <f>ROUND(O206,2)</f>
        <v/>
      </c>
      <c r="AP206" s="95" t="n">
        <v>0</v>
      </c>
      <c r="AQ206" s="95">
        <f>ROUND(R206,2)</f>
        <v/>
      </c>
      <c r="AR206" s="95" t="n">
        <v>0</v>
      </c>
      <c r="AS206" s="95" t="n">
        <v>0</v>
      </c>
      <c r="AT206" s="95" t="n">
        <v>0</v>
      </c>
      <c r="AU206" s="95" t="n">
        <v>0</v>
      </c>
      <c r="AV206" s="95" t="n">
        <v>1</v>
      </c>
      <c r="AW206" s="95" t="n">
        <v>1</v>
      </c>
      <c r="AX206" s="95" t="n"/>
      <c r="AY206" s="95" t="n"/>
      <c r="AZ206" s="95" t="n">
        <v>1</v>
      </c>
      <c r="BA206" s="95" t="n">
        <v>0</v>
      </c>
      <c r="BB206" s="95" t="n">
        <v>0</v>
      </c>
      <c r="BC206" s="95" t="n">
        <v>1</v>
      </c>
      <c r="BD206" s="95" t="n"/>
      <c r="BE206" s="95" t="n"/>
      <c r="BF206" s="95" t="n"/>
      <c r="BG206" s="95" t="n"/>
      <c r="BH206" s="95" t="n">
        <v>3</v>
      </c>
      <c r="BI206" s="95" t="n">
        <v>22.77</v>
      </c>
      <c r="BJ206" s="95" t="n"/>
      <c r="BK206" s="95" t="n"/>
      <c r="BL206" s="95" t="n"/>
      <c r="BM206" s="95" t="n">
        <v>400002</v>
      </c>
      <c r="BN206" s="95" t="n">
        <v>0</v>
      </c>
      <c r="BO206" s="95" t="n"/>
      <c r="BP206" s="95" t="n">
        <v>0</v>
      </c>
      <c r="BQ206" s="95" t="n">
        <v>202</v>
      </c>
      <c r="BR206" s="95" t="n">
        <v>0</v>
      </c>
      <c r="BS206" s="95" t="n">
        <v>1</v>
      </c>
      <c r="BT206" s="95" t="n">
        <v>1</v>
      </c>
      <c r="BU206" s="95" t="n">
        <v>1</v>
      </c>
      <c r="BV206" s="95" t="n">
        <v>1</v>
      </c>
      <c r="BW206" s="95" t="n">
        <v>1</v>
      </c>
      <c r="BX206" s="95" t="n">
        <v>1</v>
      </c>
      <c r="BY206" s="95" t="n"/>
      <c r="BZ206" s="95" t="n">
        <v>0</v>
      </c>
      <c r="CA206" s="95" t="n">
        <v>0</v>
      </c>
      <c r="CB206" s="95" t="n"/>
      <c r="CC206" s="95" t="n"/>
      <c r="CD206" s="95" t="n"/>
      <c r="CE206" s="95" t="n">
        <v>30</v>
      </c>
      <c r="CF206" s="95" t="n">
        <v>0</v>
      </c>
      <c r="CG206" s="95" t="n">
        <v>0</v>
      </c>
      <c r="CH206" s="95" t="n"/>
      <c r="CI206" s="95" t="n"/>
      <c r="CJ206" s="95" t="n"/>
      <c r="CK206" s="95" t="n"/>
      <c r="CL206" s="95" t="n"/>
      <c r="CM206" s="95" t="n">
        <v>0</v>
      </c>
      <c r="CN206" s="95" t="n"/>
      <c r="CO206" s="95" t="n">
        <v>0</v>
      </c>
      <c r="CP206" s="95">
        <f>ROUND(P206,2)</f>
        <v/>
      </c>
      <c r="CQ206" s="95">
        <f>ROUND(V206,2)</f>
        <v/>
      </c>
      <c r="CR206" s="95">
        <f>ROUND(W206,2)</f>
        <v/>
      </c>
      <c r="CS206" s="95">
        <f>ROUND(X206,2)</f>
        <v/>
      </c>
      <c r="CT206" s="95">
        <f>ROUND(Y206,2)</f>
        <v/>
      </c>
      <c r="CU206" s="95">
        <f>ROUND(AF206,2)</f>
        <v/>
      </c>
      <c r="CV206" s="95">
        <f>ROUND((AH206*AV206),2)</f>
        <v/>
      </c>
      <c r="CW206" s="95">
        <f>ROUND(AI206,2)</f>
        <v/>
      </c>
      <c r="CX206" s="95">
        <f>ROUND(AJ206,2)</f>
        <v/>
      </c>
      <c r="CY206" s="95">
        <f>ROUND(((P206*AT206)/100),2)</f>
        <v/>
      </c>
      <c r="CZ206" s="95">
        <f>ROUND(((P206*AU206)/100),2)</f>
        <v/>
      </c>
      <c r="DA206" s="95" t="n"/>
      <c r="DB206" s="95" t="n"/>
      <c r="DC206" s="95" t="n"/>
      <c r="DD206" s="95" t="n"/>
      <c r="DE206" s="95" t="n"/>
      <c r="DF206" s="95" t="n"/>
      <c r="DG206" s="95" t="n"/>
      <c r="DH206" s="95" t="n"/>
      <c r="DI206" s="95" t="n"/>
      <c r="DJ206" s="95" t="n"/>
      <c r="DK206" s="95" t="n"/>
      <c r="DL206" s="95" t="n"/>
      <c r="DM206" s="95" t="n"/>
      <c r="DN206" s="95" t="n">
        <v>0</v>
      </c>
      <c r="DO206" s="95" t="n">
        <v>0</v>
      </c>
      <c r="DP206" s="95" t="n">
        <v>1</v>
      </c>
      <c r="DQ206" s="95" t="n">
        <v>1</v>
      </c>
      <c r="DR206" s="95" t="n"/>
      <c r="DS206" s="95" t="n"/>
      <c r="DT206" s="95" t="n"/>
      <c r="DU206" s="95" t="n">
        <v>1000</v>
      </c>
      <c r="DV206" s="95" t="inlineStr">
        <is>
          <t>шт.</t>
        </is>
      </c>
      <c r="DW206" s="95" t="inlineStr">
        <is>
          <t>шт.</t>
        </is>
      </c>
      <c r="DX206" s="95" t="n">
        <v>1</v>
      </c>
      <c r="DY206" s="95" t="n"/>
      <c r="DZ206" s="95" t="n"/>
      <c r="EA206" s="95" t="n"/>
      <c r="EB206" s="95" t="n"/>
      <c r="EC206" s="95" t="n"/>
      <c r="ED206" s="95" t="n"/>
      <c r="EE206" s="95" t="n">
        <v>1416769010</v>
      </c>
      <c r="EF206" s="95" t="n">
        <v>202</v>
      </c>
      <c r="EG206" s="95" t="inlineStr">
        <is>
          <t>Материалы</t>
        </is>
      </c>
      <c r="EH206" s="95" t="n">
        <v>0</v>
      </c>
      <c r="EI206" s="95" t="n"/>
      <c r="EJ206" s="95" t="n">
        <v>22.77</v>
      </c>
      <c r="EK206" s="95" t="n">
        <v>0</v>
      </c>
      <c r="EL206" s="95" t="inlineStr">
        <is>
          <t>ТКП / коммерческое предложение</t>
        </is>
      </c>
      <c r="EM206" s="95" t="inlineStr">
        <is>
          <t>PETR-953115</t>
        </is>
      </c>
      <c r="EN206" s="95" t="n"/>
      <c r="EO206" s="95" t="n"/>
      <c r="EP206" s="95" t="n"/>
      <c r="EQ206" s="95" t="n">
        <v>0</v>
      </c>
      <c r="ER206" s="95" t="n">
        <v>24532.84</v>
      </c>
      <c r="ES206" s="95" t="n">
        <v>0</v>
      </c>
      <c r="ET206" s="95" t="n">
        <v>0</v>
      </c>
      <c r="EU206" s="95" t="n">
        <v>0</v>
      </c>
      <c r="EV206" s="95" t="n">
        <v>0</v>
      </c>
      <c r="EW206" s="95" t="n">
        <v>0</v>
      </c>
      <c r="EX206" s="95" t="n">
        <v>0</v>
      </c>
      <c r="EY206" s="95" t="n">
        <v>0</v>
      </c>
      <c r="EZ206" s="95" t="n"/>
      <c r="FA206" s="95" t="n"/>
      <c r="FB206" s="95" t="n"/>
      <c r="FC206" s="95" t="n"/>
      <c r="FD206" s="95" t="n"/>
      <c r="FE206" s="95" t="n"/>
      <c r="FF206" s="95" t="n"/>
      <c r="FG206" s="95" t="n"/>
      <c r="FH206" s="95" t="n"/>
      <c r="FI206" s="95" t="n"/>
      <c r="FJ206" s="95" t="n"/>
      <c r="FK206" s="95" t="n"/>
      <c r="FL206" s="95" t="n"/>
      <c r="FM206" s="95" t="n"/>
      <c r="FN206" s="95" t="n"/>
      <c r="FO206" s="95" t="n"/>
      <c r="FP206" s="95" t="n"/>
      <c r="FQ206" s="95" t="n">
        <v>0</v>
      </c>
      <c r="FR206" s="95">
        <f>ROUND(IF(BI206=3,GM206,0),2)</f>
        <v/>
      </c>
      <c r="FS206" s="95" t="n">
        <v>0</v>
      </c>
      <c r="FT206" s="95" t="n"/>
      <c r="FU206" s="95" t="n"/>
      <c r="FV206" s="95" t="n"/>
      <c r="FW206" s="95" t="n"/>
      <c r="FX206" s="95" t="n">
        <v>0</v>
      </c>
      <c r="FY206" s="95" t="n">
        <v>0</v>
      </c>
      <c r="FZ206" s="95" t="n"/>
      <c r="GA206" s="95" t="inlineStr">
        <is>
          <t>[82 / 1,20 /  1] +  2% Заг.скл</t>
        </is>
      </c>
      <c r="GB206" s="95" t="n"/>
      <c r="GC206" s="95" t="n"/>
      <c r="GD206" s="95" t="n">
        <v>1</v>
      </c>
      <c r="GE206" s="95" t="n"/>
      <c r="GF206" s="95" t="n">
        <v>1416769010</v>
      </c>
      <c r="GG206" s="95" t="n">
        <v>2</v>
      </c>
      <c r="GH206" s="95" t="n">
        <v>4</v>
      </c>
      <c r="GI206" s="95" t="n">
        <v>-2</v>
      </c>
      <c r="GJ206" s="95" t="n">
        <v>0</v>
      </c>
      <c r="GK206" s="95" t="n">
        <v>0</v>
      </c>
      <c r="GL206" s="95">
        <f>ROUND(IF(AND(BH206=3,BI206=3,FS206&lt;&gt;0),P206,0),2)</f>
        <v/>
      </c>
      <c r="GM206" s="95">
        <f>ROUND(O206+X206+Y206,2)+GX206</f>
        <v/>
      </c>
      <c r="GN206" s="95">
        <f>IF(OR(BI206=0,BI206=1),GM206-GX206,0)</f>
        <v/>
      </c>
      <c r="GO206" s="95">
        <f>IF(BI206=2,GM206-GX206,0)</f>
        <v/>
      </c>
      <c r="GP206" s="95">
        <f>IF(BI206=4,GM206-GX206,0)</f>
        <v/>
      </c>
      <c r="GQ206" s="95" t="n"/>
      <c r="GR206" s="95" t="n">
        <v>0</v>
      </c>
      <c r="GS206" s="95" t="n">
        <v>2</v>
      </c>
      <c r="GT206" s="95" t="n">
        <v>0</v>
      </c>
      <c r="GU206" s="95" t="n"/>
      <c r="GV206" s="95">
        <f>ROUND((GT206),6)</f>
        <v/>
      </c>
      <c r="GW206" s="95" t="n">
        <v>1</v>
      </c>
      <c r="GX206" s="95">
        <f>ROUND(HC206*I206,2)</f>
        <v/>
      </c>
      <c r="GY206" s="95" t="n">
        <v>0</v>
      </c>
      <c r="GZ206" s="95" t="n">
        <v>0</v>
      </c>
      <c r="HA206" s="95" t="n">
        <v>0</v>
      </c>
      <c r="HB206" s="95" t="n">
        <v>0</v>
      </c>
      <c r="HC206" s="95">
        <f>GV206*GW206</f>
        <v/>
      </c>
      <c r="HD206" s="95" t="n">
        <v>0</v>
      </c>
      <c r="HE206" s="95" t="n"/>
      <c r="HF206" s="95" t="n"/>
      <c r="HG206" s="95" t="n"/>
      <c r="HH206" s="95" t="n"/>
      <c r="HI206" s="95" t="n"/>
      <c r="HJ206" s="95" t="n"/>
      <c r="HK206" s="95" t="n"/>
      <c r="HL206" s="95" t="n"/>
      <c r="HM206" s="95" t="n"/>
      <c r="HN206" s="95" t="n"/>
      <c r="HO206" s="95" t="n"/>
      <c r="HP206" s="95" t="n"/>
      <c r="HQ206" s="95" t="n"/>
      <c r="HR206" s="95" t="n"/>
      <c r="HS206" s="95" t="n"/>
      <c r="HT206" s="95" t="n"/>
      <c r="HU206" s="95" t="n"/>
      <c r="HV206" s="95" t="n"/>
      <c r="HW206" s="95" t="n"/>
      <c r="HX206" s="95" t="n"/>
      <c r="HY206" s="95" t="n"/>
      <c r="HZ206" s="95" t="n"/>
      <c r="IA206" s="95" t="n"/>
      <c r="IB206" s="95" t="n"/>
      <c r="IC206" s="95" t="n"/>
      <c r="ID206" s="95" t="n"/>
      <c r="IE206" s="95" t="n"/>
      <c r="IF206" s="95" t="n"/>
      <c r="IG206" s="95" t="n"/>
      <c r="IH206" s="95" t="n"/>
      <c r="II206" s="95" t="n"/>
      <c r="IJ206" s="95" t="n"/>
      <c r="IK206" s="95" t="n"/>
      <c r="IL206" s="95" t="n"/>
      <c r="IM206" s="95" t="n"/>
      <c r="IN206" s="95" t="n"/>
      <c r="IO206" s="95" t="n"/>
      <c r="IP206" s="95" t="n"/>
      <c r="IQ206" s="95" t="n"/>
      <c r="IR206" s="95" t="n"/>
      <c r="IS206" s="95" t="n"/>
      <c r="IT206" s="95" t="n"/>
      <c r="IU206" s="95" t="n"/>
    </row>
    <row r="207" ht="12.75" customHeight="1" s="54">
      <c r="A207" s="95" t="n">
        <v>18</v>
      </c>
      <c r="B207" s="95" t="n">
        <v>1</v>
      </c>
      <c r="C207" s="95">
        <f>ROW(SmtRes!A184)</f>
        <v/>
      </c>
      <c r="D207" s="95">
        <f>ROW(EtalonRes!A184)</f>
        <v/>
      </c>
      <c r="E207" s="95" t="n">
        <v>2.1</v>
      </c>
      <c r="F207" s="95" t="inlineStr">
        <is>
          <t>PETR-167833</t>
        </is>
      </c>
      <c r="G207" s="95" t="inlineStr">
        <is>
          <t>Ремонтная смесь/гипс/алебастр для заделки штроб и выбоин</t>
        </is>
      </c>
      <c r="H207" s="95" t="inlineStr">
        <is>
          <t>меш.</t>
        </is>
      </c>
      <c r="I207" s="95" t="n">
        <v>235.4</v>
      </c>
      <c r="J207" s="95" t="n">
        <v>724.83</v>
      </c>
      <c r="K207" s="95" t="n">
        <v>170625.91</v>
      </c>
      <c r="L207" s="95" t="n"/>
      <c r="M207" s="95" t="n"/>
      <c r="N207" s="95" t="n"/>
      <c r="O207" s="95">
        <f>ROUND(Z207,2)</f>
        <v/>
      </c>
      <c r="P207" s="95">
        <f>ROUND(U207,2)</f>
        <v/>
      </c>
      <c r="Q207" s="95">
        <f>ROUND(1,2)</f>
        <v/>
      </c>
      <c r="R207" s="95">
        <f>ROUND(AH207,2)</f>
        <v/>
      </c>
      <c r="S207" s="95" t="inlineStr">
        <is>
          <t>PETR-167833</t>
        </is>
      </c>
      <c r="T207" s="95" t="inlineStr">
        <is>
          <t>material</t>
        </is>
      </c>
      <c r="U207" s="95" t="n">
        <v>170625.91</v>
      </c>
      <c r="V207" s="95" t="n">
        <v>0</v>
      </c>
      <c r="W207" s="95" t="n">
        <v>0</v>
      </c>
      <c r="X207" s="95" t="n">
        <v>0</v>
      </c>
      <c r="Y207" s="95" t="n">
        <v>0</v>
      </c>
      <c r="Z207" s="95" t="n">
        <v>170624.98</v>
      </c>
      <c r="AA207" s="95" t="n">
        <v>0</v>
      </c>
      <c r="AB207" s="95" t="n">
        <v>0</v>
      </c>
      <c r="AC207" s="95" t="n">
        <v>0</v>
      </c>
      <c r="AD207" s="95" t="n">
        <v>0</v>
      </c>
      <c r="AE207" s="95" t="inlineStr">
        <is>
          <t>material</t>
        </is>
      </c>
      <c r="AF207" s="95" t="n">
        <v>0</v>
      </c>
      <c r="AG207" s="95" t="n">
        <v>0</v>
      </c>
      <c r="AH207" s="95" t="n">
        <v>0</v>
      </c>
      <c r="AI207" s="95">
        <f>(EX207)</f>
        <v/>
      </c>
      <c r="AJ207" s="95">
        <f>(AS207)</f>
        <v/>
      </c>
      <c r="AK207" s="95" t="n">
        <v>0</v>
      </c>
      <c r="AL207" s="95" t="n">
        <v>0</v>
      </c>
      <c r="AM207" s="95" t="n">
        <v>0</v>
      </c>
      <c r="AN207" s="95" t="n">
        <v>0</v>
      </c>
      <c r="AO207" s="95">
        <f>ROUND(O207,2)</f>
        <v/>
      </c>
      <c r="AP207" s="95" t="n">
        <v>0</v>
      </c>
      <c r="AQ207" s="95">
        <f>ROUND(R207,2)</f>
        <v/>
      </c>
      <c r="AR207" s="95" t="n">
        <v>0</v>
      </c>
      <c r="AS207" s="95" t="n">
        <v>0</v>
      </c>
      <c r="AT207" s="95" t="n">
        <v>0</v>
      </c>
      <c r="AU207" s="95" t="n">
        <v>0</v>
      </c>
      <c r="AV207" s="95" t="n">
        <v>1</v>
      </c>
      <c r="AW207" s="95" t="n">
        <v>1</v>
      </c>
      <c r="AX207" s="95" t="n"/>
      <c r="AY207" s="95" t="n"/>
      <c r="AZ207" s="95" t="n">
        <v>1</v>
      </c>
      <c r="BA207" s="95" t="n">
        <v>0</v>
      </c>
      <c r="BB207" s="95" t="n">
        <v>0</v>
      </c>
      <c r="BC207" s="95" t="n">
        <v>1</v>
      </c>
      <c r="BD207" s="95" t="n"/>
      <c r="BE207" s="95" t="n"/>
      <c r="BF207" s="95" t="n"/>
      <c r="BG207" s="95" t="n"/>
      <c r="BH207" s="95" t="n">
        <v>3</v>
      </c>
      <c r="BI207" s="95" t="n">
        <v>235.4</v>
      </c>
      <c r="BJ207" s="95" t="n"/>
      <c r="BK207" s="95" t="n"/>
      <c r="BL207" s="95" t="n"/>
      <c r="BM207" s="95" t="n">
        <v>400002</v>
      </c>
      <c r="BN207" s="95" t="n">
        <v>0</v>
      </c>
      <c r="BO207" s="95" t="n"/>
      <c r="BP207" s="95" t="n">
        <v>0</v>
      </c>
      <c r="BQ207" s="95" t="n">
        <v>202</v>
      </c>
      <c r="BR207" s="95" t="n">
        <v>0</v>
      </c>
      <c r="BS207" s="95" t="n">
        <v>1</v>
      </c>
      <c r="BT207" s="95" t="n">
        <v>1</v>
      </c>
      <c r="BU207" s="95" t="n">
        <v>1</v>
      </c>
      <c r="BV207" s="95" t="n">
        <v>1</v>
      </c>
      <c r="BW207" s="95" t="n">
        <v>1</v>
      </c>
      <c r="BX207" s="95" t="n">
        <v>1</v>
      </c>
      <c r="BY207" s="95" t="n"/>
      <c r="BZ207" s="95" t="n">
        <v>0</v>
      </c>
      <c r="CA207" s="95" t="n">
        <v>0</v>
      </c>
      <c r="CB207" s="95" t="n"/>
      <c r="CC207" s="95" t="n"/>
      <c r="CD207" s="95" t="n"/>
      <c r="CE207" s="95" t="n">
        <v>30</v>
      </c>
      <c r="CF207" s="95" t="n">
        <v>0</v>
      </c>
      <c r="CG207" s="95" t="n">
        <v>0</v>
      </c>
      <c r="CH207" s="95" t="n"/>
      <c r="CI207" s="95" t="n"/>
      <c r="CJ207" s="95" t="n"/>
      <c r="CK207" s="95" t="n"/>
      <c r="CL207" s="95" t="n"/>
      <c r="CM207" s="95" t="n">
        <v>0</v>
      </c>
      <c r="CN207" s="95" t="n"/>
      <c r="CO207" s="95" t="n">
        <v>0</v>
      </c>
      <c r="CP207" s="95">
        <f>ROUND(P207,2)</f>
        <v/>
      </c>
      <c r="CQ207" s="95">
        <f>ROUND(V207,2)</f>
        <v/>
      </c>
      <c r="CR207" s="95">
        <f>ROUND(W207,2)</f>
        <v/>
      </c>
      <c r="CS207" s="95">
        <f>ROUND(X207,2)</f>
        <v/>
      </c>
      <c r="CT207" s="95">
        <f>ROUND(Y207,2)</f>
        <v/>
      </c>
      <c r="CU207" s="95">
        <f>ROUND(AF207,2)</f>
        <v/>
      </c>
      <c r="CV207" s="95">
        <f>ROUND((AH207*AV207),2)</f>
        <v/>
      </c>
      <c r="CW207" s="95">
        <f>ROUND(AI207,2)</f>
        <v/>
      </c>
      <c r="CX207" s="95">
        <f>ROUND(AJ207,2)</f>
        <v/>
      </c>
      <c r="CY207" s="95">
        <f>ROUND(((P207*AT207)/100),2)</f>
        <v/>
      </c>
      <c r="CZ207" s="95">
        <f>ROUND(((P207*AU207)/100),2)</f>
        <v/>
      </c>
      <c r="DA207" s="95" t="n"/>
      <c r="DB207" s="95" t="n"/>
      <c r="DC207" s="95" t="n"/>
      <c r="DD207" s="95" t="n"/>
      <c r="DE207" s="95" t="n"/>
      <c r="DF207" s="95" t="n"/>
      <c r="DG207" s="95" t="n"/>
      <c r="DH207" s="95" t="n"/>
      <c r="DI207" s="95" t="n"/>
      <c r="DJ207" s="95" t="n"/>
      <c r="DK207" s="95" t="n"/>
      <c r="DL207" s="95" t="n"/>
      <c r="DM207" s="95" t="n"/>
      <c r="DN207" s="95" t="n">
        <v>0</v>
      </c>
      <c r="DO207" s="95" t="n">
        <v>0</v>
      </c>
      <c r="DP207" s="95" t="n">
        <v>1</v>
      </c>
      <c r="DQ207" s="95" t="n">
        <v>1</v>
      </c>
      <c r="DR207" s="95" t="n"/>
      <c r="DS207" s="95" t="n"/>
      <c r="DT207" s="95" t="n"/>
      <c r="DU207" s="95" t="n">
        <v>1000</v>
      </c>
      <c r="DV207" s="95" t="inlineStr">
        <is>
          <t>меш.</t>
        </is>
      </c>
      <c r="DW207" s="95" t="inlineStr">
        <is>
          <t>меш.</t>
        </is>
      </c>
      <c r="DX207" s="95" t="n">
        <v>1</v>
      </c>
      <c r="DY207" s="95" t="n"/>
      <c r="DZ207" s="95" t="n"/>
      <c r="EA207" s="95" t="n"/>
      <c r="EB207" s="95" t="n"/>
      <c r="EC207" s="95" t="n"/>
      <c r="ED207" s="95" t="n"/>
      <c r="EE207" s="95" t="n">
        <v>1582154205</v>
      </c>
      <c r="EF207" s="95" t="n">
        <v>202</v>
      </c>
      <c r="EG207" s="95" t="inlineStr">
        <is>
          <t>Материалы</t>
        </is>
      </c>
      <c r="EH207" s="95" t="n">
        <v>0</v>
      </c>
      <c r="EI207" s="95" t="n"/>
      <c r="EJ207" s="95" t="n">
        <v>235.4</v>
      </c>
      <c r="EK207" s="95" t="n">
        <v>0</v>
      </c>
      <c r="EL207" s="95" t="inlineStr">
        <is>
          <t>ТКП / коммерческое предложение</t>
        </is>
      </c>
      <c r="EM207" s="95" t="inlineStr">
        <is>
          <t>PETR-167833</t>
        </is>
      </c>
      <c r="EN207" s="95" t="n"/>
      <c r="EO207" s="95" t="n"/>
      <c r="EP207" s="95" t="n"/>
      <c r="EQ207" s="95" t="n">
        <v>0</v>
      </c>
      <c r="ER207" s="95" t="n">
        <v>724.83</v>
      </c>
      <c r="ES207" s="95" t="n">
        <v>0</v>
      </c>
      <c r="ET207" s="95" t="n">
        <v>0</v>
      </c>
      <c r="EU207" s="95" t="n">
        <v>0</v>
      </c>
      <c r="EV207" s="95" t="n">
        <v>0</v>
      </c>
      <c r="EW207" s="95" t="n">
        <v>0</v>
      </c>
      <c r="EX207" s="95" t="n">
        <v>0</v>
      </c>
      <c r="EY207" s="95" t="n">
        <v>0</v>
      </c>
      <c r="EZ207" s="95" t="n"/>
      <c r="FA207" s="95" t="n"/>
      <c r="FB207" s="95" t="n"/>
      <c r="FC207" s="95" t="n"/>
      <c r="FD207" s="95" t="n"/>
      <c r="FE207" s="95" t="n"/>
      <c r="FF207" s="95" t="n"/>
      <c r="FG207" s="95" t="n"/>
      <c r="FH207" s="95" t="n"/>
      <c r="FI207" s="95" t="n"/>
      <c r="FJ207" s="95" t="n"/>
      <c r="FK207" s="95" t="n"/>
      <c r="FL207" s="95" t="n"/>
      <c r="FM207" s="95" t="n"/>
      <c r="FN207" s="95" t="n"/>
      <c r="FO207" s="95" t="n"/>
      <c r="FP207" s="95" t="n"/>
      <c r="FQ207" s="95" t="n">
        <v>0</v>
      </c>
      <c r="FR207" s="95">
        <f>ROUND(IF(BI207=3,GM207,0),2)</f>
        <v/>
      </c>
      <c r="FS207" s="95" t="n">
        <v>0</v>
      </c>
      <c r="FT207" s="95" t="n"/>
      <c r="FU207" s="95" t="n"/>
      <c r="FV207" s="95" t="n"/>
      <c r="FW207" s="95" t="n"/>
      <c r="FX207" s="95" t="n">
        <v>0</v>
      </c>
      <c r="FY207" s="95" t="n">
        <v>0</v>
      </c>
      <c r="FZ207" s="95" t="n"/>
      <c r="GA207" s="95" t="inlineStr">
        <is>
          <t>[82 / 1,20 /  1] +  2% Заг.скл</t>
        </is>
      </c>
      <c r="GB207" s="95" t="n"/>
      <c r="GC207" s="95" t="n"/>
      <c r="GD207" s="95" t="n">
        <v>1</v>
      </c>
      <c r="GE207" s="95" t="n"/>
      <c r="GF207" s="95" t="n">
        <v>1582154205</v>
      </c>
      <c r="GG207" s="95" t="n">
        <v>2</v>
      </c>
      <c r="GH207" s="95" t="n">
        <v>4</v>
      </c>
      <c r="GI207" s="95" t="n">
        <v>-2</v>
      </c>
      <c r="GJ207" s="95" t="n">
        <v>0</v>
      </c>
      <c r="GK207" s="95" t="n">
        <v>0</v>
      </c>
      <c r="GL207" s="95">
        <f>ROUND(IF(AND(BH207=3,BI207=3,FS207&lt;&gt;0),P207,0),2)</f>
        <v/>
      </c>
      <c r="GM207" s="95">
        <f>ROUND(O207+X207+Y207,2)+GX207</f>
        <v/>
      </c>
      <c r="GN207" s="95">
        <f>IF(OR(BI207=0,BI207=1),GM207-GX207,0)</f>
        <v/>
      </c>
      <c r="GO207" s="95">
        <f>IF(BI207=2,GM207-GX207,0)</f>
        <v/>
      </c>
      <c r="GP207" s="95">
        <f>IF(BI207=4,GM207-GX207,0)</f>
        <v/>
      </c>
      <c r="GQ207" s="95" t="n"/>
      <c r="GR207" s="95" t="n">
        <v>0</v>
      </c>
      <c r="GS207" s="95" t="n">
        <v>2</v>
      </c>
      <c r="GT207" s="95" t="n">
        <v>0</v>
      </c>
      <c r="GU207" s="95" t="n"/>
      <c r="GV207" s="95">
        <f>ROUND((GT207),6)</f>
        <v/>
      </c>
      <c r="GW207" s="95" t="n">
        <v>1</v>
      </c>
      <c r="GX207" s="95">
        <f>ROUND(HC207*I207,2)</f>
        <v/>
      </c>
      <c r="GY207" s="95" t="n">
        <v>0</v>
      </c>
      <c r="GZ207" s="95" t="n">
        <v>0</v>
      </c>
      <c r="HA207" s="95" t="n">
        <v>0</v>
      </c>
      <c r="HB207" s="95" t="n">
        <v>0</v>
      </c>
      <c r="HC207" s="95">
        <f>GV207*GW207</f>
        <v/>
      </c>
      <c r="HD207" s="95" t="n">
        <v>0</v>
      </c>
      <c r="HE207" s="95" t="n"/>
      <c r="HF207" s="95" t="n"/>
      <c r="HG207" s="95" t="n"/>
      <c r="HH207" s="95" t="n"/>
      <c r="HI207" s="95" t="n"/>
      <c r="HJ207" s="95" t="n"/>
      <c r="HK207" s="95" t="n"/>
      <c r="HL207" s="95" t="n"/>
      <c r="HM207" s="95" t="n"/>
      <c r="HN207" s="95" t="n"/>
      <c r="HO207" s="95" t="n"/>
      <c r="HP207" s="95" t="n"/>
      <c r="HQ207" s="95" t="n"/>
      <c r="HR207" s="95" t="n"/>
      <c r="HS207" s="95" t="n"/>
      <c r="HT207" s="95" t="n"/>
      <c r="HU207" s="95" t="n"/>
      <c r="HV207" s="95" t="n"/>
      <c r="HW207" s="95" t="n"/>
      <c r="HX207" s="95" t="n"/>
      <c r="HY207" s="95" t="n"/>
      <c r="HZ207" s="95" t="n"/>
      <c r="IA207" s="95" t="n"/>
      <c r="IB207" s="95" t="n"/>
      <c r="IC207" s="95" t="n"/>
      <c r="ID207" s="95" t="n"/>
      <c r="IE207" s="95" t="n"/>
      <c r="IF207" s="95" t="n"/>
      <c r="IG207" s="95" t="n"/>
      <c r="IH207" s="95" t="n"/>
      <c r="II207" s="95" t="n"/>
      <c r="IJ207" s="95" t="n"/>
      <c r="IK207" s="95" t="n"/>
      <c r="IL207" s="95" t="n"/>
      <c r="IM207" s="95" t="n"/>
      <c r="IN207" s="95" t="n"/>
      <c r="IO207" s="95" t="n"/>
      <c r="IP207" s="95" t="n"/>
      <c r="IQ207" s="95" t="n"/>
      <c r="IR207" s="95" t="n"/>
      <c r="IS207" s="95" t="n"/>
      <c r="IT207" s="95" t="n"/>
      <c r="IU207" s="95" t="n"/>
    </row>
    <row r="208" ht="12.75" customHeight="1" s="54">
      <c r="A208" s="95" t="n">
        <v>18</v>
      </c>
      <c r="B208" s="95" t="n">
        <v>1</v>
      </c>
      <c r="C208" s="95">
        <f>ROW(SmtRes!A185)</f>
        <v/>
      </c>
      <c r="D208" s="95">
        <f>ROW(EtalonRes!A185)</f>
        <v/>
      </c>
      <c r="E208" s="95" t="n">
        <v>2.1</v>
      </c>
      <c r="F208" s="95" t="inlineStr">
        <is>
          <t>TKP</t>
        </is>
      </c>
      <c r="G208" s="95" t="inlineStr">
        <is>
          <t>Противопожарная заделка проходок: гильзы, пена, мастика, манжеты</t>
        </is>
      </c>
      <c r="H208" s="95" t="inlineStr">
        <is>
          <t>узел</t>
        </is>
      </c>
      <c r="I208" s="95" t="n">
        <v>188.1</v>
      </c>
      <c r="J208" s="95" t="n">
        <v>3568.41</v>
      </c>
      <c r="K208" s="95" t="n">
        <v>671218.55</v>
      </c>
      <c r="L208" s="95" t="n"/>
      <c r="M208" s="95" t="n"/>
      <c r="N208" s="95" t="n"/>
      <c r="O208" s="95">
        <f>ROUND(Z208,2)</f>
        <v/>
      </c>
      <c r="P208" s="95">
        <f>ROUND(U208,2)</f>
        <v/>
      </c>
      <c r="Q208" s="95">
        <f>ROUND(1,2)</f>
        <v/>
      </c>
      <c r="R208" s="95">
        <f>ROUND(AH208,2)</f>
        <v/>
      </c>
      <c r="S208" s="95" t="inlineStr">
        <is>
          <t>ТКП</t>
        </is>
      </c>
      <c r="T208" s="95" t="inlineStr">
        <is>
          <t>material</t>
        </is>
      </c>
      <c r="U208" s="95" t="n">
        <v>671218.55</v>
      </c>
      <c r="V208" s="95" t="n">
        <v>0</v>
      </c>
      <c r="W208" s="95" t="n">
        <v>0</v>
      </c>
      <c r="X208" s="95" t="n">
        <v>0</v>
      </c>
      <c r="Y208" s="95" t="n">
        <v>0</v>
      </c>
      <c r="Z208" s="95" t="n">
        <v>671217.92</v>
      </c>
      <c r="AA208" s="95" t="n">
        <v>0</v>
      </c>
      <c r="AB208" s="95" t="n">
        <v>0</v>
      </c>
      <c r="AC208" s="95" t="n">
        <v>0</v>
      </c>
      <c r="AD208" s="95" t="n">
        <v>0</v>
      </c>
      <c r="AE208" s="95" t="inlineStr">
        <is>
          <t>material</t>
        </is>
      </c>
      <c r="AF208" s="95" t="n">
        <v>0</v>
      </c>
      <c r="AG208" s="95" t="n">
        <v>0</v>
      </c>
      <c r="AH208" s="95" t="n">
        <v>0</v>
      </c>
      <c r="AI208" s="95">
        <f>(EX208)</f>
        <v/>
      </c>
      <c r="AJ208" s="95">
        <f>(AS208)</f>
        <v/>
      </c>
      <c r="AK208" s="95" t="n">
        <v>0</v>
      </c>
      <c r="AL208" s="95" t="n">
        <v>0</v>
      </c>
      <c r="AM208" s="95" t="n">
        <v>0</v>
      </c>
      <c r="AN208" s="95" t="n">
        <v>0</v>
      </c>
      <c r="AO208" s="95">
        <f>ROUND(O208,2)</f>
        <v/>
      </c>
      <c r="AP208" s="95" t="n">
        <v>0</v>
      </c>
      <c r="AQ208" s="95">
        <f>ROUND(R208,2)</f>
        <v/>
      </c>
      <c r="AR208" s="95" t="n">
        <v>0</v>
      </c>
      <c r="AS208" s="95" t="n">
        <v>0</v>
      </c>
      <c r="AT208" s="95" t="n">
        <v>0</v>
      </c>
      <c r="AU208" s="95" t="n">
        <v>0</v>
      </c>
      <c r="AV208" s="95" t="n">
        <v>1</v>
      </c>
      <c r="AW208" s="95" t="n">
        <v>1</v>
      </c>
      <c r="AX208" s="95" t="n"/>
      <c r="AY208" s="95" t="n"/>
      <c r="AZ208" s="95" t="n">
        <v>1</v>
      </c>
      <c r="BA208" s="95" t="n">
        <v>0</v>
      </c>
      <c r="BB208" s="95" t="n">
        <v>0</v>
      </c>
      <c r="BC208" s="95" t="n">
        <v>1</v>
      </c>
      <c r="BD208" s="95" t="n"/>
      <c r="BE208" s="95" t="n"/>
      <c r="BF208" s="95" t="n"/>
      <c r="BG208" s="95" t="n"/>
      <c r="BH208" s="95" t="n">
        <v>3</v>
      </c>
      <c r="BI208" s="95" t="n">
        <v>188.1</v>
      </c>
      <c r="BJ208" s="95" t="n"/>
      <c r="BK208" s="95" t="n"/>
      <c r="BL208" s="95" t="n"/>
      <c r="BM208" s="95" t="n">
        <v>400002</v>
      </c>
      <c r="BN208" s="95" t="n">
        <v>0</v>
      </c>
      <c r="BO208" s="95" t="n"/>
      <c r="BP208" s="95" t="n">
        <v>0</v>
      </c>
      <c r="BQ208" s="95" t="n">
        <v>202</v>
      </c>
      <c r="BR208" s="95" t="n">
        <v>0</v>
      </c>
      <c r="BS208" s="95" t="n">
        <v>1</v>
      </c>
      <c r="BT208" s="95" t="n">
        <v>1</v>
      </c>
      <c r="BU208" s="95" t="n">
        <v>1</v>
      </c>
      <c r="BV208" s="95" t="n">
        <v>1</v>
      </c>
      <c r="BW208" s="95" t="n">
        <v>1</v>
      </c>
      <c r="BX208" s="95" t="n">
        <v>1</v>
      </c>
      <c r="BY208" s="95" t="n"/>
      <c r="BZ208" s="95" t="n">
        <v>0</v>
      </c>
      <c r="CA208" s="95" t="n">
        <v>0</v>
      </c>
      <c r="CB208" s="95" t="n"/>
      <c r="CC208" s="95" t="n"/>
      <c r="CD208" s="95" t="n"/>
      <c r="CE208" s="95" t="n">
        <v>30</v>
      </c>
      <c r="CF208" s="95" t="n">
        <v>0</v>
      </c>
      <c r="CG208" s="95" t="n">
        <v>0</v>
      </c>
      <c r="CH208" s="95" t="n"/>
      <c r="CI208" s="95" t="n"/>
      <c r="CJ208" s="95" t="n"/>
      <c r="CK208" s="95" t="n"/>
      <c r="CL208" s="95" t="n"/>
      <c r="CM208" s="95" t="n">
        <v>0</v>
      </c>
      <c r="CN208" s="95" t="n"/>
      <c r="CO208" s="95" t="n">
        <v>0</v>
      </c>
      <c r="CP208" s="95">
        <f>ROUND(P208,2)</f>
        <v/>
      </c>
      <c r="CQ208" s="95">
        <f>ROUND(V208,2)</f>
        <v/>
      </c>
      <c r="CR208" s="95">
        <f>ROUND(W208,2)</f>
        <v/>
      </c>
      <c r="CS208" s="95">
        <f>ROUND(X208,2)</f>
        <v/>
      </c>
      <c r="CT208" s="95">
        <f>ROUND(Y208,2)</f>
        <v/>
      </c>
      <c r="CU208" s="95">
        <f>ROUND(AF208,2)</f>
        <v/>
      </c>
      <c r="CV208" s="95">
        <f>ROUND((AH208*AV208),2)</f>
        <v/>
      </c>
      <c r="CW208" s="95">
        <f>ROUND(AI208,2)</f>
        <v/>
      </c>
      <c r="CX208" s="95">
        <f>ROUND(AJ208,2)</f>
        <v/>
      </c>
      <c r="CY208" s="95">
        <f>ROUND(((P208*AT208)/100),2)</f>
        <v/>
      </c>
      <c r="CZ208" s="95">
        <f>ROUND(((P208*AU208)/100),2)</f>
        <v/>
      </c>
      <c r="DA208" s="95" t="n"/>
      <c r="DB208" s="95" t="n"/>
      <c r="DC208" s="95" t="n"/>
      <c r="DD208" s="95" t="n"/>
      <c r="DE208" s="95" t="n"/>
      <c r="DF208" s="95" t="n"/>
      <c r="DG208" s="95" t="n"/>
      <c r="DH208" s="95" t="n"/>
      <c r="DI208" s="95" t="n"/>
      <c r="DJ208" s="95" t="n"/>
      <c r="DK208" s="95" t="n"/>
      <c r="DL208" s="95" t="n"/>
      <c r="DM208" s="95" t="n"/>
      <c r="DN208" s="95" t="n">
        <v>0</v>
      </c>
      <c r="DO208" s="95" t="n">
        <v>0</v>
      </c>
      <c r="DP208" s="95" t="n">
        <v>1</v>
      </c>
      <c r="DQ208" s="95" t="n">
        <v>1</v>
      </c>
      <c r="DR208" s="95" t="n"/>
      <c r="DS208" s="95" t="n"/>
      <c r="DT208" s="95" t="n"/>
      <c r="DU208" s="95" t="n">
        <v>1000</v>
      </c>
      <c r="DV208" s="95" t="inlineStr">
        <is>
          <t>узел</t>
        </is>
      </c>
      <c r="DW208" s="95" t="inlineStr">
        <is>
          <t>узел</t>
        </is>
      </c>
      <c r="DX208" s="95" t="n">
        <v>1</v>
      </c>
      <c r="DY208" s="95" t="n"/>
      <c r="DZ208" s="95" t="n"/>
      <c r="EA208" s="95" t="n"/>
      <c r="EB208" s="95" t="n"/>
      <c r="EC208" s="95" t="n"/>
      <c r="ED208" s="95" t="n"/>
      <c r="EE208" s="95" t="n">
        <v>1661056599</v>
      </c>
      <c r="EF208" s="95" t="n">
        <v>202</v>
      </c>
      <c r="EG208" s="95" t="inlineStr">
        <is>
          <t>Материалы</t>
        </is>
      </c>
      <c r="EH208" s="95" t="n">
        <v>0</v>
      </c>
      <c r="EI208" s="95" t="n"/>
      <c r="EJ208" s="95" t="n">
        <v>188.1</v>
      </c>
      <c r="EK208" s="95" t="n">
        <v>0</v>
      </c>
      <c r="EL208" s="95" t="inlineStr">
        <is>
          <t>ТКП / коммерческое предложение</t>
        </is>
      </c>
      <c r="EM208" s="95" t="inlineStr">
        <is>
          <t>ТКП</t>
        </is>
      </c>
      <c r="EN208" s="95" t="n"/>
      <c r="EO208" s="95" t="n"/>
      <c r="EP208" s="95" t="n"/>
      <c r="EQ208" s="95" t="n">
        <v>0</v>
      </c>
      <c r="ER208" s="95" t="n">
        <v>3568.41</v>
      </c>
      <c r="ES208" s="95" t="n">
        <v>0</v>
      </c>
      <c r="ET208" s="95" t="n">
        <v>0</v>
      </c>
      <c r="EU208" s="95" t="n">
        <v>0</v>
      </c>
      <c r="EV208" s="95" t="n">
        <v>0</v>
      </c>
      <c r="EW208" s="95" t="n">
        <v>0</v>
      </c>
      <c r="EX208" s="95" t="n">
        <v>0</v>
      </c>
      <c r="EY208" s="95" t="n">
        <v>0</v>
      </c>
      <c r="EZ208" s="95" t="n"/>
      <c r="FA208" s="95" t="n"/>
      <c r="FB208" s="95" t="n"/>
      <c r="FC208" s="95" t="n"/>
      <c r="FD208" s="95" t="n"/>
      <c r="FE208" s="95" t="n"/>
      <c r="FF208" s="95" t="n"/>
      <c r="FG208" s="95" t="n"/>
      <c r="FH208" s="95" t="n"/>
      <c r="FI208" s="95" t="n"/>
      <c r="FJ208" s="95" t="n"/>
      <c r="FK208" s="95" t="n"/>
      <c r="FL208" s="95" t="n"/>
      <c r="FM208" s="95" t="n"/>
      <c r="FN208" s="95" t="n"/>
      <c r="FO208" s="95" t="n"/>
      <c r="FP208" s="95" t="n"/>
      <c r="FQ208" s="95" t="n">
        <v>0</v>
      </c>
      <c r="FR208" s="95">
        <f>ROUND(IF(BI208=3,GM208,0),2)</f>
        <v/>
      </c>
      <c r="FS208" s="95" t="n">
        <v>0</v>
      </c>
      <c r="FT208" s="95" t="n"/>
      <c r="FU208" s="95" t="n"/>
      <c r="FV208" s="95" t="n"/>
      <c r="FW208" s="95" t="n"/>
      <c r="FX208" s="95" t="n">
        <v>0</v>
      </c>
      <c r="FY208" s="95" t="n">
        <v>0</v>
      </c>
      <c r="FZ208" s="95" t="n"/>
      <c r="GA208" s="95" t="inlineStr">
        <is>
          <t>[82 / 1,20 /  1] +  2% Заг.скл</t>
        </is>
      </c>
      <c r="GB208" s="95" t="n"/>
      <c r="GC208" s="95" t="n"/>
      <c r="GD208" s="95" t="n">
        <v>1</v>
      </c>
      <c r="GE208" s="95" t="n"/>
      <c r="GF208" s="95" t="n">
        <v>1661056599</v>
      </c>
      <c r="GG208" s="95" t="n">
        <v>2</v>
      </c>
      <c r="GH208" s="95" t="n">
        <v>4</v>
      </c>
      <c r="GI208" s="95" t="n">
        <v>-2</v>
      </c>
      <c r="GJ208" s="95" t="n">
        <v>0</v>
      </c>
      <c r="GK208" s="95" t="n">
        <v>0</v>
      </c>
      <c r="GL208" s="95">
        <f>ROUND(IF(AND(BH208=3,BI208=3,FS208&lt;&gt;0),P208,0),2)</f>
        <v/>
      </c>
      <c r="GM208" s="95">
        <f>ROUND(O208+X208+Y208,2)+GX208</f>
        <v/>
      </c>
      <c r="GN208" s="95">
        <f>IF(OR(BI208=0,BI208=1),GM208-GX208,0)</f>
        <v/>
      </c>
      <c r="GO208" s="95">
        <f>IF(BI208=2,GM208-GX208,0)</f>
        <v/>
      </c>
      <c r="GP208" s="95">
        <f>IF(BI208=4,GM208-GX208,0)</f>
        <v/>
      </c>
      <c r="GQ208" s="95" t="n"/>
      <c r="GR208" s="95" t="n">
        <v>0</v>
      </c>
      <c r="GS208" s="95" t="n">
        <v>2</v>
      </c>
      <c r="GT208" s="95" t="n">
        <v>0</v>
      </c>
      <c r="GU208" s="95" t="n"/>
      <c r="GV208" s="95">
        <f>ROUND((GT208),6)</f>
        <v/>
      </c>
      <c r="GW208" s="95" t="n">
        <v>1</v>
      </c>
      <c r="GX208" s="95">
        <f>ROUND(HC208*I208,2)</f>
        <v/>
      </c>
      <c r="GY208" s="95" t="n">
        <v>0</v>
      </c>
      <c r="GZ208" s="95" t="n">
        <v>0</v>
      </c>
      <c r="HA208" s="95" t="n">
        <v>0</v>
      </c>
      <c r="HB208" s="95" t="n">
        <v>0</v>
      </c>
      <c r="HC208" s="95">
        <f>GV208*GW208</f>
        <v/>
      </c>
      <c r="HD208" s="95" t="n">
        <v>0</v>
      </c>
      <c r="HE208" s="95" t="n"/>
      <c r="HF208" s="95" t="n"/>
      <c r="HG208" s="95" t="n"/>
      <c r="HH208" s="95" t="n"/>
      <c r="HI208" s="95" t="n"/>
      <c r="HJ208" s="95" t="n"/>
      <c r="HK208" s="95" t="n"/>
      <c r="HL208" s="95" t="n"/>
      <c r="HM208" s="95" t="n"/>
      <c r="HN208" s="95" t="n"/>
      <c r="HO208" s="95" t="n"/>
      <c r="HP208" s="95" t="n"/>
      <c r="HQ208" s="95" t="n"/>
      <c r="HR208" s="95" t="n"/>
      <c r="HS208" s="95" t="n"/>
      <c r="HT208" s="95" t="n"/>
      <c r="HU208" s="95" t="n"/>
      <c r="HV208" s="95" t="n"/>
      <c r="HW208" s="95" t="n"/>
      <c r="HX208" s="95" t="n"/>
      <c r="HY208" s="95" t="n"/>
      <c r="HZ208" s="95" t="n"/>
      <c r="IA208" s="95" t="n"/>
      <c r="IB208" s="95" t="n"/>
      <c r="IC208" s="95" t="n"/>
      <c r="ID208" s="95" t="n"/>
      <c r="IE208" s="95" t="n"/>
      <c r="IF208" s="95" t="n"/>
      <c r="IG208" s="95" t="n"/>
      <c r="IH208" s="95" t="n"/>
      <c r="II208" s="95" t="n"/>
      <c r="IJ208" s="95" t="n"/>
      <c r="IK208" s="95" t="n"/>
      <c r="IL208" s="95" t="n"/>
      <c r="IM208" s="95" t="n"/>
      <c r="IN208" s="95" t="n"/>
      <c r="IO208" s="95" t="n"/>
      <c r="IP208" s="95" t="n"/>
      <c r="IQ208" s="95" t="n"/>
      <c r="IR208" s="95" t="n"/>
      <c r="IS208" s="95" t="n"/>
      <c r="IT208" s="95" t="n"/>
      <c r="IU208" s="95" t="n"/>
    </row>
    <row r="209" ht="12.75" customHeight="1" s="54">
      <c r="A209" s="95" t="n">
        <v>18</v>
      </c>
      <c r="B209" s="95" t="n">
        <v>1</v>
      </c>
      <c r="C209" s="95">
        <f>ROW(SmtRes!A186)</f>
        <v/>
      </c>
      <c r="D209" s="95">
        <f>ROW(EtalonRes!A186)</f>
        <v/>
      </c>
      <c r="E209" s="95" t="n">
        <v>2.1</v>
      </c>
      <c r="F209" s="95" t="inlineStr">
        <is>
          <t>PETR-767965</t>
        </is>
      </c>
      <c r="G209" s="95" t="inlineStr">
        <is>
          <t>Грунтовка глубокого проникновения универсальная</t>
        </is>
      </c>
      <c r="H209" s="95" t="inlineStr">
        <is>
          <t>л</t>
        </is>
      </c>
      <c r="I209" s="95" t="n">
        <v>475.38</v>
      </c>
      <c r="J209" s="95" t="n">
        <v>133.82</v>
      </c>
      <c r="K209" s="95" t="n">
        <v>63613.21</v>
      </c>
      <c r="L209" s="95" t="n"/>
      <c r="M209" s="95" t="n"/>
      <c r="N209" s="95" t="n"/>
      <c r="O209" s="95">
        <f>ROUND(Z209,2)</f>
        <v/>
      </c>
      <c r="P209" s="95">
        <f>ROUND(U209,2)</f>
        <v/>
      </c>
      <c r="Q209" s="95">
        <f>ROUND(1,2)</f>
        <v/>
      </c>
      <c r="R209" s="95">
        <f>ROUND(AH209,2)</f>
        <v/>
      </c>
      <c r="S209" s="95" t="inlineStr">
        <is>
          <t>PETR-767965</t>
        </is>
      </c>
      <c r="T209" s="95" t="inlineStr">
        <is>
          <t>material</t>
        </is>
      </c>
      <c r="U209" s="95" t="n">
        <v>63613.21</v>
      </c>
      <c r="V209" s="95" t="n">
        <v>0</v>
      </c>
      <c r="W209" s="95" t="n">
        <v>0</v>
      </c>
      <c r="X209" s="95" t="n">
        <v>0</v>
      </c>
      <c r="Y209" s="95" t="n">
        <v>0</v>
      </c>
      <c r="Z209" s="95" t="n">
        <v>63615.35</v>
      </c>
      <c r="AA209" s="95" t="n">
        <v>0</v>
      </c>
      <c r="AB209" s="95" t="n">
        <v>0</v>
      </c>
      <c r="AC209" s="95" t="n">
        <v>0</v>
      </c>
      <c r="AD209" s="95" t="n">
        <v>0</v>
      </c>
      <c r="AE209" s="95" t="inlineStr">
        <is>
          <t>material</t>
        </is>
      </c>
      <c r="AF209" s="95" t="n">
        <v>0</v>
      </c>
      <c r="AG209" s="95" t="n">
        <v>0</v>
      </c>
      <c r="AH209" s="95" t="n">
        <v>0</v>
      </c>
      <c r="AI209" s="95">
        <f>(EX209)</f>
        <v/>
      </c>
      <c r="AJ209" s="95">
        <f>(AS209)</f>
        <v/>
      </c>
      <c r="AK209" s="95" t="n">
        <v>0</v>
      </c>
      <c r="AL209" s="95" t="n">
        <v>0</v>
      </c>
      <c r="AM209" s="95" t="n">
        <v>0</v>
      </c>
      <c r="AN209" s="95" t="n">
        <v>0</v>
      </c>
      <c r="AO209" s="95">
        <f>ROUND(O209,2)</f>
        <v/>
      </c>
      <c r="AP209" s="95" t="n">
        <v>0</v>
      </c>
      <c r="AQ209" s="95">
        <f>ROUND(R209,2)</f>
        <v/>
      </c>
      <c r="AR209" s="95" t="n">
        <v>0</v>
      </c>
      <c r="AS209" s="95" t="n">
        <v>0</v>
      </c>
      <c r="AT209" s="95" t="n">
        <v>0</v>
      </c>
      <c r="AU209" s="95" t="n">
        <v>0</v>
      </c>
      <c r="AV209" s="95" t="n">
        <v>1</v>
      </c>
      <c r="AW209" s="95" t="n">
        <v>1</v>
      </c>
      <c r="AX209" s="95" t="n"/>
      <c r="AY209" s="95" t="n"/>
      <c r="AZ209" s="95" t="n">
        <v>1</v>
      </c>
      <c r="BA209" s="95" t="n">
        <v>0</v>
      </c>
      <c r="BB209" s="95" t="n">
        <v>0</v>
      </c>
      <c r="BC209" s="95" t="n">
        <v>1</v>
      </c>
      <c r="BD209" s="95" t="n"/>
      <c r="BE209" s="95" t="n"/>
      <c r="BF209" s="95" t="n"/>
      <c r="BG209" s="95" t="n"/>
      <c r="BH209" s="95" t="n">
        <v>3</v>
      </c>
      <c r="BI209" s="95" t="n">
        <v>475.38</v>
      </c>
      <c r="BJ209" s="95" t="n"/>
      <c r="BK209" s="95" t="n"/>
      <c r="BL209" s="95" t="n"/>
      <c r="BM209" s="95" t="n">
        <v>400002</v>
      </c>
      <c r="BN209" s="95" t="n">
        <v>0</v>
      </c>
      <c r="BO209" s="95" t="n"/>
      <c r="BP209" s="95" t="n">
        <v>0</v>
      </c>
      <c r="BQ209" s="95" t="n">
        <v>202</v>
      </c>
      <c r="BR209" s="95" t="n">
        <v>0</v>
      </c>
      <c r="BS209" s="95" t="n">
        <v>1</v>
      </c>
      <c r="BT209" s="95" t="n">
        <v>1</v>
      </c>
      <c r="BU209" s="95" t="n">
        <v>1</v>
      </c>
      <c r="BV209" s="95" t="n">
        <v>1</v>
      </c>
      <c r="BW209" s="95" t="n">
        <v>1</v>
      </c>
      <c r="BX209" s="95" t="n">
        <v>1</v>
      </c>
      <c r="BY209" s="95" t="n"/>
      <c r="BZ209" s="95" t="n">
        <v>0</v>
      </c>
      <c r="CA209" s="95" t="n">
        <v>0</v>
      </c>
      <c r="CB209" s="95" t="n"/>
      <c r="CC209" s="95" t="n"/>
      <c r="CD209" s="95" t="n"/>
      <c r="CE209" s="95" t="n">
        <v>30</v>
      </c>
      <c r="CF209" s="95" t="n">
        <v>0</v>
      </c>
      <c r="CG209" s="95" t="n">
        <v>0</v>
      </c>
      <c r="CH209" s="95" t="n"/>
      <c r="CI209" s="95" t="n"/>
      <c r="CJ209" s="95" t="n"/>
      <c r="CK209" s="95" t="n"/>
      <c r="CL209" s="95" t="n"/>
      <c r="CM209" s="95" t="n">
        <v>0</v>
      </c>
      <c r="CN209" s="95" t="n"/>
      <c r="CO209" s="95" t="n">
        <v>0</v>
      </c>
      <c r="CP209" s="95">
        <f>ROUND(P209,2)</f>
        <v/>
      </c>
      <c r="CQ209" s="95">
        <f>ROUND(V209,2)</f>
        <v/>
      </c>
      <c r="CR209" s="95">
        <f>ROUND(W209,2)</f>
        <v/>
      </c>
      <c r="CS209" s="95">
        <f>ROUND(X209,2)</f>
        <v/>
      </c>
      <c r="CT209" s="95">
        <f>ROUND(Y209,2)</f>
        <v/>
      </c>
      <c r="CU209" s="95">
        <f>ROUND(AF209,2)</f>
        <v/>
      </c>
      <c r="CV209" s="95">
        <f>ROUND((AH209*AV209),2)</f>
        <v/>
      </c>
      <c r="CW209" s="95">
        <f>ROUND(AI209,2)</f>
        <v/>
      </c>
      <c r="CX209" s="95">
        <f>ROUND(AJ209,2)</f>
        <v/>
      </c>
      <c r="CY209" s="95">
        <f>ROUND(((P209*AT209)/100),2)</f>
        <v/>
      </c>
      <c r="CZ209" s="95">
        <f>ROUND(((P209*AU209)/100),2)</f>
        <v/>
      </c>
      <c r="DA209" s="95" t="n"/>
      <c r="DB209" s="95" t="n"/>
      <c r="DC209" s="95" t="n"/>
      <c r="DD209" s="95" t="n"/>
      <c r="DE209" s="95" t="n"/>
      <c r="DF209" s="95" t="n"/>
      <c r="DG209" s="95" t="n"/>
      <c r="DH209" s="95" t="n"/>
      <c r="DI209" s="95" t="n"/>
      <c r="DJ209" s="95" t="n"/>
      <c r="DK209" s="95" t="n"/>
      <c r="DL209" s="95" t="n"/>
      <c r="DM209" s="95" t="n"/>
      <c r="DN209" s="95" t="n">
        <v>0</v>
      </c>
      <c r="DO209" s="95" t="n">
        <v>0</v>
      </c>
      <c r="DP209" s="95" t="n">
        <v>1</v>
      </c>
      <c r="DQ209" s="95" t="n">
        <v>1</v>
      </c>
      <c r="DR209" s="95" t="n"/>
      <c r="DS209" s="95" t="n"/>
      <c r="DT209" s="95" t="n"/>
      <c r="DU209" s="95" t="n">
        <v>1000</v>
      </c>
      <c r="DV209" s="95" t="inlineStr">
        <is>
          <t>л</t>
        </is>
      </c>
      <c r="DW209" s="95" t="inlineStr">
        <is>
          <t>л</t>
        </is>
      </c>
      <c r="DX209" s="95" t="n">
        <v>1</v>
      </c>
      <c r="DY209" s="95" t="n"/>
      <c r="DZ209" s="95" t="n"/>
      <c r="EA209" s="95" t="n"/>
      <c r="EB209" s="95" t="n"/>
      <c r="EC209" s="95" t="n"/>
      <c r="ED209" s="95" t="n"/>
      <c r="EE209" s="95" t="n">
        <v>1095127414</v>
      </c>
      <c r="EF209" s="95" t="n">
        <v>202</v>
      </c>
      <c r="EG209" s="95" t="inlineStr">
        <is>
          <t>Материалы</t>
        </is>
      </c>
      <c r="EH209" s="95" t="n">
        <v>0</v>
      </c>
      <c r="EI209" s="95" t="n"/>
      <c r="EJ209" s="95" t="n">
        <v>475.38</v>
      </c>
      <c r="EK209" s="95" t="n">
        <v>0</v>
      </c>
      <c r="EL209" s="95" t="inlineStr">
        <is>
          <t>ТКП / коммерческое предложение</t>
        </is>
      </c>
      <c r="EM209" s="95" t="inlineStr">
        <is>
          <t>PETR-767965</t>
        </is>
      </c>
      <c r="EN209" s="95" t="n"/>
      <c r="EO209" s="95" t="n"/>
      <c r="EP209" s="95" t="n"/>
      <c r="EQ209" s="95" t="n">
        <v>0</v>
      </c>
      <c r="ER209" s="95" t="n">
        <v>133.82</v>
      </c>
      <c r="ES209" s="95" t="n">
        <v>0</v>
      </c>
      <c r="ET209" s="95" t="n">
        <v>0</v>
      </c>
      <c r="EU209" s="95" t="n">
        <v>0</v>
      </c>
      <c r="EV209" s="95" t="n">
        <v>0</v>
      </c>
      <c r="EW209" s="95" t="n">
        <v>0</v>
      </c>
      <c r="EX209" s="95" t="n">
        <v>0</v>
      </c>
      <c r="EY209" s="95" t="n">
        <v>0</v>
      </c>
      <c r="EZ209" s="95" t="n"/>
      <c r="FA209" s="95" t="n"/>
      <c r="FB209" s="95" t="n"/>
      <c r="FC209" s="95" t="n"/>
      <c r="FD209" s="95" t="n"/>
      <c r="FE209" s="95" t="n"/>
      <c r="FF209" s="95" t="n"/>
      <c r="FG209" s="95" t="n"/>
      <c r="FH209" s="95" t="n"/>
      <c r="FI209" s="95" t="n"/>
      <c r="FJ209" s="95" t="n"/>
      <c r="FK209" s="95" t="n"/>
      <c r="FL209" s="95" t="n"/>
      <c r="FM209" s="95" t="n"/>
      <c r="FN209" s="95" t="n"/>
      <c r="FO209" s="95" t="n"/>
      <c r="FP209" s="95" t="n"/>
      <c r="FQ209" s="95" t="n">
        <v>0</v>
      </c>
      <c r="FR209" s="95">
        <f>ROUND(IF(BI209=3,GM209,0),2)</f>
        <v/>
      </c>
      <c r="FS209" s="95" t="n">
        <v>0</v>
      </c>
      <c r="FT209" s="95" t="n"/>
      <c r="FU209" s="95" t="n"/>
      <c r="FV209" s="95" t="n"/>
      <c r="FW209" s="95" t="n"/>
      <c r="FX209" s="95" t="n">
        <v>0</v>
      </c>
      <c r="FY209" s="95" t="n">
        <v>0</v>
      </c>
      <c r="FZ209" s="95" t="n"/>
      <c r="GA209" s="95" t="inlineStr">
        <is>
          <t>[82 / 1,20 /  1] +  2% Заг.скл</t>
        </is>
      </c>
      <c r="GB209" s="95" t="n"/>
      <c r="GC209" s="95" t="n"/>
      <c r="GD209" s="95" t="n">
        <v>1</v>
      </c>
      <c r="GE209" s="95" t="n"/>
      <c r="GF209" s="95" t="n">
        <v>1095127414</v>
      </c>
      <c r="GG209" s="95" t="n">
        <v>2</v>
      </c>
      <c r="GH209" s="95" t="n">
        <v>4</v>
      </c>
      <c r="GI209" s="95" t="n">
        <v>-2</v>
      </c>
      <c r="GJ209" s="95" t="n">
        <v>0</v>
      </c>
      <c r="GK209" s="95" t="n">
        <v>0</v>
      </c>
      <c r="GL209" s="95">
        <f>ROUND(IF(AND(BH209=3,BI209=3,FS209&lt;&gt;0),P209,0),2)</f>
        <v/>
      </c>
      <c r="GM209" s="95">
        <f>ROUND(O209+X209+Y209,2)+GX209</f>
        <v/>
      </c>
      <c r="GN209" s="95">
        <f>IF(OR(BI209=0,BI209=1),GM209-GX209,0)</f>
        <v/>
      </c>
      <c r="GO209" s="95">
        <f>IF(BI209=2,GM209-GX209,0)</f>
        <v/>
      </c>
      <c r="GP209" s="95">
        <f>IF(BI209=4,GM209-GX209,0)</f>
        <v/>
      </c>
      <c r="GQ209" s="95" t="n"/>
      <c r="GR209" s="95" t="n">
        <v>0</v>
      </c>
      <c r="GS209" s="95" t="n">
        <v>2</v>
      </c>
      <c r="GT209" s="95" t="n">
        <v>0</v>
      </c>
      <c r="GU209" s="95" t="n"/>
      <c r="GV209" s="95">
        <f>ROUND((GT209),6)</f>
        <v/>
      </c>
      <c r="GW209" s="95" t="n">
        <v>1</v>
      </c>
      <c r="GX209" s="95">
        <f>ROUND(HC209*I209,2)</f>
        <v/>
      </c>
      <c r="GY209" s="95" t="n">
        <v>0</v>
      </c>
      <c r="GZ209" s="95" t="n">
        <v>0</v>
      </c>
      <c r="HA209" s="95" t="n">
        <v>0</v>
      </c>
      <c r="HB209" s="95" t="n">
        <v>0</v>
      </c>
      <c r="HC209" s="95">
        <f>GV209*GW209</f>
        <v/>
      </c>
      <c r="HD209" s="95" t="n">
        <v>0</v>
      </c>
      <c r="HE209" s="95" t="n"/>
      <c r="HF209" s="95" t="n"/>
      <c r="HG209" s="95" t="n"/>
      <c r="HH209" s="95" t="n"/>
      <c r="HI209" s="95" t="n"/>
      <c r="HJ209" s="95" t="n"/>
      <c r="HK209" s="95" t="n"/>
      <c r="HL209" s="95" t="n"/>
      <c r="HM209" s="95" t="n"/>
      <c r="HN209" s="95" t="n"/>
      <c r="HO209" s="95" t="n"/>
      <c r="HP209" s="95" t="n"/>
      <c r="HQ209" s="95" t="n"/>
      <c r="HR209" s="95" t="n"/>
      <c r="HS209" s="95" t="n"/>
      <c r="HT209" s="95" t="n"/>
      <c r="HU209" s="95" t="n"/>
      <c r="HV209" s="95" t="n"/>
      <c r="HW209" s="95" t="n"/>
      <c r="HX209" s="95" t="n"/>
      <c r="HY209" s="95" t="n"/>
      <c r="HZ209" s="95" t="n"/>
      <c r="IA209" s="95" t="n"/>
      <c r="IB209" s="95" t="n"/>
      <c r="IC209" s="95" t="n"/>
      <c r="ID209" s="95" t="n"/>
      <c r="IE209" s="95" t="n"/>
      <c r="IF209" s="95" t="n"/>
      <c r="IG209" s="95" t="n"/>
      <c r="IH209" s="95" t="n"/>
      <c r="II209" s="95" t="n"/>
      <c r="IJ209" s="95" t="n"/>
      <c r="IK209" s="95" t="n"/>
      <c r="IL209" s="95" t="n"/>
      <c r="IM209" s="95" t="n"/>
      <c r="IN209" s="95" t="n"/>
      <c r="IO209" s="95" t="n"/>
      <c r="IP209" s="95" t="n"/>
      <c r="IQ209" s="95" t="n"/>
      <c r="IR209" s="95" t="n"/>
      <c r="IS209" s="95" t="n"/>
      <c r="IT209" s="95" t="n"/>
      <c r="IU209" s="95" t="n"/>
    </row>
    <row r="210" ht="12.75" customHeight="1" s="54">
      <c r="A210" s="95" t="n">
        <v>18</v>
      </c>
      <c r="B210" s="95" t="n">
        <v>1</v>
      </c>
      <c r="C210" s="95">
        <f>ROW(SmtRes!A187)</f>
        <v/>
      </c>
      <c r="D210" s="95">
        <f>ROW(EtalonRes!A187)</f>
        <v/>
      </c>
      <c r="E210" s="95" t="n">
        <v>2.1</v>
      </c>
      <c r="F210" s="95" t="inlineStr">
        <is>
          <t>PETR-101546</t>
        </is>
      </c>
      <c r="G210" s="95" t="inlineStr">
        <is>
          <t>Ровнитель для пола базовый</t>
        </is>
      </c>
      <c r="H210" s="95" t="inlineStr">
        <is>
          <t>меш.</t>
        </is>
      </c>
      <c r="I210" s="95" t="n">
        <v>410.3</v>
      </c>
      <c r="J210" s="95" t="n">
        <v>724.83</v>
      </c>
      <c r="K210" s="95" t="n">
        <v>297399.37</v>
      </c>
      <c r="L210" s="95" t="n"/>
      <c r="M210" s="95" t="n"/>
      <c r="N210" s="95" t="n"/>
      <c r="O210" s="95">
        <f>ROUND(Z210,2)</f>
        <v/>
      </c>
      <c r="P210" s="95">
        <f>ROUND(U210,2)</f>
        <v/>
      </c>
      <c r="Q210" s="95">
        <f>ROUND(1,2)</f>
        <v/>
      </c>
      <c r="R210" s="95">
        <f>ROUND(AH210,2)</f>
        <v/>
      </c>
      <c r="S210" s="95" t="inlineStr">
        <is>
          <t>PETR-101546</t>
        </is>
      </c>
      <c r="T210" s="95" t="inlineStr">
        <is>
          <t>material</t>
        </is>
      </c>
      <c r="U210" s="95" t="n">
        <v>297399.37</v>
      </c>
      <c r="V210" s="95" t="n">
        <v>0</v>
      </c>
      <c r="W210" s="95" t="n">
        <v>0</v>
      </c>
      <c r="X210" s="95" t="n">
        <v>0</v>
      </c>
      <c r="Y210" s="95" t="n">
        <v>0</v>
      </c>
      <c r="Z210" s="95" t="n">
        <v>297397.75</v>
      </c>
      <c r="AA210" s="95" t="n">
        <v>0</v>
      </c>
      <c r="AB210" s="95" t="n">
        <v>0</v>
      </c>
      <c r="AC210" s="95" t="n">
        <v>0</v>
      </c>
      <c r="AD210" s="95" t="n">
        <v>0</v>
      </c>
      <c r="AE210" s="95" t="inlineStr">
        <is>
          <t>material</t>
        </is>
      </c>
      <c r="AF210" s="95" t="n">
        <v>0</v>
      </c>
      <c r="AG210" s="95" t="n">
        <v>0</v>
      </c>
      <c r="AH210" s="95" t="n">
        <v>0</v>
      </c>
      <c r="AI210" s="95">
        <f>(EX210)</f>
        <v/>
      </c>
      <c r="AJ210" s="95">
        <f>(AS210)</f>
        <v/>
      </c>
      <c r="AK210" s="95" t="n">
        <v>0</v>
      </c>
      <c r="AL210" s="95" t="n">
        <v>0</v>
      </c>
      <c r="AM210" s="95" t="n">
        <v>0</v>
      </c>
      <c r="AN210" s="95" t="n">
        <v>0</v>
      </c>
      <c r="AO210" s="95">
        <f>ROUND(O210,2)</f>
        <v/>
      </c>
      <c r="AP210" s="95" t="n">
        <v>0</v>
      </c>
      <c r="AQ210" s="95">
        <f>ROUND(R210,2)</f>
        <v/>
      </c>
      <c r="AR210" s="95" t="n">
        <v>0</v>
      </c>
      <c r="AS210" s="95" t="n">
        <v>0</v>
      </c>
      <c r="AT210" s="95" t="n">
        <v>0</v>
      </c>
      <c r="AU210" s="95" t="n">
        <v>0</v>
      </c>
      <c r="AV210" s="95" t="n">
        <v>1</v>
      </c>
      <c r="AW210" s="95" t="n">
        <v>1</v>
      </c>
      <c r="AX210" s="95" t="n"/>
      <c r="AY210" s="95" t="n"/>
      <c r="AZ210" s="95" t="n">
        <v>1</v>
      </c>
      <c r="BA210" s="95" t="n">
        <v>0</v>
      </c>
      <c r="BB210" s="95" t="n">
        <v>0</v>
      </c>
      <c r="BC210" s="95" t="n">
        <v>1</v>
      </c>
      <c r="BD210" s="95" t="n"/>
      <c r="BE210" s="95" t="n"/>
      <c r="BF210" s="95" t="n"/>
      <c r="BG210" s="95" t="n"/>
      <c r="BH210" s="95" t="n">
        <v>3</v>
      </c>
      <c r="BI210" s="95" t="n">
        <v>410.3</v>
      </c>
      <c r="BJ210" s="95" t="n"/>
      <c r="BK210" s="95" t="n"/>
      <c r="BL210" s="95" t="n"/>
      <c r="BM210" s="95" t="n">
        <v>400002</v>
      </c>
      <c r="BN210" s="95" t="n">
        <v>0</v>
      </c>
      <c r="BO210" s="95" t="n"/>
      <c r="BP210" s="95" t="n">
        <v>0</v>
      </c>
      <c r="BQ210" s="95" t="n">
        <v>202</v>
      </c>
      <c r="BR210" s="95" t="n">
        <v>0</v>
      </c>
      <c r="BS210" s="95" t="n">
        <v>1</v>
      </c>
      <c r="BT210" s="95" t="n">
        <v>1</v>
      </c>
      <c r="BU210" s="95" t="n">
        <v>1</v>
      </c>
      <c r="BV210" s="95" t="n">
        <v>1</v>
      </c>
      <c r="BW210" s="95" t="n">
        <v>1</v>
      </c>
      <c r="BX210" s="95" t="n">
        <v>1</v>
      </c>
      <c r="BY210" s="95" t="n"/>
      <c r="BZ210" s="95" t="n">
        <v>0</v>
      </c>
      <c r="CA210" s="95" t="n">
        <v>0</v>
      </c>
      <c r="CB210" s="95" t="n"/>
      <c r="CC210" s="95" t="n"/>
      <c r="CD210" s="95" t="n"/>
      <c r="CE210" s="95" t="n">
        <v>30</v>
      </c>
      <c r="CF210" s="95" t="n">
        <v>0</v>
      </c>
      <c r="CG210" s="95" t="n">
        <v>0</v>
      </c>
      <c r="CH210" s="95" t="n"/>
      <c r="CI210" s="95" t="n"/>
      <c r="CJ210" s="95" t="n"/>
      <c r="CK210" s="95" t="n"/>
      <c r="CL210" s="95" t="n"/>
      <c r="CM210" s="95" t="n">
        <v>0</v>
      </c>
      <c r="CN210" s="95" t="n"/>
      <c r="CO210" s="95" t="n">
        <v>0</v>
      </c>
      <c r="CP210" s="95">
        <f>ROUND(P210,2)</f>
        <v/>
      </c>
      <c r="CQ210" s="95">
        <f>ROUND(V210,2)</f>
        <v/>
      </c>
      <c r="CR210" s="95">
        <f>ROUND(W210,2)</f>
        <v/>
      </c>
      <c r="CS210" s="95">
        <f>ROUND(X210,2)</f>
        <v/>
      </c>
      <c r="CT210" s="95">
        <f>ROUND(Y210,2)</f>
        <v/>
      </c>
      <c r="CU210" s="95">
        <f>ROUND(AF210,2)</f>
        <v/>
      </c>
      <c r="CV210" s="95">
        <f>ROUND((AH210*AV210),2)</f>
        <v/>
      </c>
      <c r="CW210" s="95">
        <f>ROUND(AI210,2)</f>
        <v/>
      </c>
      <c r="CX210" s="95">
        <f>ROUND(AJ210,2)</f>
        <v/>
      </c>
      <c r="CY210" s="95">
        <f>ROUND(((P210*AT210)/100),2)</f>
        <v/>
      </c>
      <c r="CZ210" s="95">
        <f>ROUND(((P210*AU210)/100),2)</f>
        <v/>
      </c>
      <c r="DA210" s="95" t="n"/>
      <c r="DB210" s="95" t="n"/>
      <c r="DC210" s="95" t="n"/>
      <c r="DD210" s="95" t="n"/>
      <c r="DE210" s="95" t="n"/>
      <c r="DF210" s="95" t="n"/>
      <c r="DG210" s="95" t="n"/>
      <c r="DH210" s="95" t="n"/>
      <c r="DI210" s="95" t="n"/>
      <c r="DJ210" s="95" t="n"/>
      <c r="DK210" s="95" t="n"/>
      <c r="DL210" s="95" t="n"/>
      <c r="DM210" s="95" t="n"/>
      <c r="DN210" s="95" t="n">
        <v>0</v>
      </c>
      <c r="DO210" s="95" t="n">
        <v>0</v>
      </c>
      <c r="DP210" s="95" t="n">
        <v>1</v>
      </c>
      <c r="DQ210" s="95" t="n">
        <v>1</v>
      </c>
      <c r="DR210" s="95" t="n"/>
      <c r="DS210" s="95" t="n"/>
      <c r="DT210" s="95" t="n"/>
      <c r="DU210" s="95" t="n">
        <v>1000</v>
      </c>
      <c r="DV210" s="95" t="inlineStr">
        <is>
          <t>меш.</t>
        </is>
      </c>
      <c r="DW210" s="95" t="inlineStr">
        <is>
          <t>меш.</t>
        </is>
      </c>
      <c r="DX210" s="95" t="n">
        <v>1</v>
      </c>
      <c r="DY210" s="95" t="n"/>
      <c r="DZ210" s="95" t="n"/>
      <c r="EA210" s="95" t="n"/>
      <c r="EB210" s="95" t="n"/>
      <c r="EC210" s="95" t="n"/>
      <c r="ED210" s="95" t="n"/>
      <c r="EE210" s="95" t="n">
        <v>1757174526</v>
      </c>
      <c r="EF210" s="95" t="n">
        <v>202</v>
      </c>
      <c r="EG210" s="95" t="inlineStr">
        <is>
          <t>Материалы</t>
        </is>
      </c>
      <c r="EH210" s="95" t="n">
        <v>0</v>
      </c>
      <c r="EI210" s="95" t="n"/>
      <c r="EJ210" s="95" t="n">
        <v>410.3</v>
      </c>
      <c r="EK210" s="95" t="n">
        <v>0</v>
      </c>
      <c r="EL210" s="95" t="inlineStr">
        <is>
          <t>ТКП / коммерческое предложение</t>
        </is>
      </c>
      <c r="EM210" s="95" t="inlineStr">
        <is>
          <t>PETR-101546</t>
        </is>
      </c>
      <c r="EN210" s="95" t="n"/>
      <c r="EO210" s="95" t="n"/>
      <c r="EP210" s="95" t="n"/>
      <c r="EQ210" s="95" t="n">
        <v>0</v>
      </c>
      <c r="ER210" s="95" t="n">
        <v>724.83</v>
      </c>
      <c r="ES210" s="95" t="n">
        <v>0</v>
      </c>
      <c r="ET210" s="95" t="n">
        <v>0</v>
      </c>
      <c r="EU210" s="95" t="n">
        <v>0</v>
      </c>
      <c r="EV210" s="95" t="n">
        <v>0</v>
      </c>
      <c r="EW210" s="95" t="n">
        <v>0</v>
      </c>
      <c r="EX210" s="95" t="n">
        <v>0</v>
      </c>
      <c r="EY210" s="95" t="n">
        <v>0</v>
      </c>
      <c r="EZ210" s="95" t="n"/>
      <c r="FA210" s="95" t="n"/>
      <c r="FB210" s="95" t="n"/>
      <c r="FC210" s="95" t="n"/>
      <c r="FD210" s="95" t="n"/>
      <c r="FE210" s="95" t="n"/>
      <c r="FF210" s="95" t="n"/>
      <c r="FG210" s="95" t="n"/>
      <c r="FH210" s="95" t="n"/>
      <c r="FI210" s="95" t="n"/>
      <c r="FJ210" s="95" t="n"/>
      <c r="FK210" s="95" t="n"/>
      <c r="FL210" s="95" t="n"/>
      <c r="FM210" s="95" t="n"/>
      <c r="FN210" s="95" t="n"/>
      <c r="FO210" s="95" t="n"/>
      <c r="FP210" s="95" t="n"/>
      <c r="FQ210" s="95" t="n">
        <v>0</v>
      </c>
      <c r="FR210" s="95">
        <f>ROUND(IF(BI210=3,GM210,0),2)</f>
        <v/>
      </c>
      <c r="FS210" s="95" t="n">
        <v>0</v>
      </c>
      <c r="FT210" s="95" t="n"/>
      <c r="FU210" s="95" t="n"/>
      <c r="FV210" s="95" t="n"/>
      <c r="FW210" s="95" t="n"/>
      <c r="FX210" s="95" t="n">
        <v>0</v>
      </c>
      <c r="FY210" s="95" t="n">
        <v>0</v>
      </c>
      <c r="FZ210" s="95" t="n"/>
      <c r="GA210" s="95" t="inlineStr">
        <is>
          <t>[82 / 1,20 /  1] +  2% Заг.скл</t>
        </is>
      </c>
      <c r="GB210" s="95" t="n"/>
      <c r="GC210" s="95" t="n"/>
      <c r="GD210" s="95" t="n">
        <v>1</v>
      </c>
      <c r="GE210" s="95" t="n"/>
      <c r="GF210" s="95" t="n">
        <v>1757174526</v>
      </c>
      <c r="GG210" s="95" t="n">
        <v>2</v>
      </c>
      <c r="GH210" s="95" t="n">
        <v>4</v>
      </c>
      <c r="GI210" s="95" t="n">
        <v>-2</v>
      </c>
      <c r="GJ210" s="95" t="n">
        <v>0</v>
      </c>
      <c r="GK210" s="95" t="n">
        <v>0</v>
      </c>
      <c r="GL210" s="95">
        <f>ROUND(IF(AND(BH210=3,BI210=3,FS210&lt;&gt;0),P210,0),2)</f>
        <v/>
      </c>
      <c r="GM210" s="95">
        <f>ROUND(O210+X210+Y210,2)+GX210</f>
        <v/>
      </c>
      <c r="GN210" s="95">
        <f>IF(OR(BI210=0,BI210=1),GM210-GX210,0)</f>
        <v/>
      </c>
      <c r="GO210" s="95">
        <f>IF(BI210=2,GM210-GX210,0)</f>
        <v/>
      </c>
      <c r="GP210" s="95">
        <f>IF(BI210=4,GM210-GX210,0)</f>
        <v/>
      </c>
      <c r="GQ210" s="95" t="n"/>
      <c r="GR210" s="95" t="n">
        <v>0</v>
      </c>
      <c r="GS210" s="95" t="n">
        <v>2</v>
      </c>
      <c r="GT210" s="95" t="n">
        <v>0</v>
      </c>
      <c r="GU210" s="95" t="n"/>
      <c r="GV210" s="95">
        <f>ROUND((GT210),6)</f>
        <v/>
      </c>
      <c r="GW210" s="95" t="n">
        <v>1</v>
      </c>
      <c r="GX210" s="95">
        <f>ROUND(HC210*I210,2)</f>
        <v/>
      </c>
      <c r="GY210" s="95" t="n">
        <v>0</v>
      </c>
      <c r="GZ210" s="95" t="n">
        <v>0</v>
      </c>
      <c r="HA210" s="95" t="n">
        <v>0</v>
      </c>
      <c r="HB210" s="95" t="n">
        <v>0</v>
      </c>
      <c r="HC210" s="95">
        <f>GV210*GW210</f>
        <v/>
      </c>
      <c r="HD210" s="95" t="n">
        <v>0</v>
      </c>
      <c r="HE210" s="95" t="n"/>
      <c r="HF210" s="95" t="n"/>
      <c r="HG210" s="95" t="n"/>
      <c r="HH210" s="95" t="n"/>
      <c r="HI210" s="95" t="n"/>
      <c r="HJ210" s="95" t="n"/>
      <c r="HK210" s="95" t="n"/>
      <c r="HL210" s="95" t="n"/>
      <c r="HM210" s="95" t="n"/>
      <c r="HN210" s="95" t="n"/>
      <c r="HO210" s="95" t="n"/>
      <c r="HP210" s="95" t="n"/>
      <c r="HQ210" s="95" t="n"/>
      <c r="HR210" s="95" t="n"/>
      <c r="HS210" s="95" t="n"/>
      <c r="HT210" s="95" t="n"/>
      <c r="HU210" s="95" t="n"/>
      <c r="HV210" s="95" t="n"/>
      <c r="HW210" s="95" t="n"/>
      <c r="HX210" s="95" t="n"/>
      <c r="HY210" s="95" t="n"/>
      <c r="HZ210" s="95" t="n"/>
      <c r="IA210" s="95" t="n"/>
      <c r="IB210" s="95" t="n"/>
      <c r="IC210" s="95" t="n"/>
      <c r="ID210" s="95" t="n"/>
      <c r="IE210" s="95" t="n"/>
      <c r="IF210" s="95" t="n"/>
      <c r="IG210" s="95" t="n"/>
      <c r="IH210" s="95" t="n"/>
      <c r="II210" s="95" t="n"/>
      <c r="IJ210" s="95" t="n"/>
      <c r="IK210" s="95" t="n"/>
      <c r="IL210" s="95" t="n"/>
      <c r="IM210" s="95" t="n"/>
      <c r="IN210" s="95" t="n"/>
      <c r="IO210" s="95" t="n"/>
      <c r="IP210" s="95" t="n"/>
      <c r="IQ210" s="95" t="n"/>
      <c r="IR210" s="95" t="n"/>
      <c r="IS210" s="95" t="n"/>
      <c r="IT210" s="95" t="n"/>
      <c r="IU210" s="95" t="n"/>
    </row>
    <row r="211" ht="12.75" customHeight="1" s="54">
      <c r="A211" s="95" t="n">
        <v>18</v>
      </c>
      <c r="B211" s="95" t="n">
        <v>1</v>
      </c>
      <c r="C211" s="95">
        <f>ROW(SmtRes!A188)</f>
        <v/>
      </c>
      <c r="D211" s="95">
        <f>ROW(EtalonRes!A188)</f>
        <v/>
      </c>
      <c r="E211" s="95" t="n">
        <v>2.1</v>
      </c>
      <c r="F211" s="95" t="inlineStr">
        <is>
          <t>TKP</t>
        </is>
      </c>
      <c r="G211" s="95" t="inlineStr">
        <is>
          <t>Коммерческое ПВХ/кварцвиниловое покрытие с повышенной износостойкостью</t>
        </is>
      </c>
      <c r="H211" s="95" t="inlineStr">
        <is>
          <t>м2</t>
        </is>
      </c>
      <c r="I211" s="95" t="n">
        <v>804.4299999999999</v>
      </c>
      <c r="J211" s="95" t="n">
        <v>2007.23</v>
      </c>
      <c r="K211" s="95" t="n">
        <v>1614678.04</v>
      </c>
      <c r="L211" s="95" t="n"/>
      <c r="M211" s="95" t="n"/>
      <c r="N211" s="95" t="n"/>
      <c r="O211" s="95">
        <f>ROUND(Z211,2)</f>
        <v/>
      </c>
      <c r="P211" s="95">
        <f>ROUND(U211,2)</f>
        <v/>
      </c>
      <c r="Q211" s="95">
        <f>ROUND(1,2)</f>
        <v/>
      </c>
      <c r="R211" s="95">
        <f>ROUND(AH211,2)</f>
        <v/>
      </c>
      <c r="S211" s="95" t="inlineStr">
        <is>
          <t>ТКП</t>
        </is>
      </c>
      <c r="T211" s="95" t="inlineStr">
        <is>
          <t>material</t>
        </is>
      </c>
      <c r="U211" s="95" t="n">
        <v>1614678.04</v>
      </c>
      <c r="V211" s="95" t="n">
        <v>0</v>
      </c>
      <c r="W211" s="95" t="n">
        <v>0</v>
      </c>
      <c r="X211" s="95" t="n">
        <v>0</v>
      </c>
      <c r="Y211" s="95" t="n">
        <v>0</v>
      </c>
      <c r="Z211" s="95" t="n">
        <v>1614676.03</v>
      </c>
      <c r="AA211" s="95" t="n">
        <v>0</v>
      </c>
      <c r="AB211" s="95" t="n">
        <v>0</v>
      </c>
      <c r="AC211" s="95" t="n">
        <v>0</v>
      </c>
      <c r="AD211" s="95" t="n">
        <v>0</v>
      </c>
      <c r="AE211" s="95" t="inlineStr">
        <is>
          <t>material</t>
        </is>
      </c>
      <c r="AF211" s="95" t="n">
        <v>0</v>
      </c>
      <c r="AG211" s="95" t="n">
        <v>0</v>
      </c>
      <c r="AH211" s="95" t="n">
        <v>0</v>
      </c>
      <c r="AI211" s="95">
        <f>(EX211)</f>
        <v/>
      </c>
      <c r="AJ211" s="95">
        <f>(AS211)</f>
        <v/>
      </c>
      <c r="AK211" s="95" t="n">
        <v>0</v>
      </c>
      <c r="AL211" s="95" t="n">
        <v>0</v>
      </c>
      <c r="AM211" s="95" t="n">
        <v>0</v>
      </c>
      <c r="AN211" s="95" t="n">
        <v>0</v>
      </c>
      <c r="AO211" s="95">
        <f>ROUND(O211,2)</f>
        <v/>
      </c>
      <c r="AP211" s="95" t="n">
        <v>0</v>
      </c>
      <c r="AQ211" s="95">
        <f>ROUND(R211,2)</f>
        <v/>
      </c>
      <c r="AR211" s="95" t="n">
        <v>0</v>
      </c>
      <c r="AS211" s="95" t="n">
        <v>0</v>
      </c>
      <c r="AT211" s="95" t="n">
        <v>0</v>
      </c>
      <c r="AU211" s="95" t="n">
        <v>0</v>
      </c>
      <c r="AV211" s="95" t="n">
        <v>1</v>
      </c>
      <c r="AW211" s="95" t="n">
        <v>1</v>
      </c>
      <c r="AX211" s="95" t="n"/>
      <c r="AY211" s="95" t="n"/>
      <c r="AZ211" s="95" t="n">
        <v>1</v>
      </c>
      <c r="BA211" s="95" t="n">
        <v>0</v>
      </c>
      <c r="BB211" s="95" t="n">
        <v>0</v>
      </c>
      <c r="BC211" s="95" t="n">
        <v>1</v>
      </c>
      <c r="BD211" s="95" t="n"/>
      <c r="BE211" s="95" t="n"/>
      <c r="BF211" s="95" t="n"/>
      <c r="BG211" s="95" t="n"/>
      <c r="BH211" s="95" t="n">
        <v>3</v>
      </c>
      <c r="BI211" s="95" t="n">
        <v>804.4299999999999</v>
      </c>
      <c r="BJ211" s="95" t="n"/>
      <c r="BK211" s="95" t="n"/>
      <c r="BL211" s="95" t="n"/>
      <c r="BM211" s="95" t="n">
        <v>400002</v>
      </c>
      <c r="BN211" s="95" t="n">
        <v>0</v>
      </c>
      <c r="BO211" s="95" t="n"/>
      <c r="BP211" s="95" t="n">
        <v>0</v>
      </c>
      <c r="BQ211" s="95" t="n">
        <v>202</v>
      </c>
      <c r="BR211" s="95" t="n">
        <v>0</v>
      </c>
      <c r="BS211" s="95" t="n">
        <v>1</v>
      </c>
      <c r="BT211" s="95" t="n">
        <v>1</v>
      </c>
      <c r="BU211" s="95" t="n">
        <v>1</v>
      </c>
      <c r="BV211" s="95" t="n">
        <v>1</v>
      </c>
      <c r="BW211" s="95" t="n">
        <v>1</v>
      </c>
      <c r="BX211" s="95" t="n">
        <v>1</v>
      </c>
      <c r="BY211" s="95" t="n"/>
      <c r="BZ211" s="95" t="n">
        <v>0</v>
      </c>
      <c r="CA211" s="95" t="n">
        <v>0</v>
      </c>
      <c r="CB211" s="95" t="n"/>
      <c r="CC211" s="95" t="n"/>
      <c r="CD211" s="95" t="n"/>
      <c r="CE211" s="95" t="n">
        <v>30</v>
      </c>
      <c r="CF211" s="95" t="n">
        <v>0</v>
      </c>
      <c r="CG211" s="95" t="n">
        <v>0</v>
      </c>
      <c r="CH211" s="95" t="n"/>
      <c r="CI211" s="95" t="n"/>
      <c r="CJ211" s="95" t="n"/>
      <c r="CK211" s="95" t="n"/>
      <c r="CL211" s="95" t="n"/>
      <c r="CM211" s="95" t="n">
        <v>0</v>
      </c>
      <c r="CN211" s="95" t="n"/>
      <c r="CO211" s="95" t="n">
        <v>0</v>
      </c>
      <c r="CP211" s="95">
        <f>ROUND(P211,2)</f>
        <v/>
      </c>
      <c r="CQ211" s="95">
        <f>ROUND(V211,2)</f>
        <v/>
      </c>
      <c r="CR211" s="95">
        <f>ROUND(W211,2)</f>
        <v/>
      </c>
      <c r="CS211" s="95">
        <f>ROUND(X211,2)</f>
        <v/>
      </c>
      <c r="CT211" s="95">
        <f>ROUND(Y211,2)</f>
        <v/>
      </c>
      <c r="CU211" s="95">
        <f>ROUND(AF211,2)</f>
        <v/>
      </c>
      <c r="CV211" s="95">
        <f>ROUND((AH211*AV211),2)</f>
        <v/>
      </c>
      <c r="CW211" s="95">
        <f>ROUND(AI211,2)</f>
        <v/>
      </c>
      <c r="CX211" s="95">
        <f>ROUND(AJ211,2)</f>
        <v/>
      </c>
      <c r="CY211" s="95">
        <f>ROUND(((P211*AT211)/100),2)</f>
        <v/>
      </c>
      <c r="CZ211" s="95">
        <f>ROUND(((P211*AU211)/100),2)</f>
        <v/>
      </c>
      <c r="DA211" s="95" t="n"/>
      <c r="DB211" s="95" t="n"/>
      <c r="DC211" s="95" t="n"/>
      <c r="DD211" s="95" t="n"/>
      <c r="DE211" s="95" t="n"/>
      <c r="DF211" s="95" t="n"/>
      <c r="DG211" s="95" t="n"/>
      <c r="DH211" s="95" t="n"/>
      <c r="DI211" s="95" t="n"/>
      <c r="DJ211" s="95" t="n"/>
      <c r="DK211" s="95" t="n"/>
      <c r="DL211" s="95" t="n"/>
      <c r="DM211" s="95" t="n"/>
      <c r="DN211" s="95" t="n">
        <v>0</v>
      </c>
      <c r="DO211" s="95" t="n">
        <v>0</v>
      </c>
      <c r="DP211" s="95" t="n">
        <v>1</v>
      </c>
      <c r="DQ211" s="95" t="n">
        <v>1</v>
      </c>
      <c r="DR211" s="95" t="n"/>
      <c r="DS211" s="95" t="n"/>
      <c r="DT211" s="95" t="n"/>
      <c r="DU211" s="95" t="n">
        <v>1000</v>
      </c>
      <c r="DV211" s="95" t="inlineStr">
        <is>
          <t>м2</t>
        </is>
      </c>
      <c r="DW211" s="95" t="inlineStr">
        <is>
          <t>м2</t>
        </is>
      </c>
      <c r="DX211" s="95" t="n">
        <v>1</v>
      </c>
      <c r="DY211" s="95" t="n"/>
      <c r="DZ211" s="95" t="n"/>
      <c r="EA211" s="95" t="n"/>
      <c r="EB211" s="95" t="n"/>
      <c r="EC211" s="95" t="n"/>
      <c r="ED211" s="95" t="n"/>
      <c r="EE211" s="95" t="n">
        <v>1495271788</v>
      </c>
      <c r="EF211" s="95" t="n">
        <v>202</v>
      </c>
      <c r="EG211" s="95" t="inlineStr">
        <is>
          <t>Материалы</t>
        </is>
      </c>
      <c r="EH211" s="95" t="n">
        <v>0</v>
      </c>
      <c r="EI211" s="95" t="n"/>
      <c r="EJ211" s="95" t="n">
        <v>804.4299999999999</v>
      </c>
      <c r="EK211" s="95" t="n">
        <v>0</v>
      </c>
      <c r="EL211" s="95" t="inlineStr">
        <is>
          <t>ТКП / коммерческое предложение</t>
        </is>
      </c>
      <c r="EM211" s="95" t="inlineStr">
        <is>
          <t>ТКП</t>
        </is>
      </c>
      <c r="EN211" s="95" t="n"/>
      <c r="EO211" s="95" t="n"/>
      <c r="EP211" s="95" t="n"/>
      <c r="EQ211" s="95" t="n">
        <v>0</v>
      </c>
      <c r="ER211" s="95" t="n">
        <v>2007.23</v>
      </c>
      <c r="ES211" s="95" t="n">
        <v>0</v>
      </c>
      <c r="ET211" s="95" t="n">
        <v>0</v>
      </c>
      <c r="EU211" s="95" t="n">
        <v>0</v>
      </c>
      <c r="EV211" s="95" t="n">
        <v>0</v>
      </c>
      <c r="EW211" s="95" t="n">
        <v>0</v>
      </c>
      <c r="EX211" s="95" t="n">
        <v>0</v>
      </c>
      <c r="EY211" s="95" t="n">
        <v>0</v>
      </c>
      <c r="EZ211" s="95" t="n"/>
      <c r="FA211" s="95" t="n"/>
      <c r="FB211" s="95" t="n"/>
      <c r="FC211" s="95" t="n"/>
      <c r="FD211" s="95" t="n"/>
      <c r="FE211" s="95" t="n"/>
      <c r="FF211" s="95" t="n"/>
      <c r="FG211" s="95" t="n"/>
      <c r="FH211" s="95" t="n"/>
      <c r="FI211" s="95" t="n"/>
      <c r="FJ211" s="95" t="n"/>
      <c r="FK211" s="95" t="n"/>
      <c r="FL211" s="95" t="n"/>
      <c r="FM211" s="95" t="n"/>
      <c r="FN211" s="95" t="n"/>
      <c r="FO211" s="95" t="n"/>
      <c r="FP211" s="95" t="n"/>
      <c r="FQ211" s="95" t="n">
        <v>0</v>
      </c>
      <c r="FR211" s="95">
        <f>ROUND(IF(BI211=3,GM211,0),2)</f>
        <v/>
      </c>
      <c r="FS211" s="95" t="n">
        <v>0</v>
      </c>
      <c r="FT211" s="95" t="n"/>
      <c r="FU211" s="95" t="n"/>
      <c r="FV211" s="95" t="n"/>
      <c r="FW211" s="95" t="n"/>
      <c r="FX211" s="95" t="n">
        <v>0</v>
      </c>
      <c r="FY211" s="95" t="n">
        <v>0</v>
      </c>
      <c r="FZ211" s="95" t="n"/>
      <c r="GA211" s="95" t="inlineStr">
        <is>
          <t>[82 / 1,20 /  1] +  2% Заг.скл</t>
        </is>
      </c>
      <c r="GB211" s="95" t="n"/>
      <c r="GC211" s="95" t="n"/>
      <c r="GD211" s="95" t="n">
        <v>1</v>
      </c>
      <c r="GE211" s="95" t="n"/>
      <c r="GF211" s="95" t="n">
        <v>1495271788</v>
      </c>
      <c r="GG211" s="95" t="n">
        <v>2</v>
      </c>
      <c r="GH211" s="95" t="n">
        <v>4</v>
      </c>
      <c r="GI211" s="95" t="n">
        <v>-2</v>
      </c>
      <c r="GJ211" s="95" t="n">
        <v>0</v>
      </c>
      <c r="GK211" s="95" t="n">
        <v>0</v>
      </c>
      <c r="GL211" s="95">
        <f>ROUND(IF(AND(BH211=3,BI211=3,FS211&lt;&gt;0),P211,0),2)</f>
        <v/>
      </c>
      <c r="GM211" s="95">
        <f>ROUND(O211+X211+Y211,2)+GX211</f>
        <v/>
      </c>
      <c r="GN211" s="95">
        <f>IF(OR(BI211=0,BI211=1),GM211-GX211,0)</f>
        <v/>
      </c>
      <c r="GO211" s="95">
        <f>IF(BI211=2,GM211-GX211,0)</f>
        <v/>
      </c>
      <c r="GP211" s="95">
        <f>IF(BI211=4,GM211-GX211,0)</f>
        <v/>
      </c>
      <c r="GQ211" s="95" t="n"/>
      <c r="GR211" s="95" t="n">
        <v>0</v>
      </c>
      <c r="GS211" s="95" t="n">
        <v>2</v>
      </c>
      <c r="GT211" s="95" t="n">
        <v>0</v>
      </c>
      <c r="GU211" s="95" t="n"/>
      <c r="GV211" s="95">
        <f>ROUND((GT211),6)</f>
        <v/>
      </c>
      <c r="GW211" s="95" t="n">
        <v>1</v>
      </c>
      <c r="GX211" s="95">
        <f>ROUND(HC211*I211,2)</f>
        <v/>
      </c>
      <c r="GY211" s="95" t="n">
        <v>0</v>
      </c>
      <c r="GZ211" s="95" t="n">
        <v>0</v>
      </c>
      <c r="HA211" s="95" t="n">
        <v>0</v>
      </c>
      <c r="HB211" s="95" t="n">
        <v>0</v>
      </c>
      <c r="HC211" s="95">
        <f>GV211*GW211</f>
        <v/>
      </c>
      <c r="HD211" s="95" t="n">
        <v>0</v>
      </c>
      <c r="HE211" s="95" t="n"/>
      <c r="HF211" s="95" t="n"/>
      <c r="HG211" s="95" t="n"/>
      <c r="HH211" s="95" t="n"/>
      <c r="HI211" s="95" t="n"/>
      <c r="HJ211" s="95" t="n"/>
      <c r="HK211" s="95" t="n"/>
      <c r="HL211" s="95" t="n"/>
      <c r="HM211" s="95" t="n"/>
      <c r="HN211" s="95" t="n"/>
      <c r="HO211" s="95" t="n"/>
      <c r="HP211" s="95" t="n"/>
      <c r="HQ211" s="95" t="n"/>
      <c r="HR211" s="95" t="n"/>
      <c r="HS211" s="95" t="n"/>
      <c r="HT211" s="95" t="n"/>
      <c r="HU211" s="95" t="n"/>
      <c r="HV211" s="95" t="n"/>
      <c r="HW211" s="95" t="n"/>
      <c r="HX211" s="95" t="n"/>
      <c r="HY211" s="95" t="n"/>
      <c r="HZ211" s="95" t="n"/>
      <c r="IA211" s="95" t="n"/>
      <c r="IB211" s="95" t="n"/>
      <c r="IC211" s="95" t="n"/>
      <c r="ID211" s="95" t="n"/>
      <c r="IE211" s="95" t="n"/>
      <c r="IF211" s="95" t="n"/>
      <c r="IG211" s="95" t="n"/>
      <c r="IH211" s="95" t="n"/>
      <c r="II211" s="95" t="n"/>
      <c r="IJ211" s="95" t="n"/>
      <c r="IK211" s="95" t="n"/>
      <c r="IL211" s="95" t="n"/>
      <c r="IM211" s="95" t="n"/>
      <c r="IN211" s="95" t="n"/>
      <c r="IO211" s="95" t="n"/>
      <c r="IP211" s="95" t="n"/>
      <c r="IQ211" s="95" t="n"/>
      <c r="IR211" s="95" t="n"/>
      <c r="IS211" s="95" t="n"/>
      <c r="IT211" s="95" t="n"/>
      <c r="IU211" s="95" t="n"/>
    </row>
    <row r="212" ht="12.75" customHeight="1" s="54">
      <c r="A212" s="95" t="n">
        <v>18</v>
      </c>
      <c r="B212" s="95" t="n">
        <v>1</v>
      </c>
      <c r="C212" s="95">
        <f>ROW(SmtRes!A189)</f>
        <v/>
      </c>
      <c r="D212" s="95">
        <f>ROW(EtalonRes!A189)</f>
        <v/>
      </c>
      <c r="E212" s="95" t="n">
        <v>2.1</v>
      </c>
      <c r="F212" s="95" t="inlineStr">
        <is>
          <t>TKP</t>
        </is>
      </c>
      <c r="G212" s="95" t="inlineStr">
        <is>
          <t>Клей/подложка/подготовительные материалы под финишное покрытие полный комплект</t>
        </is>
      </c>
      <c r="H212" s="95" t="inlineStr">
        <is>
          <t>м2</t>
        </is>
      </c>
      <c r="I212" s="95" t="n">
        <v>804.4299999999999</v>
      </c>
      <c r="J212" s="95" t="n">
        <v>501.81</v>
      </c>
      <c r="K212" s="95" t="n">
        <v>403669.51</v>
      </c>
      <c r="L212" s="95" t="n"/>
      <c r="M212" s="95" t="n"/>
      <c r="N212" s="95" t="n"/>
      <c r="O212" s="95">
        <f>ROUND(Z212,2)</f>
        <v/>
      </c>
      <c r="P212" s="95">
        <f>ROUND(U212,2)</f>
        <v/>
      </c>
      <c r="Q212" s="95">
        <f>ROUND(1,2)</f>
        <v/>
      </c>
      <c r="R212" s="95">
        <f>ROUND(AH212,2)</f>
        <v/>
      </c>
      <c r="S212" s="95" t="inlineStr">
        <is>
          <t>ТКП</t>
        </is>
      </c>
      <c r="T212" s="95" t="inlineStr">
        <is>
          <t>material</t>
        </is>
      </c>
      <c r="U212" s="95" t="n">
        <v>403669.51</v>
      </c>
      <c r="V212" s="95" t="n">
        <v>0</v>
      </c>
      <c r="W212" s="95" t="n">
        <v>0</v>
      </c>
      <c r="X212" s="95" t="n">
        <v>0</v>
      </c>
      <c r="Y212" s="95" t="n">
        <v>0</v>
      </c>
      <c r="Z212" s="95" t="n">
        <v>403671.02</v>
      </c>
      <c r="AA212" s="95" t="n">
        <v>0</v>
      </c>
      <c r="AB212" s="95" t="n">
        <v>0</v>
      </c>
      <c r="AC212" s="95" t="n">
        <v>0</v>
      </c>
      <c r="AD212" s="95" t="n">
        <v>0</v>
      </c>
      <c r="AE212" s="95" t="inlineStr">
        <is>
          <t>material</t>
        </is>
      </c>
      <c r="AF212" s="95" t="n">
        <v>0</v>
      </c>
      <c r="AG212" s="95" t="n">
        <v>0</v>
      </c>
      <c r="AH212" s="95" t="n">
        <v>0</v>
      </c>
      <c r="AI212" s="95">
        <f>(EX212)</f>
        <v/>
      </c>
      <c r="AJ212" s="95">
        <f>(AS212)</f>
        <v/>
      </c>
      <c r="AK212" s="95" t="n">
        <v>0</v>
      </c>
      <c r="AL212" s="95" t="n">
        <v>0</v>
      </c>
      <c r="AM212" s="95" t="n">
        <v>0</v>
      </c>
      <c r="AN212" s="95" t="n">
        <v>0</v>
      </c>
      <c r="AO212" s="95">
        <f>ROUND(O212,2)</f>
        <v/>
      </c>
      <c r="AP212" s="95" t="n">
        <v>0</v>
      </c>
      <c r="AQ212" s="95">
        <f>ROUND(R212,2)</f>
        <v/>
      </c>
      <c r="AR212" s="95" t="n">
        <v>0</v>
      </c>
      <c r="AS212" s="95" t="n">
        <v>0</v>
      </c>
      <c r="AT212" s="95" t="n">
        <v>0</v>
      </c>
      <c r="AU212" s="95" t="n">
        <v>0</v>
      </c>
      <c r="AV212" s="95" t="n">
        <v>1</v>
      </c>
      <c r="AW212" s="95" t="n">
        <v>1</v>
      </c>
      <c r="AX212" s="95" t="n"/>
      <c r="AY212" s="95" t="n"/>
      <c r="AZ212" s="95" t="n">
        <v>1</v>
      </c>
      <c r="BA212" s="95" t="n">
        <v>0</v>
      </c>
      <c r="BB212" s="95" t="n">
        <v>0</v>
      </c>
      <c r="BC212" s="95" t="n">
        <v>1</v>
      </c>
      <c r="BD212" s="95" t="n"/>
      <c r="BE212" s="95" t="n"/>
      <c r="BF212" s="95" t="n"/>
      <c r="BG212" s="95" t="n"/>
      <c r="BH212" s="95" t="n">
        <v>3</v>
      </c>
      <c r="BI212" s="95" t="n">
        <v>804.4299999999999</v>
      </c>
      <c r="BJ212" s="95" t="n"/>
      <c r="BK212" s="95" t="n"/>
      <c r="BL212" s="95" t="n"/>
      <c r="BM212" s="95" t="n">
        <v>400002</v>
      </c>
      <c r="BN212" s="95" t="n">
        <v>0</v>
      </c>
      <c r="BO212" s="95" t="n"/>
      <c r="BP212" s="95" t="n">
        <v>0</v>
      </c>
      <c r="BQ212" s="95" t="n">
        <v>202</v>
      </c>
      <c r="BR212" s="95" t="n">
        <v>0</v>
      </c>
      <c r="BS212" s="95" t="n">
        <v>1</v>
      </c>
      <c r="BT212" s="95" t="n">
        <v>1</v>
      </c>
      <c r="BU212" s="95" t="n">
        <v>1</v>
      </c>
      <c r="BV212" s="95" t="n">
        <v>1</v>
      </c>
      <c r="BW212" s="95" t="n">
        <v>1</v>
      </c>
      <c r="BX212" s="95" t="n">
        <v>1</v>
      </c>
      <c r="BY212" s="95" t="n"/>
      <c r="BZ212" s="95" t="n">
        <v>0</v>
      </c>
      <c r="CA212" s="95" t="n">
        <v>0</v>
      </c>
      <c r="CB212" s="95" t="n"/>
      <c r="CC212" s="95" t="n"/>
      <c r="CD212" s="95" t="n"/>
      <c r="CE212" s="95" t="n">
        <v>30</v>
      </c>
      <c r="CF212" s="95" t="n">
        <v>0</v>
      </c>
      <c r="CG212" s="95" t="n">
        <v>0</v>
      </c>
      <c r="CH212" s="95" t="n"/>
      <c r="CI212" s="95" t="n"/>
      <c r="CJ212" s="95" t="n"/>
      <c r="CK212" s="95" t="n"/>
      <c r="CL212" s="95" t="n"/>
      <c r="CM212" s="95" t="n">
        <v>0</v>
      </c>
      <c r="CN212" s="95" t="n"/>
      <c r="CO212" s="95" t="n">
        <v>0</v>
      </c>
      <c r="CP212" s="95">
        <f>ROUND(P212,2)</f>
        <v/>
      </c>
      <c r="CQ212" s="95">
        <f>ROUND(V212,2)</f>
        <v/>
      </c>
      <c r="CR212" s="95">
        <f>ROUND(W212,2)</f>
        <v/>
      </c>
      <c r="CS212" s="95">
        <f>ROUND(X212,2)</f>
        <v/>
      </c>
      <c r="CT212" s="95">
        <f>ROUND(Y212,2)</f>
        <v/>
      </c>
      <c r="CU212" s="95">
        <f>ROUND(AF212,2)</f>
        <v/>
      </c>
      <c r="CV212" s="95">
        <f>ROUND((AH212*AV212),2)</f>
        <v/>
      </c>
      <c r="CW212" s="95">
        <f>ROUND(AI212,2)</f>
        <v/>
      </c>
      <c r="CX212" s="95">
        <f>ROUND(AJ212,2)</f>
        <v/>
      </c>
      <c r="CY212" s="95">
        <f>ROUND(((P212*AT212)/100),2)</f>
        <v/>
      </c>
      <c r="CZ212" s="95">
        <f>ROUND(((P212*AU212)/100),2)</f>
        <v/>
      </c>
      <c r="DA212" s="95" t="n"/>
      <c r="DB212" s="95" t="n"/>
      <c r="DC212" s="95" t="n"/>
      <c r="DD212" s="95" t="n"/>
      <c r="DE212" s="95" t="n"/>
      <c r="DF212" s="95" t="n"/>
      <c r="DG212" s="95" t="n"/>
      <c r="DH212" s="95" t="n"/>
      <c r="DI212" s="95" t="n"/>
      <c r="DJ212" s="95" t="n"/>
      <c r="DK212" s="95" t="n"/>
      <c r="DL212" s="95" t="n"/>
      <c r="DM212" s="95" t="n"/>
      <c r="DN212" s="95" t="n">
        <v>0</v>
      </c>
      <c r="DO212" s="95" t="n">
        <v>0</v>
      </c>
      <c r="DP212" s="95" t="n">
        <v>1</v>
      </c>
      <c r="DQ212" s="95" t="n">
        <v>1</v>
      </c>
      <c r="DR212" s="95" t="n"/>
      <c r="DS212" s="95" t="n"/>
      <c r="DT212" s="95" t="n"/>
      <c r="DU212" s="95" t="n">
        <v>1000</v>
      </c>
      <c r="DV212" s="95" t="inlineStr">
        <is>
          <t>м2</t>
        </is>
      </c>
      <c r="DW212" s="95" t="inlineStr">
        <is>
          <t>м2</t>
        </is>
      </c>
      <c r="DX212" s="95" t="n">
        <v>1</v>
      </c>
      <c r="DY212" s="95" t="n"/>
      <c r="DZ212" s="95" t="n"/>
      <c r="EA212" s="95" t="n"/>
      <c r="EB212" s="95" t="n"/>
      <c r="EC212" s="95" t="n"/>
      <c r="ED212" s="95" t="n"/>
      <c r="EE212" s="95" t="n">
        <v>1495271788</v>
      </c>
      <c r="EF212" s="95" t="n">
        <v>202</v>
      </c>
      <c r="EG212" s="95" t="inlineStr">
        <is>
          <t>Материалы</t>
        </is>
      </c>
      <c r="EH212" s="95" t="n">
        <v>0</v>
      </c>
      <c r="EI212" s="95" t="n"/>
      <c r="EJ212" s="95" t="n">
        <v>804.4299999999999</v>
      </c>
      <c r="EK212" s="95" t="n">
        <v>0</v>
      </c>
      <c r="EL212" s="95" t="inlineStr">
        <is>
          <t>ТКП / коммерческое предложение</t>
        </is>
      </c>
      <c r="EM212" s="95" t="inlineStr">
        <is>
          <t>ТКП</t>
        </is>
      </c>
      <c r="EN212" s="95" t="n"/>
      <c r="EO212" s="95" t="n"/>
      <c r="EP212" s="95" t="n"/>
      <c r="EQ212" s="95" t="n">
        <v>0</v>
      </c>
      <c r="ER212" s="95" t="n">
        <v>501.81</v>
      </c>
      <c r="ES212" s="95" t="n">
        <v>0</v>
      </c>
      <c r="ET212" s="95" t="n">
        <v>0</v>
      </c>
      <c r="EU212" s="95" t="n">
        <v>0</v>
      </c>
      <c r="EV212" s="95" t="n">
        <v>0</v>
      </c>
      <c r="EW212" s="95" t="n">
        <v>0</v>
      </c>
      <c r="EX212" s="95" t="n">
        <v>0</v>
      </c>
      <c r="EY212" s="95" t="n">
        <v>0</v>
      </c>
      <c r="EZ212" s="95" t="n"/>
      <c r="FA212" s="95" t="n"/>
      <c r="FB212" s="95" t="n"/>
      <c r="FC212" s="95" t="n"/>
      <c r="FD212" s="95" t="n"/>
      <c r="FE212" s="95" t="n"/>
      <c r="FF212" s="95" t="n"/>
      <c r="FG212" s="95" t="n"/>
      <c r="FH212" s="95" t="n"/>
      <c r="FI212" s="95" t="n"/>
      <c r="FJ212" s="95" t="n"/>
      <c r="FK212" s="95" t="n"/>
      <c r="FL212" s="95" t="n"/>
      <c r="FM212" s="95" t="n"/>
      <c r="FN212" s="95" t="n"/>
      <c r="FO212" s="95" t="n"/>
      <c r="FP212" s="95" t="n"/>
      <c r="FQ212" s="95" t="n">
        <v>0</v>
      </c>
      <c r="FR212" s="95">
        <f>ROUND(IF(BI212=3,GM212,0),2)</f>
        <v/>
      </c>
      <c r="FS212" s="95" t="n">
        <v>0</v>
      </c>
      <c r="FT212" s="95" t="n"/>
      <c r="FU212" s="95" t="n"/>
      <c r="FV212" s="95" t="n"/>
      <c r="FW212" s="95" t="n"/>
      <c r="FX212" s="95" t="n">
        <v>0</v>
      </c>
      <c r="FY212" s="95" t="n">
        <v>0</v>
      </c>
      <c r="FZ212" s="95" t="n"/>
      <c r="GA212" s="95" t="inlineStr">
        <is>
          <t>[82 / 1,20 /  1] +  2% Заг.скл</t>
        </is>
      </c>
      <c r="GB212" s="95" t="n"/>
      <c r="GC212" s="95" t="n"/>
      <c r="GD212" s="95" t="n">
        <v>1</v>
      </c>
      <c r="GE212" s="95" t="n"/>
      <c r="GF212" s="95" t="n">
        <v>1495271788</v>
      </c>
      <c r="GG212" s="95" t="n">
        <v>2</v>
      </c>
      <c r="GH212" s="95" t="n">
        <v>4</v>
      </c>
      <c r="GI212" s="95" t="n">
        <v>-2</v>
      </c>
      <c r="GJ212" s="95" t="n">
        <v>0</v>
      </c>
      <c r="GK212" s="95" t="n">
        <v>0</v>
      </c>
      <c r="GL212" s="95">
        <f>ROUND(IF(AND(BH212=3,BI212=3,FS212&lt;&gt;0),P212,0),2)</f>
        <v/>
      </c>
      <c r="GM212" s="95">
        <f>ROUND(O212+X212+Y212,2)+GX212</f>
        <v/>
      </c>
      <c r="GN212" s="95">
        <f>IF(OR(BI212=0,BI212=1),GM212-GX212,0)</f>
        <v/>
      </c>
      <c r="GO212" s="95">
        <f>IF(BI212=2,GM212-GX212,0)</f>
        <v/>
      </c>
      <c r="GP212" s="95">
        <f>IF(BI212=4,GM212-GX212,0)</f>
        <v/>
      </c>
      <c r="GQ212" s="95" t="n"/>
      <c r="GR212" s="95" t="n">
        <v>0</v>
      </c>
      <c r="GS212" s="95" t="n">
        <v>2</v>
      </c>
      <c r="GT212" s="95" t="n">
        <v>0</v>
      </c>
      <c r="GU212" s="95" t="n"/>
      <c r="GV212" s="95">
        <f>ROUND((GT212),6)</f>
        <v/>
      </c>
      <c r="GW212" s="95" t="n">
        <v>1</v>
      </c>
      <c r="GX212" s="95">
        <f>ROUND(HC212*I212,2)</f>
        <v/>
      </c>
      <c r="GY212" s="95" t="n">
        <v>0</v>
      </c>
      <c r="GZ212" s="95" t="n">
        <v>0</v>
      </c>
      <c r="HA212" s="95" t="n">
        <v>0</v>
      </c>
      <c r="HB212" s="95" t="n">
        <v>0</v>
      </c>
      <c r="HC212" s="95">
        <f>GV212*GW212</f>
        <v/>
      </c>
      <c r="HD212" s="95" t="n">
        <v>0</v>
      </c>
      <c r="HE212" s="95" t="n"/>
      <c r="HF212" s="95" t="n"/>
      <c r="HG212" s="95" t="n"/>
      <c r="HH212" s="95" t="n"/>
      <c r="HI212" s="95" t="n"/>
      <c r="HJ212" s="95" t="n"/>
      <c r="HK212" s="95" t="n"/>
      <c r="HL212" s="95" t="n"/>
      <c r="HM212" s="95" t="n"/>
      <c r="HN212" s="95" t="n"/>
      <c r="HO212" s="95" t="n"/>
      <c r="HP212" s="95" t="n"/>
      <c r="HQ212" s="95" t="n"/>
      <c r="HR212" s="95" t="n"/>
      <c r="HS212" s="95" t="n"/>
      <c r="HT212" s="95" t="n"/>
      <c r="HU212" s="95" t="n"/>
      <c r="HV212" s="95" t="n"/>
      <c r="HW212" s="95" t="n"/>
      <c r="HX212" s="95" t="n"/>
      <c r="HY212" s="95" t="n"/>
      <c r="HZ212" s="95" t="n"/>
      <c r="IA212" s="95" t="n"/>
      <c r="IB212" s="95" t="n"/>
      <c r="IC212" s="95" t="n"/>
      <c r="ID212" s="95" t="n"/>
      <c r="IE212" s="95" t="n"/>
      <c r="IF212" s="95" t="n"/>
      <c r="IG212" s="95" t="n"/>
      <c r="IH212" s="95" t="n"/>
      <c r="II212" s="95" t="n"/>
      <c r="IJ212" s="95" t="n"/>
      <c r="IK212" s="95" t="n"/>
      <c r="IL212" s="95" t="n"/>
      <c r="IM212" s="95" t="n"/>
      <c r="IN212" s="95" t="n"/>
      <c r="IO212" s="95" t="n"/>
      <c r="IP212" s="95" t="n"/>
      <c r="IQ212" s="95" t="n"/>
      <c r="IR212" s="95" t="n"/>
      <c r="IS212" s="95" t="n"/>
      <c r="IT212" s="95" t="n"/>
      <c r="IU212" s="95" t="n"/>
    </row>
    <row r="213" ht="12.75" customHeight="1" s="54">
      <c r="A213" s="95" t="n">
        <v>18</v>
      </c>
      <c r="B213" s="95" t="n">
        <v>1</v>
      </c>
      <c r="C213" s="95">
        <f>ROW(SmtRes!A190)</f>
        <v/>
      </c>
      <c r="D213" s="95">
        <f>ROW(EtalonRes!A190)</f>
        <v/>
      </c>
      <c r="E213" s="95" t="n">
        <v>2.1</v>
      </c>
      <c r="F213" s="95" t="inlineStr">
        <is>
          <t>TKP</t>
        </is>
      </c>
      <c r="G213" s="95" t="inlineStr">
        <is>
          <t>Плинтус, углы, заглушки и соединители улучшенные</t>
        </is>
      </c>
      <c r="H213" s="95" t="inlineStr">
        <is>
          <t>м.п.</t>
        </is>
      </c>
      <c r="I213" s="95" t="n">
        <v>628.33</v>
      </c>
      <c r="J213" s="95" t="n">
        <v>613.3200000000001</v>
      </c>
      <c r="K213" s="95" t="n">
        <v>385368.01</v>
      </c>
      <c r="L213" s="95" t="n"/>
      <c r="M213" s="95" t="n"/>
      <c r="N213" s="95" t="n"/>
      <c r="O213" s="95">
        <f>ROUND(Z213,2)</f>
        <v/>
      </c>
      <c r="P213" s="95">
        <f>ROUND(U213,2)</f>
        <v/>
      </c>
      <c r="Q213" s="95">
        <f>ROUND(1,2)</f>
        <v/>
      </c>
      <c r="R213" s="95">
        <f>ROUND(AH213,2)</f>
        <v/>
      </c>
      <c r="S213" s="95" t="inlineStr">
        <is>
          <t>ТКП</t>
        </is>
      </c>
      <c r="T213" s="95" t="inlineStr">
        <is>
          <t>material</t>
        </is>
      </c>
      <c r="U213" s="95" t="n">
        <v>385368.01</v>
      </c>
      <c r="V213" s="95" t="n">
        <v>0</v>
      </c>
      <c r="W213" s="95" t="n">
        <v>0</v>
      </c>
      <c r="X213" s="95" t="n">
        <v>0</v>
      </c>
      <c r="Y213" s="95" t="n">
        <v>0</v>
      </c>
      <c r="Z213" s="95" t="n">
        <v>385367.36</v>
      </c>
      <c r="AA213" s="95" t="n">
        <v>0</v>
      </c>
      <c r="AB213" s="95" t="n">
        <v>0</v>
      </c>
      <c r="AC213" s="95" t="n">
        <v>0</v>
      </c>
      <c r="AD213" s="95" t="n">
        <v>0</v>
      </c>
      <c r="AE213" s="95" t="inlineStr">
        <is>
          <t>material</t>
        </is>
      </c>
      <c r="AF213" s="95" t="n">
        <v>0</v>
      </c>
      <c r="AG213" s="95" t="n">
        <v>0</v>
      </c>
      <c r="AH213" s="95" t="n">
        <v>0</v>
      </c>
      <c r="AI213" s="95">
        <f>(EX213)</f>
        <v/>
      </c>
      <c r="AJ213" s="95">
        <f>(AS213)</f>
        <v/>
      </c>
      <c r="AK213" s="95" t="n">
        <v>0</v>
      </c>
      <c r="AL213" s="95" t="n">
        <v>0</v>
      </c>
      <c r="AM213" s="95" t="n">
        <v>0</v>
      </c>
      <c r="AN213" s="95" t="n">
        <v>0</v>
      </c>
      <c r="AO213" s="95">
        <f>ROUND(O213,2)</f>
        <v/>
      </c>
      <c r="AP213" s="95" t="n">
        <v>0</v>
      </c>
      <c r="AQ213" s="95">
        <f>ROUND(R213,2)</f>
        <v/>
      </c>
      <c r="AR213" s="95" t="n">
        <v>0</v>
      </c>
      <c r="AS213" s="95" t="n">
        <v>0</v>
      </c>
      <c r="AT213" s="95" t="n">
        <v>0</v>
      </c>
      <c r="AU213" s="95" t="n">
        <v>0</v>
      </c>
      <c r="AV213" s="95" t="n">
        <v>1</v>
      </c>
      <c r="AW213" s="95" t="n">
        <v>1</v>
      </c>
      <c r="AX213" s="95" t="n"/>
      <c r="AY213" s="95" t="n"/>
      <c r="AZ213" s="95" t="n">
        <v>1</v>
      </c>
      <c r="BA213" s="95" t="n">
        <v>0</v>
      </c>
      <c r="BB213" s="95" t="n">
        <v>0</v>
      </c>
      <c r="BC213" s="95" t="n">
        <v>1</v>
      </c>
      <c r="BD213" s="95" t="n"/>
      <c r="BE213" s="95" t="n"/>
      <c r="BF213" s="95" t="n"/>
      <c r="BG213" s="95" t="n"/>
      <c r="BH213" s="95" t="n">
        <v>3</v>
      </c>
      <c r="BI213" s="95" t="n">
        <v>628.33</v>
      </c>
      <c r="BJ213" s="95" t="n"/>
      <c r="BK213" s="95" t="n"/>
      <c r="BL213" s="95" t="n"/>
      <c r="BM213" s="95" t="n">
        <v>400002</v>
      </c>
      <c r="BN213" s="95" t="n">
        <v>0</v>
      </c>
      <c r="BO213" s="95" t="n"/>
      <c r="BP213" s="95" t="n">
        <v>0</v>
      </c>
      <c r="BQ213" s="95" t="n">
        <v>202</v>
      </c>
      <c r="BR213" s="95" t="n">
        <v>0</v>
      </c>
      <c r="BS213" s="95" t="n">
        <v>1</v>
      </c>
      <c r="BT213" s="95" t="n">
        <v>1</v>
      </c>
      <c r="BU213" s="95" t="n">
        <v>1</v>
      </c>
      <c r="BV213" s="95" t="n">
        <v>1</v>
      </c>
      <c r="BW213" s="95" t="n">
        <v>1</v>
      </c>
      <c r="BX213" s="95" t="n">
        <v>1</v>
      </c>
      <c r="BY213" s="95" t="n"/>
      <c r="BZ213" s="95" t="n">
        <v>0</v>
      </c>
      <c r="CA213" s="95" t="n">
        <v>0</v>
      </c>
      <c r="CB213" s="95" t="n"/>
      <c r="CC213" s="95" t="n"/>
      <c r="CD213" s="95" t="n"/>
      <c r="CE213" s="95" t="n">
        <v>30</v>
      </c>
      <c r="CF213" s="95" t="n">
        <v>0</v>
      </c>
      <c r="CG213" s="95" t="n">
        <v>0</v>
      </c>
      <c r="CH213" s="95" t="n"/>
      <c r="CI213" s="95" t="n"/>
      <c r="CJ213" s="95" t="n"/>
      <c r="CK213" s="95" t="n"/>
      <c r="CL213" s="95" t="n"/>
      <c r="CM213" s="95" t="n">
        <v>0</v>
      </c>
      <c r="CN213" s="95" t="n"/>
      <c r="CO213" s="95" t="n">
        <v>0</v>
      </c>
      <c r="CP213" s="95">
        <f>ROUND(P213,2)</f>
        <v/>
      </c>
      <c r="CQ213" s="95">
        <f>ROUND(V213,2)</f>
        <v/>
      </c>
      <c r="CR213" s="95">
        <f>ROUND(W213,2)</f>
        <v/>
      </c>
      <c r="CS213" s="95">
        <f>ROUND(X213,2)</f>
        <v/>
      </c>
      <c r="CT213" s="95">
        <f>ROUND(Y213,2)</f>
        <v/>
      </c>
      <c r="CU213" s="95">
        <f>ROUND(AF213,2)</f>
        <v/>
      </c>
      <c r="CV213" s="95">
        <f>ROUND((AH213*AV213),2)</f>
        <v/>
      </c>
      <c r="CW213" s="95">
        <f>ROUND(AI213,2)</f>
        <v/>
      </c>
      <c r="CX213" s="95">
        <f>ROUND(AJ213,2)</f>
        <v/>
      </c>
      <c r="CY213" s="95">
        <f>ROUND(((P213*AT213)/100),2)</f>
        <v/>
      </c>
      <c r="CZ213" s="95">
        <f>ROUND(((P213*AU213)/100),2)</f>
        <v/>
      </c>
      <c r="DA213" s="95" t="n"/>
      <c r="DB213" s="95" t="n"/>
      <c r="DC213" s="95" t="n"/>
      <c r="DD213" s="95" t="n"/>
      <c r="DE213" s="95" t="n"/>
      <c r="DF213" s="95" t="n"/>
      <c r="DG213" s="95" t="n"/>
      <c r="DH213" s="95" t="n"/>
      <c r="DI213" s="95" t="n"/>
      <c r="DJ213" s="95" t="n"/>
      <c r="DK213" s="95" t="n"/>
      <c r="DL213" s="95" t="n"/>
      <c r="DM213" s="95" t="n"/>
      <c r="DN213" s="95" t="n">
        <v>0</v>
      </c>
      <c r="DO213" s="95" t="n">
        <v>0</v>
      </c>
      <c r="DP213" s="95" t="n">
        <v>1</v>
      </c>
      <c r="DQ213" s="95" t="n">
        <v>1</v>
      </c>
      <c r="DR213" s="95" t="n"/>
      <c r="DS213" s="95" t="n"/>
      <c r="DT213" s="95" t="n"/>
      <c r="DU213" s="95" t="n">
        <v>1000</v>
      </c>
      <c r="DV213" s="95" t="inlineStr">
        <is>
          <t>м.п.</t>
        </is>
      </c>
      <c r="DW213" s="95" t="inlineStr">
        <is>
          <t>м.п.</t>
        </is>
      </c>
      <c r="DX213" s="95" t="n">
        <v>1</v>
      </c>
      <c r="DY213" s="95" t="n"/>
      <c r="DZ213" s="95" t="n"/>
      <c r="EA213" s="95" t="n"/>
      <c r="EB213" s="95" t="n"/>
      <c r="EC213" s="95" t="n"/>
      <c r="ED213" s="95" t="n"/>
      <c r="EE213" s="95" t="n">
        <v>1188337078</v>
      </c>
      <c r="EF213" s="95" t="n">
        <v>202</v>
      </c>
      <c r="EG213" s="95" t="inlineStr">
        <is>
          <t>Материалы</t>
        </is>
      </c>
      <c r="EH213" s="95" t="n">
        <v>0</v>
      </c>
      <c r="EI213" s="95" t="n"/>
      <c r="EJ213" s="95" t="n">
        <v>628.33</v>
      </c>
      <c r="EK213" s="95" t="n">
        <v>0</v>
      </c>
      <c r="EL213" s="95" t="inlineStr">
        <is>
          <t>ТКП / коммерческое предложение</t>
        </is>
      </c>
      <c r="EM213" s="95" t="inlineStr">
        <is>
          <t>ТКП</t>
        </is>
      </c>
      <c r="EN213" s="95" t="n"/>
      <c r="EO213" s="95" t="n"/>
      <c r="EP213" s="95" t="n"/>
      <c r="EQ213" s="95" t="n">
        <v>0</v>
      </c>
      <c r="ER213" s="95" t="n">
        <v>613.3200000000001</v>
      </c>
      <c r="ES213" s="95" t="n">
        <v>0</v>
      </c>
      <c r="ET213" s="95" t="n">
        <v>0</v>
      </c>
      <c r="EU213" s="95" t="n">
        <v>0</v>
      </c>
      <c r="EV213" s="95" t="n">
        <v>0</v>
      </c>
      <c r="EW213" s="95" t="n">
        <v>0</v>
      </c>
      <c r="EX213" s="95" t="n">
        <v>0</v>
      </c>
      <c r="EY213" s="95" t="n">
        <v>0</v>
      </c>
      <c r="EZ213" s="95" t="n"/>
      <c r="FA213" s="95" t="n"/>
      <c r="FB213" s="95" t="n"/>
      <c r="FC213" s="95" t="n"/>
      <c r="FD213" s="95" t="n"/>
      <c r="FE213" s="95" t="n"/>
      <c r="FF213" s="95" t="n"/>
      <c r="FG213" s="95" t="n"/>
      <c r="FH213" s="95" t="n"/>
      <c r="FI213" s="95" t="n"/>
      <c r="FJ213" s="95" t="n"/>
      <c r="FK213" s="95" t="n"/>
      <c r="FL213" s="95" t="n"/>
      <c r="FM213" s="95" t="n"/>
      <c r="FN213" s="95" t="n"/>
      <c r="FO213" s="95" t="n"/>
      <c r="FP213" s="95" t="n"/>
      <c r="FQ213" s="95" t="n">
        <v>0</v>
      </c>
      <c r="FR213" s="95">
        <f>ROUND(IF(BI213=3,GM213,0),2)</f>
        <v/>
      </c>
      <c r="FS213" s="95" t="n">
        <v>0</v>
      </c>
      <c r="FT213" s="95" t="n"/>
      <c r="FU213" s="95" t="n"/>
      <c r="FV213" s="95" t="n"/>
      <c r="FW213" s="95" t="n"/>
      <c r="FX213" s="95" t="n">
        <v>0</v>
      </c>
      <c r="FY213" s="95" t="n">
        <v>0</v>
      </c>
      <c r="FZ213" s="95" t="n"/>
      <c r="GA213" s="95" t="inlineStr">
        <is>
          <t>[82 / 1,20 /  1] +  2% Заг.скл</t>
        </is>
      </c>
      <c r="GB213" s="95" t="n"/>
      <c r="GC213" s="95" t="n"/>
      <c r="GD213" s="95" t="n">
        <v>1</v>
      </c>
      <c r="GE213" s="95" t="n"/>
      <c r="GF213" s="95" t="n">
        <v>1188337078</v>
      </c>
      <c r="GG213" s="95" t="n">
        <v>2</v>
      </c>
      <c r="GH213" s="95" t="n">
        <v>4</v>
      </c>
      <c r="GI213" s="95" t="n">
        <v>-2</v>
      </c>
      <c r="GJ213" s="95" t="n">
        <v>0</v>
      </c>
      <c r="GK213" s="95" t="n">
        <v>0</v>
      </c>
      <c r="GL213" s="95">
        <f>ROUND(IF(AND(BH213=3,BI213=3,FS213&lt;&gt;0),P213,0),2)</f>
        <v/>
      </c>
      <c r="GM213" s="95">
        <f>ROUND(O213+X213+Y213,2)+GX213</f>
        <v/>
      </c>
      <c r="GN213" s="95">
        <f>IF(OR(BI213=0,BI213=1),GM213-GX213,0)</f>
        <v/>
      </c>
      <c r="GO213" s="95">
        <f>IF(BI213=2,GM213-GX213,0)</f>
        <v/>
      </c>
      <c r="GP213" s="95">
        <f>IF(BI213=4,GM213-GX213,0)</f>
        <v/>
      </c>
      <c r="GQ213" s="95" t="n"/>
      <c r="GR213" s="95" t="n">
        <v>0</v>
      </c>
      <c r="GS213" s="95" t="n">
        <v>2</v>
      </c>
      <c r="GT213" s="95" t="n">
        <v>0</v>
      </c>
      <c r="GU213" s="95" t="n"/>
      <c r="GV213" s="95">
        <f>ROUND((GT213),6)</f>
        <v/>
      </c>
      <c r="GW213" s="95" t="n">
        <v>1</v>
      </c>
      <c r="GX213" s="95">
        <f>ROUND(HC213*I213,2)</f>
        <v/>
      </c>
      <c r="GY213" s="95" t="n">
        <v>0</v>
      </c>
      <c r="GZ213" s="95" t="n">
        <v>0</v>
      </c>
      <c r="HA213" s="95" t="n">
        <v>0</v>
      </c>
      <c r="HB213" s="95" t="n">
        <v>0</v>
      </c>
      <c r="HC213" s="95">
        <f>GV213*GW213</f>
        <v/>
      </c>
      <c r="HD213" s="95" t="n">
        <v>0</v>
      </c>
      <c r="HE213" s="95" t="n"/>
      <c r="HF213" s="95" t="n"/>
      <c r="HG213" s="95" t="n"/>
      <c r="HH213" s="95" t="n"/>
      <c r="HI213" s="95" t="n"/>
      <c r="HJ213" s="95" t="n"/>
      <c r="HK213" s="95" t="n"/>
      <c r="HL213" s="95" t="n"/>
      <c r="HM213" s="95" t="n"/>
      <c r="HN213" s="95" t="n"/>
      <c r="HO213" s="95" t="n"/>
      <c r="HP213" s="95" t="n"/>
      <c r="HQ213" s="95" t="n"/>
      <c r="HR213" s="95" t="n"/>
      <c r="HS213" s="95" t="n"/>
      <c r="HT213" s="95" t="n"/>
      <c r="HU213" s="95" t="n"/>
      <c r="HV213" s="95" t="n"/>
      <c r="HW213" s="95" t="n"/>
      <c r="HX213" s="95" t="n"/>
      <c r="HY213" s="95" t="n"/>
      <c r="HZ213" s="95" t="n"/>
      <c r="IA213" s="95" t="n"/>
      <c r="IB213" s="95" t="n"/>
      <c r="IC213" s="95" t="n"/>
      <c r="ID213" s="95" t="n"/>
      <c r="IE213" s="95" t="n"/>
      <c r="IF213" s="95" t="n"/>
      <c r="IG213" s="95" t="n"/>
      <c r="IH213" s="95" t="n"/>
      <c r="II213" s="95" t="n"/>
      <c r="IJ213" s="95" t="n"/>
      <c r="IK213" s="95" t="n"/>
      <c r="IL213" s="95" t="n"/>
      <c r="IM213" s="95" t="n"/>
      <c r="IN213" s="95" t="n"/>
      <c r="IO213" s="95" t="n"/>
      <c r="IP213" s="95" t="n"/>
      <c r="IQ213" s="95" t="n"/>
      <c r="IR213" s="95" t="n"/>
      <c r="IS213" s="95" t="n"/>
      <c r="IT213" s="95" t="n"/>
      <c r="IU213" s="95" t="n"/>
    </row>
    <row r="214" ht="12.75" customHeight="1" s="54">
      <c r="A214" s="95" t="n">
        <v>18</v>
      </c>
      <c r="B214" s="95" t="n">
        <v>1</v>
      </c>
      <c r="C214" s="95">
        <f>ROW(SmtRes!A191)</f>
        <v/>
      </c>
      <c r="D214" s="95">
        <f>ROW(EtalonRes!A191)</f>
        <v/>
      </c>
      <c r="E214" s="95" t="n">
        <v>2.1</v>
      </c>
      <c r="F214" s="95" t="inlineStr">
        <is>
          <t>PETR-142852</t>
        </is>
      </c>
      <c r="G214" s="95" t="inlineStr">
        <is>
          <t>Штукатурка гипсовая Волма Слой 30 кг</t>
        </is>
      </c>
      <c r="H214" s="95" t="inlineStr">
        <is>
          <t>меш.</t>
        </is>
      </c>
      <c r="I214" s="95" t="n">
        <v>227.7</v>
      </c>
      <c r="J214" s="95" t="n">
        <v>579.87</v>
      </c>
      <c r="K214" s="95" t="n">
        <v>132035.75</v>
      </c>
      <c r="L214" s="95" t="n"/>
      <c r="M214" s="95" t="n"/>
      <c r="N214" s="95" t="n"/>
      <c r="O214" s="95">
        <f>ROUND(Z214,2)</f>
        <v/>
      </c>
      <c r="P214" s="95">
        <f>ROUND(U214,2)</f>
        <v/>
      </c>
      <c r="Q214" s="95">
        <f>ROUND(1,2)</f>
        <v/>
      </c>
      <c r="R214" s="95">
        <f>ROUND(AH214,2)</f>
        <v/>
      </c>
      <c r="S214" s="95" t="inlineStr">
        <is>
          <t>PETR-142852</t>
        </is>
      </c>
      <c r="T214" s="95" t="inlineStr">
        <is>
          <t>material</t>
        </is>
      </c>
      <c r="U214" s="95" t="n">
        <v>132035.75</v>
      </c>
      <c r="V214" s="95" t="n">
        <v>0</v>
      </c>
      <c r="W214" s="95" t="n">
        <v>0</v>
      </c>
      <c r="X214" s="95" t="n">
        <v>0</v>
      </c>
      <c r="Y214" s="95" t="n">
        <v>0</v>
      </c>
      <c r="Z214" s="95" t="n">
        <v>132036.4</v>
      </c>
      <c r="AA214" s="95" t="n">
        <v>0</v>
      </c>
      <c r="AB214" s="95" t="n">
        <v>0</v>
      </c>
      <c r="AC214" s="95" t="n">
        <v>0</v>
      </c>
      <c r="AD214" s="95" t="n">
        <v>0</v>
      </c>
      <c r="AE214" s="95" t="inlineStr">
        <is>
          <t>material</t>
        </is>
      </c>
      <c r="AF214" s="95" t="n">
        <v>0</v>
      </c>
      <c r="AG214" s="95" t="n">
        <v>0</v>
      </c>
      <c r="AH214" s="95" t="n">
        <v>0</v>
      </c>
      <c r="AI214" s="95">
        <f>(EX214)</f>
        <v/>
      </c>
      <c r="AJ214" s="95">
        <f>(AS214)</f>
        <v/>
      </c>
      <c r="AK214" s="95" t="n">
        <v>0</v>
      </c>
      <c r="AL214" s="95" t="n">
        <v>0</v>
      </c>
      <c r="AM214" s="95" t="n">
        <v>0</v>
      </c>
      <c r="AN214" s="95" t="n">
        <v>0</v>
      </c>
      <c r="AO214" s="95">
        <f>ROUND(O214,2)</f>
        <v/>
      </c>
      <c r="AP214" s="95" t="n">
        <v>0</v>
      </c>
      <c r="AQ214" s="95">
        <f>ROUND(R214,2)</f>
        <v/>
      </c>
      <c r="AR214" s="95" t="n">
        <v>0</v>
      </c>
      <c r="AS214" s="95" t="n">
        <v>0</v>
      </c>
      <c r="AT214" s="95" t="n">
        <v>0</v>
      </c>
      <c r="AU214" s="95" t="n">
        <v>0</v>
      </c>
      <c r="AV214" s="95" t="n">
        <v>1</v>
      </c>
      <c r="AW214" s="95" t="n">
        <v>1</v>
      </c>
      <c r="AX214" s="95" t="n"/>
      <c r="AY214" s="95" t="n"/>
      <c r="AZ214" s="95" t="n">
        <v>1</v>
      </c>
      <c r="BA214" s="95" t="n">
        <v>0</v>
      </c>
      <c r="BB214" s="95" t="n">
        <v>0</v>
      </c>
      <c r="BC214" s="95" t="n">
        <v>1</v>
      </c>
      <c r="BD214" s="95" t="n"/>
      <c r="BE214" s="95" t="n"/>
      <c r="BF214" s="95" t="n"/>
      <c r="BG214" s="95" t="n"/>
      <c r="BH214" s="95" t="n">
        <v>3</v>
      </c>
      <c r="BI214" s="95" t="n">
        <v>227.7</v>
      </c>
      <c r="BJ214" s="95" t="n"/>
      <c r="BK214" s="95" t="n"/>
      <c r="BL214" s="95" t="n"/>
      <c r="BM214" s="95" t="n">
        <v>400002</v>
      </c>
      <c r="BN214" s="95" t="n">
        <v>0</v>
      </c>
      <c r="BO214" s="95" t="n"/>
      <c r="BP214" s="95" t="n">
        <v>0</v>
      </c>
      <c r="BQ214" s="95" t="n">
        <v>202</v>
      </c>
      <c r="BR214" s="95" t="n">
        <v>0</v>
      </c>
      <c r="BS214" s="95" t="n">
        <v>1</v>
      </c>
      <c r="BT214" s="95" t="n">
        <v>1</v>
      </c>
      <c r="BU214" s="95" t="n">
        <v>1</v>
      </c>
      <c r="BV214" s="95" t="n">
        <v>1</v>
      </c>
      <c r="BW214" s="95" t="n">
        <v>1</v>
      </c>
      <c r="BX214" s="95" t="n">
        <v>1</v>
      </c>
      <c r="BY214" s="95" t="n"/>
      <c r="BZ214" s="95" t="n">
        <v>0</v>
      </c>
      <c r="CA214" s="95" t="n">
        <v>0</v>
      </c>
      <c r="CB214" s="95" t="n"/>
      <c r="CC214" s="95" t="n"/>
      <c r="CD214" s="95" t="n"/>
      <c r="CE214" s="95" t="n">
        <v>30</v>
      </c>
      <c r="CF214" s="95" t="n">
        <v>0</v>
      </c>
      <c r="CG214" s="95" t="n">
        <v>0</v>
      </c>
      <c r="CH214" s="95" t="n"/>
      <c r="CI214" s="95" t="n"/>
      <c r="CJ214" s="95" t="n"/>
      <c r="CK214" s="95" t="n"/>
      <c r="CL214" s="95" t="n"/>
      <c r="CM214" s="95" t="n">
        <v>0</v>
      </c>
      <c r="CN214" s="95" t="n"/>
      <c r="CO214" s="95" t="n">
        <v>0</v>
      </c>
      <c r="CP214" s="95">
        <f>ROUND(P214,2)</f>
        <v/>
      </c>
      <c r="CQ214" s="95">
        <f>ROUND(V214,2)</f>
        <v/>
      </c>
      <c r="CR214" s="95">
        <f>ROUND(W214,2)</f>
        <v/>
      </c>
      <c r="CS214" s="95">
        <f>ROUND(X214,2)</f>
        <v/>
      </c>
      <c r="CT214" s="95">
        <f>ROUND(Y214,2)</f>
        <v/>
      </c>
      <c r="CU214" s="95">
        <f>ROUND(AF214,2)</f>
        <v/>
      </c>
      <c r="CV214" s="95">
        <f>ROUND((AH214*AV214),2)</f>
        <v/>
      </c>
      <c r="CW214" s="95">
        <f>ROUND(AI214,2)</f>
        <v/>
      </c>
      <c r="CX214" s="95">
        <f>ROUND(AJ214,2)</f>
        <v/>
      </c>
      <c r="CY214" s="95">
        <f>ROUND(((P214*AT214)/100),2)</f>
        <v/>
      </c>
      <c r="CZ214" s="95">
        <f>ROUND(((P214*AU214)/100),2)</f>
        <v/>
      </c>
      <c r="DA214" s="95" t="n"/>
      <c r="DB214" s="95" t="n"/>
      <c r="DC214" s="95" t="n"/>
      <c r="DD214" s="95" t="n"/>
      <c r="DE214" s="95" t="n"/>
      <c r="DF214" s="95" t="n"/>
      <c r="DG214" s="95" t="n"/>
      <c r="DH214" s="95" t="n"/>
      <c r="DI214" s="95" t="n"/>
      <c r="DJ214" s="95" t="n"/>
      <c r="DK214" s="95" t="n"/>
      <c r="DL214" s="95" t="n"/>
      <c r="DM214" s="95" t="n"/>
      <c r="DN214" s="95" t="n">
        <v>0</v>
      </c>
      <c r="DO214" s="95" t="n">
        <v>0</v>
      </c>
      <c r="DP214" s="95" t="n">
        <v>1</v>
      </c>
      <c r="DQ214" s="95" t="n">
        <v>1</v>
      </c>
      <c r="DR214" s="95" t="n"/>
      <c r="DS214" s="95" t="n"/>
      <c r="DT214" s="95" t="n"/>
      <c r="DU214" s="95" t="n">
        <v>1000</v>
      </c>
      <c r="DV214" s="95" t="inlineStr">
        <is>
          <t>меш.</t>
        </is>
      </c>
      <c r="DW214" s="95" t="inlineStr">
        <is>
          <t>меш.</t>
        </is>
      </c>
      <c r="DX214" s="95" t="n">
        <v>1</v>
      </c>
      <c r="DY214" s="95" t="n"/>
      <c r="DZ214" s="95" t="n"/>
      <c r="EA214" s="95" t="n"/>
      <c r="EB214" s="95" t="n"/>
      <c r="EC214" s="95" t="n"/>
      <c r="ED214" s="95" t="n"/>
      <c r="EE214" s="95" t="n">
        <v>1240315863</v>
      </c>
      <c r="EF214" s="95" t="n">
        <v>202</v>
      </c>
      <c r="EG214" s="95" t="inlineStr">
        <is>
          <t>Материалы</t>
        </is>
      </c>
      <c r="EH214" s="95" t="n">
        <v>0</v>
      </c>
      <c r="EI214" s="95" t="n"/>
      <c r="EJ214" s="95" t="n">
        <v>227.7</v>
      </c>
      <c r="EK214" s="95" t="n">
        <v>0</v>
      </c>
      <c r="EL214" s="95" t="inlineStr">
        <is>
          <t>ТКП / коммерческое предложение</t>
        </is>
      </c>
      <c r="EM214" s="95" t="inlineStr">
        <is>
          <t>PETR-142852</t>
        </is>
      </c>
      <c r="EN214" s="95" t="n"/>
      <c r="EO214" s="95" t="n"/>
      <c r="EP214" s="95" t="n"/>
      <c r="EQ214" s="95" t="n">
        <v>0</v>
      </c>
      <c r="ER214" s="95" t="n">
        <v>579.87</v>
      </c>
      <c r="ES214" s="95" t="n">
        <v>0</v>
      </c>
      <c r="ET214" s="95" t="n">
        <v>0</v>
      </c>
      <c r="EU214" s="95" t="n">
        <v>0</v>
      </c>
      <c r="EV214" s="95" t="n">
        <v>0</v>
      </c>
      <c r="EW214" s="95" t="n">
        <v>0</v>
      </c>
      <c r="EX214" s="95" t="n">
        <v>0</v>
      </c>
      <c r="EY214" s="95" t="n">
        <v>0</v>
      </c>
      <c r="EZ214" s="95" t="n"/>
      <c r="FA214" s="95" t="n"/>
      <c r="FB214" s="95" t="n"/>
      <c r="FC214" s="95" t="n"/>
      <c r="FD214" s="95" t="n"/>
      <c r="FE214" s="95" t="n"/>
      <c r="FF214" s="95" t="n"/>
      <c r="FG214" s="95" t="n"/>
      <c r="FH214" s="95" t="n"/>
      <c r="FI214" s="95" t="n"/>
      <c r="FJ214" s="95" t="n"/>
      <c r="FK214" s="95" t="n"/>
      <c r="FL214" s="95" t="n"/>
      <c r="FM214" s="95" t="n"/>
      <c r="FN214" s="95" t="n"/>
      <c r="FO214" s="95" t="n"/>
      <c r="FP214" s="95" t="n"/>
      <c r="FQ214" s="95" t="n">
        <v>0</v>
      </c>
      <c r="FR214" s="95">
        <f>ROUND(IF(BI214=3,GM214,0),2)</f>
        <v/>
      </c>
      <c r="FS214" s="95" t="n">
        <v>0</v>
      </c>
      <c r="FT214" s="95" t="n"/>
      <c r="FU214" s="95" t="n"/>
      <c r="FV214" s="95" t="n"/>
      <c r="FW214" s="95" t="n"/>
      <c r="FX214" s="95" t="n">
        <v>0</v>
      </c>
      <c r="FY214" s="95" t="n">
        <v>0</v>
      </c>
      <c r="FZ214" s="95" t="n"/>
      <c r="GA214" s="95" t="inlineStr">
        <is>
          <t>[82 / 1,20 /  1] +  2% Заг.скл</t>
        </is>
      </c>
      <c r="GB214" s="95" t="n"/>
      <c r="GC214" s="95" t="n"/>
      <c r="GD214" s="95" t="n">
        <v>1</v>
      </c>
      <c r="GE214" s="95" t="n"/>
      <c r="GF214" s="95" t="n">
        <v>1240315863</v>
      </c>
      <c r="GG214" s="95" t="n">
        <v>2</v>
      </c>
      <c r="GH214" s="95" t="n">
        <v>4</v>
      </c>
      <c r="GI214" s="95" t="n">
        <v>-2</v>
      </c>
      <c r="GJ214" s="95" t="n">
        <v>0</v>
      </c>
      <c r="GK214" s="95" t="n">
        <v>0</v>
      </c>
      <c r="GL214" s="95">
        <f>ROUND(IF(AND(BH214=3,BI214=3,FS214&lt;&gt;0),P214,0),2)</f>
        <v/>
      </c>
      <c r="GM214" s="95">
        <f>ROUND(O214+X214+Y214,2)+GX214</f>
        <v/>
      </c>
      <c r="GN214" s="95">
        <f>IF(OR(BI214=0,BI214=1),GM214-GX214,0)</f>
        <v/>
      </c>
      <c r="GO214" s="95">
        <f>IF(BI214=2,GM214-GX214,0)</f>
        <v/>
      </c>
      <c r="GP214" s="95">
        <f>IF(BI214=4,GM214-GX214,0)</f>
        <v/>
      </c>
      <c r="GQ214" s="95" t="n"/>
      <c r="GR214" s="95" t="n">
        <v>0</v>
      </c>
      <c r="GS214" s="95" t="n">
        <v>2</v>
      </c>
      <c r="GT214" s="95" t="n">
        <v>0</v>
      </c>
      <c r="GU214" s="95" t="n"/>
      <c r="GV214" s="95">
        <f>ROUND((GT214),6)</f>
        <v/>
      </c>
      <c r="GW214" s="95" t="n">
        <v>1</v>
      </c>
      <c r="GX214" s="95">
        <f>ROUND(HC214*I214,2)</f>
        <v/>
      </c>
      <c r="GY214" s="95" t="n">
        <v>0</v>
      </c>
      <c r="GZ214" s="95" t="n">
        <v>0</v>
      </c>
      <c r="HA214" s="95" t="n">
        <v>0</v>
      </c>
      <c r="HB214" s="95" t="n">
        <v>0</v>
      </c>
      <c r="HC214" s="95">
        <f>GV214*GW214</f>
        <v/>
      </c>
      <c r="HD214" s="95" t="n">
        <v>0</v>
      </c>
      <c r="HE214" s="95" t="n"/>
      <c r="HF214" s="95" t="n"/>
      <c r="HG214" s="95" t="n"/>
      <c r="HH214" s="95" t="n"/>
      <c r="HI214" s="95" t="n"/>
      <c r="HJ214" s="95" t="n"/>
      <c r="HK214" s="95" t="n"/>
      <c r="HL214" s="95" t="n"/>
      <c r="HM214" s="95" t="n"/>
      <c r="HN214" s="95" t="n"/>
      <c r="HO214" s="95" t="n"/>
      <c r="HP214" s="95" t="n"/>
      <c r="HQ214" s="95" t="n"/>
      <c r="HR214" s="95" t="n"/>
      <c r="HS214" s="95" t="n"/>
      <c r="HT214" s="95" t="n"/>
      <c r="HU214" s="95" t="n"/>
      <c r="HV214" s="95" t="n"/>
      <c r="HW214" s="95" t="n"/>
      <c r="HX214" s="95" t="n"/>
      <c r="HY214" s="95" t="n"/>
      <c r="HZ214" s="95" t="n"/>
      <c r="IA214" s="95" t="n"/>
      <c r="IB214" s="95" t="n"/>
      <c r="IC214" s="95" t="n"/>
      <c r="ID214" s="95" t="n"/>
      <c r="IE214" s="95" t="n"/>
      <c r="IF214" s="95" t="n"/>
      <c r="IG214" s="95" t="n"/>
      <c r="IH214" s="95" t="n"/>
      <c r="II214" s="95" t="n"/>
      <c r="IJ214" s="95" t="n"/>
      <c r="IK214" s="95" t="n"/>
      <c r="IL214" s="95" t="n"/>
      <c r="IM214" s="95" t="n"/>
      <c r="IN214" s="95" t="n"/>
      <c r="IO214" s="95" t="n"/>
      <c r="IP214" s="95" t="n"/>
      <c r="IQ214" s="95" t="n"/>
      <c r="IR214" s="95" t="n"/>
      <c r="IS214" s="95" t="n"/>
      <c r="IT214" s="95" t="n"/>
      <c r="IU214" s="95" t="n"/>
    </row>
    <row r="215" ht="12.75" customHeight="1" s="54">
      <c r="A215" s="95" t="n">
        <v>18</v>
      </c>
      <c r="B215" s="95" t="n">
        <v>1</v>
      </c>
      <c r="C215" s="95">
        <f>ROW(SmtRes!A192)</f>
        <v/>
      </c>
      <c r="D215" s="95">
        <f>ROW(EtalonRes!A192)</f>
        <v/>
      </c>
      <c r="E215" s="95" t="n">
        <v>2.1</v>
      </c>
      <c r="F215" s="95" t="inlineStr">
        <is>
          <t>PETR-141512</t>
        </is>
      </c>
      <c r="G215" s="95" t="inlineStr">
        <is>
          <t>Маяки штукатурные</t>
        </is>
      </c>
      <c r="H215" s="95" t="inlineStr">
        <is>
          <t>м.п.</t>
        </is>
      </c>
      <c r="I215" s="95" t="n">
        <v>638.55</v>
      </c>
      <c r="J215" s="95" t="n">
        <v>83.63</v>
      </c>
      <c r="K215" s="95" t="n">
        <v>53404.93</v>
      </c>
      <c r="L215" s="95" t="n"/>
      <c r="M215" s="95" t="n"/>
      <c r="N215" s="95" t="n"/>
      <c r="O215" s="95">
        <f>ROUND(Z215,2)</f>
        <v/>
      </c>
      <c r="P215" s="95">
        <f>ROUND(U215,2)</f>
        <v/>
      </c>
      <c r="Q215" s="95">
        <f>ROUND(1,2)</f>
        <v/>
      </c>
      <c r="R215" s="95">
        <f>ROUND(AH215,2)</f>
        <v/>
      </c>
      <c r="S215" s="95" t="inlineStr">
        <is>
          <t>PETR-141512</t>
        </is>
      </c>
      <c r="T215" s="95" t="inlineStr">
        <is>
          <t>material</t>
        </is>
      </c>
      <c r="U215" s="95" t="n">
        <v>53404.93</v>
      </c>
      <c r="V215" s="95" t="n">
        <v>0</v>
      </c>
      <c r="W215" s="95" t="n">
        <v>0</v>
      </c>
      <c r="X215" s="95" t="n">
        <v>0</v>
      </c>
      <c r="Y215" s="95" t="n">
        <v>0</v>
      </c>
      <c r="Z215" s="95" t="n">
        <v>53401.94</v>
      </c>
      <c r="AA215" s="95" t="n">
        <v>0</v>
      </c>
      <c r="AB215" s="95" t="n">
        <v>0</v>
      </c>
      <c r="AC215" s="95" t="n">
        <v>0</v>
      </c>
      <c r="AD215" s="95" t="n">
        <v>0</v>
      </c>
      <c r="AE215" s="95" t="inlineStr">
        <is>
          <t>material</t>
        </is>
      </c>
      <c r="AF215" s="95" t="n">
        <v>0</v>
      </c>
      <c r="AG215" s="95" t="n">
        <v>0</v>
      </c>
      <c r="AH215" s="95" t="n">
        <v>0</v>
      </c>
      <c r="AI215" s="95">
        <f>(EX215)</f>
        <v/>
      </c>
      <c r="AJ215" s="95">
        <f>(AS215)</f>
        <v/>
      </c>
      <c r="AK215" s="95" t="n">
        <v>0</v>
      </c>
      <c r="AL215" s="95" t="n">
        <v>0</v>
      </c>
      <c r="AM215" s="95" t="n">
        <v>0</v>
      </c>
      <c r="AN215" s="95" t="n">
        <v>0</v>
      </c>
      <c r="AO215" s="95">
        <f>ROUND(O215,2)</f>
        <v/>
      </c>
      <c r="AP215" s="95" t="n">
        <v>0</v>
      </c>
      <c r="AQ215" s="95">
        <f>ROUND(R215,2)</f>
        <v/>
      </c>
      <c r="AR215" s="95" t="n">
        <v>0</v>
      </c>
      <c r="AS215" s="95" t="n">
        <v>0</v>
      </c>
      <c r="AT215" s="95" t="n">
        <v>0</v>
      </c>
      <c r="AU215" s="95" t="n">
        <v>0</v>
      </c>
      <c r="AV215" s="95" t="n">
        <v>1</v>
      </c>
      <c r="AW215" s="95" t="n">
        <v>1</v>
      </c>
      <c r="AX215" s="95" t="n"/>
      <c r="AY215" s="95" t="n"/>
      <c r="AZ215" s="95" t="n">
        <v>1</v>
      </c>
      <c r="BA215" s="95" t="n">
        <v>0</v>
      </c>
      <c r="BB215" s="95" t="n">
        <v>0</v>
      </c>
      <c r="BC215" s="95" t="n">
        <v>1</v>
      </c>
      <c r="BD215" s="95" t="n"/>
      <c r="BE215" s="95" t="n"/>
      <c r="BF215" s="95" t="n"/>
      <c r="BG215" s="95" t="n"/>
      <c r="BH215" s="95" t="n">
        <v>3</v>
      </c>
      <c r="BI215" s="95" t="n">
        <v>638.55</v>
      </c>
      <c r="BJ215" s="95" t="n"/>
      <c r="BK215" s="95" t="n"/>
      <c r="BL215" s="95" t="n"/>
      <c r="BM215" s="95" t="n">
        <v>400002</v>
      </c>
      <c r="BN215" s="95" t="n">
        <v>0</v>
      </c>
      <c r="BO215" s="95" t="n"/>
      <c r="BP215" s="95" t="n">
        <v>0</v>
      </c>
      <c r="BQ215" s="95" t="n">
        <v>202</v>
      </c>
      <c r="BR215" s="95" t="n">
        <v>0</v>
      </c>
      <c r="BS215" s="95" t="n">
        <v>1</v>
      </c>
      <c r="BT215" s="95" t="n">
        <v>1</v>
      </c>
      <c r="BU215" s="95" t="n">
        <v>1</v>
      </c>
      <c r="BV215" s="95" t="n">
        <v>1</v>
      </c>
      <c r="BW215" s="95" t="n">
        <v>1</v>
      </c>
      <c r="BX215" s="95" t="n">
        <v>1</v>
      </c>
      <c r="BY215" s="95" t="n"/>
      <c r="BZ215" s="95" t="n">
        <v>0</v>
      </c>
      <c r="CA215" s="95" t="n">
        <v>0</v>
      </c>
      <c r="CB215" s="95" t="n"/>
      <c r="CC215" s="95" t="n"/>
      <c r="CD215" s="95" t="n"/>
      <c r="CE215" s="95" t="n">
        <v>30</v>
      </c>
      <c r="CF215" s="95" t="n">
        <v>0</v>
      </c>
      <c r="CG215" s="95" t="n">
        <v>0</v>
      </c>
      <c r="CH215" s="95" t="n"/>
      <c r="CI215" s="95" t="n"/>
      <c r="CJ215" s="95" t="n"/>
      <c r="CK215" s="95" t="n"/>
      <c r="CL215" s="95" t="n"/>
      <c r="CM215" s="95" t="n">
        <v>0</v>
      </c>
      <c r="CN215" s="95" t="n"/>
      <c r="CO215" s="95" t="n">
        <v>0</v>
      </c>
      <c r="CP215" s="95">
        <f>ROUND(P215,2)</f>
        <v/>
      </c>
      <c r="CQ215" s="95">
        <f>ROUND(V215,2)</f>
        <v/>
      </c>
      <c r="CR215" s="95">
        <f>ROUND(W215,2)</f>
        <v/>
      </c>
      <c r="CS215" s="95">
        <f>ROUND(X215,2)</f>
        <v/>
      </c>
      <c r="CT215" s="95">
        <f>ROUND(Y215,2)</f>
        <v/>
      </c>
      <c r="CU215" s="95">
        <f>ROUND(AF215,2)</f>
        <v/>
      </c>
      <c r="CV215" s="95">
        <f>ROUND((AH215*AV215),2)</f>
        <v/>
      </c>
      <c r="CW215" s="95">
        <f>ROUND(AI215,2)</f>
        <v/>
      </c>
      <c r="CX215" s="95">
        <f>ROUND(AJ215,2)</f>
        <v/>
      </c>
      <c r="CY215" s="95">
        <f>ROUND(((P215*AT215)/100),2)</f>
        <v/>
      </c>
      <c r="CZ215" s="95">
        <f>ROUND(((P215*AU215)/100),2)</f>
        <v/>
      </c>
      <c r="DA215" s="95" t="n"/>
      <c r="DB215" s="95" t="n"/>
      <c r="DC215" s="95" t="n"/>
      <c r="DD215" s="95" t="n"/>
      <c r="DE215" s="95" t="n"/>
      <c r="DF215" s="95" t="n"/>
      <c r="DG215" s="95" t="n"/>
      <c r="DH215" s="95" t="n"/>
      <c r="DI215" s="95" t="n"/>
      <c r="DJ215" s="95" t="n"/>
      <c r="DK215" s="95" t="n"/>
      <c r="DL215" s="95" t="n"/>
      <c r="DM215" s="95" t="n"/>
      <c r="DN215" s="95" t="n">
        <v>0</v>
      </c>
      <c r="DO215" s="95" t="n">
        <v>0</v>
      </c>
      <c r="DP215" s="95" t="n">
        <v>1</v>
      </c>
      <c r="DQ215" s="95" t="n">
        <v>1</v>
      </c>
      <c r="DR215" s="95" t="n"/>
      <c r="DS215" s="95" t="n"/>
      <c r="DT215" s="95" t="n"/>
      <c r="DU215" s="95" t="n">
        <v>1000</v>
      </c>
      <c r="DV215" s="95" t="inlineStr">
        <is>
          <t>м.п.</t>
        </is>
      </c>
      <c r="DW215" s="95" t="inlineStr">
        <is>
          <t>м.п.</t>
        </is>
      </c>
      <c r="DX215" s="95" t="n">
        <v>1</v>
      </c>
      <c r="DY215" s="95" t="n"/>
      <c r="DZ215" s="95" t="n"/>
      <c r="EA215" s="95" t="n"/>
      <c r="EB215" s="95" t="n"/>
      <c r="EC215" s="95" t="n"/>
      <c r="ED215" s="95" t="n"/>
      <c r="EE215" s="95" t="n">
        <v>1075907564</v>
      </c>
      <c r="EF215" s="95" t="n">
        <v>202</v>
      </c>
      <c r="EG215" s="95" t="inlineStr">
        <is>
          <t>Материалы</t>
        </is>
      </c>
      <c r="EH215" s="95" t="n">
        <v>0</v>
      </c>
      <c r="EI215" s="95" t="n"/>
      <c r="EJ215" s="95" t="n">
        <v>638.55</v>
      </c>
      <c r="EK215" s="95" t="n">
        <v>0</v>
      </c>
      <c r="EL215" s="95" t="inlineStr">
        <is>
          <t>ТКП / коммерческое предложение</t>
        </is>
      </c>
      <c r="EM215" s="95" t="inlineStr">
        <is>
          <t>PETR-141512</t>
        </is>
      </c>
      <c r="EN215" s="95" t="n"/>
      <c r="EO215" s="95" t="n"/>
      <c r="EP215" s="95" t="n"/>
      <c r="EQ215" s="95" t="n">
        <v>0</v>
      </c>
      <c r="ER215" s="95" t="n">
        <v>83.63</v>
      </c>
      <c r="ES215" s="95" t="n">
        <v>0</v>
      </c>
      <c r="ET215" s="95" t="n">
        <v>0</v>
      </c>
      <c r="EU215" s="95" t="n">
        <v>0</v>
      </c>
      <c r="EV215" s="95" t="n">
        <v>0</v>
      </c>
      <c r="EW215" s="95" t="n">
        <v>0</v>
      </c>
      <c r="EX215" s="95" t="n">
        <v>0</v>
      </c>
      <c r="EY215" s="95" t="n">
        <v>0</v>
      </c>
      <c r="EZ215" s="95" t="n"/>
      <c r="FA215" s="95" t="n"/>
      <c r="FB215" s="95" t="n"/>
      <c r="FC215" s="95" t="n"/>
      <c r="FD215" s="95" t="n"/>
      <c r="FE215" s="95" t="n"/>
      <c r="FF215" s="95" t="n"/>
      <c r="FG215" s="95" t="n"/>
      <c r="FH215" s="95" t="n"/>
      <c r="FI215" s="95" t="n"/>
      <c r="FJ215" s="95" t="n"/>
      <c r="FK215" s="95" t="n"/>
      <c r="FL215" s="95" t="n"/>
      <c r="FM215" s="95" t="n"/>
      <c r="FN215" s="95" t="n"/>
      <c r="FO215" s="95" t="n"/>
      <c r="FP215" s="95" t="n"/>
      <c r="FQ215" s="95" t="n">
        <v>0</v>
      </c>
      <c r="FR215" s="95">
        <f>ROUND(IF(BI215=3,GM215,0),2)</f>
        <v/>
      </c>
      <c r="FS215" s="95" t="n">
        <v>0</v>
      </c>
      <c r="FT215" s="95" t="n"/>
      <c r="FU215" s="95" t="n"/>
      <c r="FV215" s="95" t="n"/>
      <c r="FW215" s="95" t="n"/>
      <c r="FX215" s="95" t="n">
        <v>0</v>
      </c>
      <c r="FY215" s="95" t="n">
        <v>0</v>
      </c>
      <c r="FZ215" s="95" t="n"/>
      <c r="GA215" s="95" t="inlineStr">
        <is>
          <t>[82 / 1,20 /  1] +  2% Заг.скл</t>
        </is>
      </c>
      <c r="GB215" s="95" t="n"/>
      <c r="GC215" s="95" t="n"/>
      <c r="GD215" s="95" t="n">
        <v>1</v>
      </c>
      <c r="GE215" s="95" t="n"/>
      <c r="GF215" s="95" t="n">
        <v>1075907564</v>
      </c>
      <c r="GG215" s="95" t="n">
        <v>2</v>
      </c>
      <c r="GH215" s="95" t="n">
        <v>4</v>
      </c>
      <c r="GI215" s="95" t="n">
        <v>-2</v>
      </c>
      <c r="GJ215" s="95" t="n">
        <v>0</v>
      </c>
      <c r="GK215" s="95" t="n">
        <v>0</v>
      </c>
      <c r="GL215" s="95">
        <f>ROUND(IF(AND(BH215=3,BI215=3,FS215&lt;&gt;0),P215,0),2)</f>
        <v/>
      </c>
      <c r="GM215" s="95">
        <f>ROUND(O215+X215+Y215,2)+GX215</f>
        <v/>
      </c>
      <c r="GN215" s="95">
        <f>IF(OR(BI215=0,BI215=1),GM215-GX215,0)</f>
        <v/>
      </c>
      <c r="GO215" s="95">
        <f>IF(BI215=2,GM215-GX215,0)</f>
        <v/>
      </c>
      <c r="GP215" s="95">
        <f>IF(BI215=4,GM215-GX215,0)</f>
        <v/>
      </c>
      <c r="GQ215" s="95" t="n"/>
      <c r="GR215" s="95" t="n">
        <v>0</v>
      </c>
      <c r="GS215" s="95" t="n">
        <v>2</v>
      </c>
      <c r="GT215" s="95" t="n">
        <v>0</v>
      </c>
      <c r="GU215" s="95" t="n"/>
      <c r="GV215" s="95">
        <f>ROUND((GT215),6)</f>
        <v/>
      </c>
      <c r="GW215" s="95" t="n">
        <v>1</v>
      </c>
      <c r="GX215" s="95">
        <f>ROUND(HC215*I215,2)</f>
        <v/>
      </c>
      <c r="GY215" s="95" t="n">
        <v>0</v>
      </c>
      <c r="GZ215" s="95" t="n">
        <v>0</v>
      </c>
      <c r="HA215" s="95" t="n">
        <v>0</v>
      </c>
      <c r="HB215" s="95" t="n">
        <v>0</v>
      </c>
      <c r="HC215" s="95">
        <f>GV215*GW215</f>
        <v/>
      </c>
      <c r="HD215" s="95" t="n">
        <v>0</v>
      </c>
      <c r="HE215" s="95" t="n"/>
      <c r="HF215" s="95" t="n"/>
      <c r="HG215" s="95" t="n"/>
      <c r="HH215" s="95" t="n"/>
      <c r="HI215" s="95" t="n"/>
      <c r="HJ215" s="95" t="n"/>
      <c r="HK215" s="95" t="n"/>
      <c r="HL215" s="95" t="n"/>
      <c r="HM215" s="95" t="n"/>
      <c r="HN215" s="95" t="n"/>
      <c r="HO215" s="95" t="n"/>
      <c r="HP215" s="95" t="n"/>
      <c r="HQ215" s="95" t="n"/>
      <c r="HR215" s="95" t="n"/>
      <c r="HS215" s="95" t="n"/>
      <c r="HT215" s="95" t="n"/>
      <c r="HU215" s="95" t="n"/>
      <c r="HV215" s="95" t="n"/>
      <c r="HW215" s="95" t="n"/>
      <c r="HX215" s="95" t="n"/>
      <c r="HY215" s="95" t="n"/>
      <c r="HZ215" s="95" t="n"/>
      <c r="IA215" s="95" t="n"/>
      <c r="IB215" s="95" t="n"/>
      <c r="IC215" s="95" t="n"/>
      <c r="ID215" s="95" t="n"/>
      <c r="IE215" s="95" t="n"/>
      <c r="IF215" s="95" t="n"/>
      <c r="IG215" s="95" t="n"/>
      <c r="IH215" s="95" t="n"/>
      <c r="II215" s="95" t="n"/>
      <c r="IJ215" s="95" t="n"/>
      <c r="IK215" s="95" t="n"/>
      <c r="IL215" s="95" t="n"/>
      <c r="IM215" s="95" t="n"/>
      <c r="IN215" s="95" t="n"/>
      <c r="IO215" s="95" t="n"/>
      <c r="IP215" s="95" t="n"/>
      <c r="IQ215" s="95" t="n"/>
      <c r="IR215" s="95" t="n"/>
      <c r="IS215" s="95" t="n"/>
      <c r="IT215" s="95" t="n"/>
      <c r="IU215" s="95" t="n"/>
    </row>
    <row r="216" ht="12.75" customHeight="1" s="54">
      <c r="A216" s="95" t="n">
        <v>18</v>
      </c>
      <c r="B216" s="95" t="n">
        <v>1</v>
      </c>
      <c r="C216" s="95">
        <f>ROW(SmtRes!A193)</f>
        <v/>
      </c>
      <c r="D216" s="95">
        <f>ROW(EtalonRes!A193)</f>
        <v/>
      </c>
      <c r="E216" s="95" t="n">
        <v>2.1</v>
      </c>
      <c r="F216" s="95" t="inlineStr">
        <is>
          <t>PETR-631138</t>
        </is>
      </c>
      <c r="G216" s="95" t="inlineStr">
        <is>
          <t>Уголок штукатурный/перфорированный</t>
        </is>
      </c>
      <c r="H216" s="95" t="inlineStr">
        <is>
          <t>м.п.</t>
        </is>
      </c>
      <c r="I216" s="95" t="n">
        <v>729.86</v>
      </c>
      <c r="J216" s="95" t="n">
        <v>105.94</v>
      </c>
      <c r="K216" s="95" t="n">
        <v>77319.38</v>
      </c>
      <c r="L216" s="95" t="n"/>
      <c r="M216" s="95" t="n"/>
      <c r="N216" s="95" t="n"/>
      <c r="O216" s="95">
        <f>ROUND(Z216,2)</f>
        <v/>
      </c>
      <c r="P216" s="95">
        <f>ROUND(U216,2)</f>
        <v/>
      </c>
      <c r="Q216" s="95">
        <f>ROUND(1,2)</f>
        <v/>
      </c>
      <c r="R216" s="95">
        <f>ROUND(AH216,2)</f>
        <v/>
      </c>
      <c r="S216" s="95" t="inlineStr">
        <is>
          <t>PETR-631138</t>
        </is>
      </c>
      <c r="T216" s="95" t="inlineStr">
        <is>
          <t>material</t>
        </is>
      </c>
      <c r="U216" s="95" t="n">
        <v>77319.38</v>
      </c>
      <c r="V216" s="95" t="n">
        <v>0</v>
      </c>
      <c r="W216" s="95" t="n">
        <v>0</v>
      </c>
      <c r="X216" s="95" t="n">
        <v>0</v>
      </c>
      <c r="Y216" s="95" t="n">
        <v>0</v>
      </c>
      <c r="Z216" s="95" t="n">
        <v>77321.37</v>
      </c>
      <c r="AA216" s="95" t="n">
        <v>0</v>
      </c>
      <c r="AB216" s="95" t="n">
        <v>0</v>
      </c>
      <c r="AC216" s="95" t="n">
        <v>0</v>
      </c>
      <c r="AD216" s="95" t="n">
        <v>0</v>
      </c>
      <c r="AE216" s="95" t="inlineStr">
        <is>
          <t>material</t>
        </is>
      </c>
      <c r="AF216" s="95" t="n">
        <v>0</v>
      </c>
      <c r="AG216" s="95" t="n">
        <v>0</v>
      </c>
      <c r="AH216" s="95" t="n">
        <v>0</v>
      </c>
      <c r="AI216" s="95">
        <f>(EX216)</f>
        <v/>
      </c>
      <c r="AJ216" s="95">
        <f>(AS216)</f>
        <v/>
      </c>
      <c r="AK216" s="95" t="n">
        <v>0</v>
      </c>
      <c r="AL216" s="95" t="n">
        <v>0</v>
      </c>
      <c r="AM216" s="95" t="n">
        <v>0</v>
      </c>
      <c r="AN216" s="95" t="n">
        <v>0</v>
      </c>
      <c r="AO216" s="95">
        <f>ROUND(O216,2)</f>
        <v/>
      </c>
      <c r="AP216" s="95" t="n">
        <v>0</v>
      </c>
      <c r="AQ216" s="95">
        <f>ROUND(R216,2)</f>
        <v/>
      </c>
      <c r="AR216" s="95" t="n">
        <v>0</v>
      </c>
      <c r="AS216" s="95" t="n">
        <v>0</v>
      </c>
      <c r="AT216" s="95" t="n">
        <v>0</v>
      </c>
      <c r="AU216" s="95" t="n">
        <v>0</v>
      </c>
      <c r="AV216" s="95" t="n">
        <v>1</v>
      </c>
      <c r="AW216" s="95" t="n">
        <v>1</v>
      </c>
      <c r="AX216" s="95" t="n"/>
      <c r="AY216" s="95" t="n"/>
      <c r="AZ216" s="95" t="n">
        <v>1</v>
      </c>
      <c r="BA216" s="95" t="n">
        <v>0</v>
      </c>
      <c r="BB216" s="95" t="n">
        <v>0</v>
      </c>
      <c r="BC216" s="95" t="n">
        <v>1</v>
      </c>
      <c r="BD216" s="95" t="n"/>
      <c r="BE216" s="95" t="n"/>
      <c r="BF216" s="95" t="n"/>
      <c r="BG216" s="95" t="n"/>
      <c r="BH216" s="95" t="n">
        <v>3</v>
      </c>
      <c r="BI216" s="95" t="n">
        <v>729.86</v>
      </c>
      <c r="BJ216" s="95" t="n"/>
      <c r="BK216" s="95" t="n"/>
      <c r="BL216" s="95" t="n"/>
      <c r="BM216" s="95" t="n">
        <v>400002</v>
      </c>
      <c r="BN216" s="95" t="n">
        <v>0</v>
      </c>
      <c r="BO216" s="95" t="n"/>
      <c r="BP216" s="95" t="n">
        <v>0</v>
      </c>
      <c r="BQ216" s="95" t="n">
        <v>202</v>
      </c>
      <c r="BR216" s="95" t="n">
        <v>0</v>
      </c>
      <c r="BS216" s="95" t="n">
        <v>1</v>
      </c>
      <c r="BT216" s="95" t="n">
        <v>1</v>
      </c>
      <c r="BU216" s="95" t="n">
        <v>1</v>
      </c>
      <c r="BV216" s="95" t="n">
        <v>1</v>
      </c>
      <c r="BW216" s="95" t="n">
        <v>1</v>
      </c>
      <c r="BX216" s="95" t="n">
        <v>1</v>
      </c>
      <c r="BY216" s="95" t="n"/>
      <c r="BZ216" s="95" t="n">
        <v>0</v>
      </c>
      <c r="CA216" s="95" t="n">
        <v>0</v>
      </c>
      <c r="CB216" s="95" t="n"/>
      <c r="CC216" s="95" t="n"/>
      <c r="CD216" s="95" t="n"/>
      <c r="CE216" s="95" t="n">
        <v>30</v>
      </c>
      <c r="CF216" s="95" t="n">
        <v>0</v>
      </c>
      <c r="CG216" s="95" t="n">
        <v>0</v>
      </c>
      <c r="CH216" s="95" t="n"/>
      <c r="CI216" s="95" t="n"/>
      <c r="CJ216" s="95" t="n"/>
      <c r="CK216" s="95" t="n"/>
      <c r="CL216" s="95" t="n"/>
      <c r="CM216" s="95" t="n">
        <v>0</v>
      </c>
      <c r="CN216" s="95" t="n"/>
      <c r="CO216" s="95" t="n">
        <v>0</v>
      </c>
      <c r="CP216" s="95">
        <f>ROUND(P216,2)</f>
        <v/>
      </c>
      <c r="CQ216" s="95">
        <f>ROUND(V216,2)</f>
        <v/>
      </c>
      <c r="CR216" s="95">
        <f>ROUND(W216,2)</f>
        <v/>
      </c>
      <c r="CS216" s="95">
        <f>ROUND(X216,2)</f>
        <v/>
      </c>
      <c r="CT216" s="95">
        <f>ROUND(Y216,2)</f>
        <v/>
      </c>
      <c r="CU216" s="95">
        <f>ROUND(AF216,2)</f>
        <v/>
      </c>
      <c r="CV216" s="95">
        <f>ROUND((AH216*AV216),2)</f>
        <v/>
      </c>
      <c r="CW216" s="95">
        <f>ROUND(AI216,2)</f>
        <v/>
      </c>
      <c r="CX216" s="95">
        <f>ROUND(AJ216,2)</f>
        <v/>
      </c>
      <c r="CY216" s="95">
        <f>ROUND(((P216*AT216)/100),2)</f>
        <v/>
      </c>
      <c r="CZ216" s="95">
        <f>ROUND(((P216*AU216)/100),2)</f>
        <v/>
      </c>
      <c r="DA216" s="95" t="n"/>
      <c r="DB216" s="95" t="n"/>
      <c r="DC216" s="95" t="n"/>
      <c r="DD216" s="95" t="n"/>
      <c r="DE216" s="95" t="n"/>
      <c r="DF216" s="95" t="n"/>
      <c r="DG216" s="95" t="n"/>
      <c r="DH216" s="95" t="n"/>
      <c r="DI216" s="95" t="n"/>
      <c r="DJ216" s="95" t="n"/>
      <c r="DK216" s="95" t="n"/>
      <c r="DL216" s="95" t="n"/>
      <c r="DM216" s="95" t="n"/>
      <c r="DN216" s="95" t="n">
        <v>0</v>
      </c>
      <c r="DO216" s="95" t="n">
        <v>0</v>
      </c>
      <c r="DP216" s="95" t="n">
        <v>1</v>
      </c>
      <c r="DQ216" s="95" t="n">
        <v>1</v>
      </c>
      <c r="DR216" s="95" t="n"/>
      <c r="DS216" s="95" t="n"/>
      <c r="DT216" s="95" t="n"/>
      <c r="DU216" s="95" t="n">
        <v>1000</v>
      </c>
      <c r="DV216" s="95" t="inlineStr">
        <is>
          <t>м.п.</t>
        </is>
      </c>
      <c r="DW216" s="95" t="inlineStr">
        <is>
          <t>м.п.</t>
        </is>
      </c>
      <c r="DX216" s="95" t="n">
        <v>1</v>
      </c>
      <c r="DY216" s="95" t="n"/>
      <c r="DZ216" s="95" t="n"/>
      <c r="EA216" s="95" t="n"/>
      <c r="EB216" s="95" t="n"/>
      <c r="EC216" s="95" t="n"/>
      <c r="ED216" s="95" t="n"/>
      <c r="EE216" s="95" t="n">
        <v>1324456919</v>
      </c>
      <c r="EF216" s="95" t="n">
        <v>202</v>
      </c>
      <c r="EG216" s="95" t="inlineStr">
        <is>
          <t>Материалы</t>
        </is>
      </c>
      <c r="EH216" s="95" t="n">
        <v>0</v>
      </c>
      <c r="EI216" s="95" t="n"/>
      <c r="EJ216" s="95" t="n">
        <v>729.86</v>
      </c>
      <c r="EK216" s="95" t="n">
        <v>0</v>
      </c>
      <c r="EL216" s="95" t="inlineStr">
        <is>
          <t>ТКП / коммерческое предложение</t>
        </is>
      </c>
      <c r="EM216" s="95" t="inlineStr">
        <is>
          <t>PETR-631138</t>
        </is>
      </c>
      <c r="EN216" s="95" t="n"/>
      <c r="EO216" s="95" t="n"/>
      <c r="EP216" s="95" t="n"/>
      <c r="EQ216" s="95" t="n">
        <v>0</v>
      </c>
      <c r="ER216" s="95" t="n">
        <v>105.94</v>
      </c>
      <c r="ES216" s="95" t="n">
        <v>0</v>
      </c>
      <c r="ET216" s="95" t="n">
        <v>0</v>
      </c>
      <c r="EU216" s="95" t="n">
        <v>0</v>
      </c>
      <c r="EV216" s="95" t="n">
        <v>0</v>
      </c>
      <c r="EW216" s="95" t="n">
        <v>0</v>
      </c>
      <c r="EX216" s="95" t="n">
        <v>0</v>
      </c>
      <c r="EY216" s="95" t="n">
        <v>0</v>
      </c>
      <c r="EZ216" s="95" t="n"/>
      <c r="FA216" s="95" t="n"/>
      <c r="FB216" s="95" t="n"/>
      <c r="FC216" s="95" t="n"/>
      <c r="FD216" s="95" t="n"/>
      <c r="FE216" s="95" t="n"/>
      <c r="FF216" s="95" t="n"/>
      <c r="FG216" s="95" t="n"/>
      <c r="FH216" s="95" t="n"/>
      <c r="FI216" s="95" t="n"/>
      <c r="FJ216" s="95" t="n"/>
      <c r="FK216" s="95" t="n"/>
      <c r="FL216" s="95" t="n"/>
      <c r="FM216" s="95" t="n"/>
      <c r="FN216" s="95" t="n"/>
      <c r="FO216" s="95" t="n"/>
      <c r="FP216" s="95" t="n"/>
      <c r="FQ216" s="95" t="n">
        <v>0</v>
      </c>
      <c r="FR216" s="95">
        <f>ROUND(IF(BI216=3,GM216,0),2)</f>
        <v/>
      </c>
      <c r="FS216" s="95" t="n">
        <v>0</v>
      </c>
      <c r="FT216" s="95" t="n"/>
      <c r="FU216" s="95" t="n"/>
      <c r="FV216" s="95" t="n"/>
      <c r="FW216" s="95" t="n"/>
      <c r="FX216" s="95" t="n">
        <v>0</v>
      </c>
      <c r="FY216" s="95" t="n">
        <v>0</v>
      </c>
      <c r="FZ216" s="95" t="n"/>
      <c r="GA216" s="95" t="inlineStr">
        <is>
          <t>[82 / 1,20 /  1] +  2% Заг.скл</t>
        </is>
      </c>
      <c r="GB216" s="95" t="n"/>
      <c r="GC216" s="95" t="n"/>
      <c r="GD216" s="95" t="n">
        <v>1</v>
      </c>
      <c r="GE216" s="95" t="n"/>
      <c r="GF216" s="95" t="n">
        <v>1324456919</v>
      </c>
      <c r="GG216" s="95" t="n">
        <v>2</v>
      </c>
      <c r="GH216" s="95" t="n">
        <v>4</v>
      </c>
      <c r="GI216" s="95" t="n">
        <v>-2</v>
      </c>
      <c r="GJ216" s="95" t="n">
        <v>0</v>
      </c>
      <c r="GK216" s="95" t="n">
        <v>0</v>
      </c>
      <c r="GL216" s="95">
        <f>ROUND(IF(AND(BH216=3,BI216=3,FS216&lt;&gt;0),P216,0),2)</f>
        <v/>
      </c>
      <c r="GM216" s="95">
        <f>ROUND(O216+X216+Y216,2)+GX216</f>
        <v/>
      </c>
      <c r="GN216" s="95">
        <f>IF(OR(BI216=0,BI216=1),GM216-GX216,0)</f>
        <v/>
      </c>
      <c r="GO216" s="95">
        <f>IF(BI216=2,GM216-GX216,0)</f>
        <v/>
      </c>
      <c r="GP216" s="95">
        <f>IF(BI216=4,GM216-GX216,0)</f>
        <v/>
      </c>
      <c r="GQ216" s="95" t="n"/>
      <c r="GR216" s="95" t="n">
        <v>0</v>
      </c>
      <c r="GS216" s="95" t="n">
        <v>2</v>
      </c>
      <c r="GT216" s="95" t="n">
        <v>0</v>
      </c>
      <c r="GU216" s="95" t="n"/>
      <c r="GV216" s="95">
        <f>ROUND((GT216),6)</f>
        <v/>
      </c>
      <c r="GW216" s="95" t="n">
        <v>1</v>
      </c>
      <c r="GX216" s="95">
        <f>ROUND(HC216*I216,2)</f>
        <v/>
      </c>
      <c r="GY216" s="95" t="n">
        <v>0</v>
      </c>
      <c r="GZ216" s="95" t="n">
        <v>0</v>
      </c>
      <c r="HA216" s="95" t="n">
        <v>0</v>
      </c>
      <c r="HB216" s="95" t="n">
        <v>0</v>
      </c>
      <c r="HC216" s="95">
        <f>GV216*GW216</f>
        <v/>
      </c>
      <c r="HD216" s="95" t="n">
        <v>0</v>
      </c>
      <c r="HE216" s="95" t="n"/>
      <c r="HF216" s="95" t="n"/>
      <c r="HG216" s="95" t="n"/>
      <c r="HH216" s="95" t="n"/>
      <c r="HI216" s="95" t="n"/>
      <c r="HJ216" s="95" t="n"/>
      <c r="HK216" s="95" t="n"/>
      <c r="HL216" s="95" t="n"/>
      <c r="HM216" s="95" t="n"/>
      <c r="HN216" s="95" t="n"/>
      <c r="HO216" s="95" t="n"/>
      <c r="HP216" s="95" t="n"/>
      <c r="HQ216" s="95" t="n"/>
      <c r="HR216" s="95" t="n"/>
      <c r="HS216" s="95" t="n"/>
      <c r="HT216" s="95" t="n"/>
      <c r="HU216" s="95" t="n"/>
      <c r="HV216" s="95" t="n"/>
      <c r="HW216" s="95" t="n"/>
      <c r="HX216" s="95" t="n"/>
      <c r="HY216" s="95" t="n"/>
      <c r="HZ216" s="95" t="n"/>
      <c r="IA216" s="95" t="n"/>
      <c r="IB216" s="95" t="n"/>
      <c r="IC216" s="95" t="n"/>
      <c r="ID216" s="95" t="n"/>
      <c r="IE216" s="95" t="n"/>
      <c r="IF216" s="95" t="n"/>
      <c r="IG216" s="95" t="n"/>
      <c r="IH216" s="95" t="n"/>
      <c r="II216" s="95" t="n"/>
      <c r="IJ216" s="95" t="n"/>
      <c r="IK216" s="95" t="n"/>
      <c r="IL216" s="95" t="n"/>
      <c r="IM216" s="95" t="n"/>
      <c r="IN216" s="95" t="n"/>
      <c r="IO216" s="95" t="n"/>
      <c r="IP216" s="95" t="n"/>
      <c r="IQ216" s="95" t="n"/>
      <c r="IR216" s="95" t="n"/>
      <c r="IS216" s="95" t="n"/>
      <c r="IT216" s="95" t="n"/>
      <c r="IU216" s="95" t="n"/>
    </row>
    <row r="217" ht="12.75" customHeight="1" s="54">
      <c r="A217" s="95" t="n">
        <v>18</v>
      </c>
      <c r="B217" s="95" t="n">
        <v>1</v>
      </c>
      <c r="C217" s="95">
        <f>ROW(SmtRes!A194)</f>
        <v/>
      </c>
      <c r="D217" s="95">
        <f>ROW(EtalonRes!A194)</f>
        <v/>
      </c>
      <c r="E217" s="95" t="n">
        <v>2.1</v>
      </c>
      <c r="F217" s="95" t="inlineStr">
        <is>
          <t>PETR-133351</t>
        </is>
      </c>
      <c r="G217" s="95" t="inlineStr">
        <is>
          <t>Армирующая сетка по трещинам и примыканиям</t>
        </is>
      </c>
      <c r="H217" s="95" t="inlineStr">
        <is>
          <t>м2</t>
        </is>
      </c>
      <c r="I217" s="95" t="n">
        <v>547.38</v>
      </c>
      <c r="J217" s="95" t="n">
        <v>144.97</v>
      </c>
      <c r="K217" s="95" t="n">
        <v>79351.92</v>
      </c>
      <c r="L217" s="95" t="n"/>
      <c r="M217" s="95" t="n"/>
      <c r="N217" s="95" t="n"/>
      <c r="O217" s="95">
        <f>ROUND(Z217,2)</f>
        <v/>
      </c>
      <c r="P217" s="95">
        <f>ROUND(U217,2)</f>
        <v/>
      </c>
      <c r="Q217" s="95">
        <f>ROUND(1,2)</f>
        <v/>
      </c>
      <c r="R217" s="95">
        <f>ROUND(AH217,2)</f>
        <v/>
      </c>
      <c r="S217" s="95" t="inlineStr">
        <is>
          <t>PETR-133351</t>
        </is>
      </c>
      <c r="T217" s="95" t="inlineStr">
        <is>
          <t>material</t>
        </is>
      </c>
      <c r="U217" s="95" t="n">
        <v>79351.92</v>
      </c>
      <c r="V217" s="95" t="n">
        <v>0</v>
      </c>
      <c r="W217" s="95" t="n">
        <v>0</v>
      </c>
      <c r="X217" s="95" t="n">
        <v>0</v>
      </c>
      <c r="Y217" s="95" t="n">
        <v>0</v>
      </c>
      <c r="Z217" s="95" t="n">
        <v>79353.67999999999</v>
      </c>
      <c r="AA217" s="95" t="n">
        <v>0</v>
      </c>
      <c r="AB217" s="95" t="n">
        <v>0</v>
      </c>
      <c r="AC217" s="95" t="n">
        <v>0</v>
      </c>
      <c r="AD217" s="95" t="n">
        <v>0</v>
      </c>
      <c r="AE217" s="95" t="inlineStr">
        <is>
          <t>material</t>
        </is>
      </c>
      <c r="AF217" s="95" t="n">
        <v>0</v>
      </c>
      <c r="AG217" s="95" t="n">
        <v>0</v>
      </c>
      <c r="AH217" s="95" t="n">
        <v>0</v>
      </c>
      <c r="AI217" s="95">
        <f>(EX217)</f>
        <v/>
      </c>
      <c r="AJ217" s="95">
        <f>(AS217)</f>
        <v/>
      </c>
      <c r="AK217" s="95" t="n">
        <v>0</v>
      </c>
      <c r="AL217" s="95" t="n">
        <v>0</v>
      </c>
      <c r="AM217" s="95" t="n">
        <v>0</v>
      </c>
      <c r="AN217" s="95" t="n">
        <v>0</v>
      </c>
      <c r="AO217" s="95">
        <f>ROUND(O217,2)</f>
        <v/>
      </c>
      <c r="AP217" s="95" t="n">
        <v>0</v>
      </c>
      <c r="AQ217" s="95">
        <f>ROUND(R217,2)</f>
        <v/>
      </c>
      <c r="AR217" s="95" t="n">
        <v>0</v>
      </c>
      <c r="AS217" s="95" t="n">
        <v>0</v>
      </c>
      <c r="AT217" s="95" t="n">
        <v>0</v>
      </c>
      <c r="AU217" s="95" t="n">
        <v>0</v>
      </c>
      <c r="AV217" s="95" t="n">
        <v>1</v>
      </c>
      <c r="AW217" s="95" t="n">
        <v>1</v>
      </c>
      <c r="AX217" s="95" t="n"/>
      <c r="AY217" s="95" t="n"/>
      <c r="AZ217" s="95" t="n">
        <v>1</v>
      </c>
      <c r="BA217" s="95" t="n">
        <v>0</v>
      </c>
      <c r="BB217" s="95" t="n">
        <v>0</v>
      </c>
      <c r="BC217" s="95" t="n">
        <v>1</v>
      </c>
      <c r="BD217" s="95" t="n"/>
      <c r="BE217" s="95" t="n"/>
      <c r="BF217" s="95" t="n"/>
      <c r="BG217" s="95" t="n"/>
      <c r="BH217" s="95" t="n">
        <v>3</v>
      </c>
      <c r="BI217" s="95" t="n">
        <v>547.38</v>
      </c>
      <c r="BJ217" s="95" t="n"/>
      <c r="BK217" s="95" t="n"/>
      <c r="BL217" s="95" t="n"/>
      <c r="BM217" s="95" t="n">
        <v>400002</v>
      </c>
      <c r="BN217" s="95" t="n">
        <v>0</v>
      </c>
      <c r="BO217" s="95" t="n"/>
      <c r="BP217" s="95" t="n">
        <v>0</v>
      </c>
      <c r="BQ217" s="95" t="n">
        <v>202</v>
      </c>
      <c r="BR217" s="95" t="n">
        <v>0</v>
      </c>
      <c r="BS217" s="95" t="n">
        <v>1</v>
      </c>
      <c r="BT217" s="95" t="n">
        <v>1</v>
      </c>
      <c r="BU217" s="95" t="n">
        <v>1</v>
      </c>
      <c r="BV217" s="95" t="n">
        <v>1</v>
      </c>
      <c r="BW217" s="95" t="n">
        <v>1</v>
      </c>
      <c r="BX217" s="95" t="n">
        <v>1</v>
      </c>
      <c r="BY217" s="95" t="n"/>
      <c r="BZ217" s="95" t="n">
        <v>0</v>
      </c>
      <c r="CA217" s="95" t="n">
        <v>0</v>
      </c>
      <c r="CB217" s="95" t="n"/>
      <c r="CC217" s="95" t="n"/>
      <c r="CD217" s="95" t="n"/>
      <c r="CE217" s="95" t="n">
        <v>30</v>
      </c>
      <c r="CF217" s="95" t="n">
        <v>0</v>
      </c>
      <c r="CG217" s="95" t="n">
        <v>0</v>
      </c>
      <c r="CH217" s="95" t="n"/>
      <c r="CI217" s="95" t="n"/>
      <c r="CJ217" s="95" t="n"/>
      <c r="CK217" s="95" t="n"/>
      <c r="CL217" s="95" t="n"/>
      <c r="CM217" s="95" t="n">
        <v>0</v>
      </c>
      <c r="CN217" s="95" t="n"/>
      <c r="CO217" s="95" t="n">
        <v>0</v>
      </c>
      <c r="CP217" s="95">
        <f>ROUND(P217,2)</f>
        <v/>
      </c>
      <c r="CQ217" s="95">
        <f>ROUND(V217,2)</f>
        <v/>
      </c>
      <c r="CR217" s="95">
        <f>ROUND(W217,2)</f>
        <v/>
      </c>
      <c r="CS217" s="95">
        <f>ROUND(X217,2)</f>
        <v/>
      </c>
      <c r="CT217" s="95">
        <f>ROUND(Y217,2)</f>
        <v/>
      </c>
      <c r="CU217" s="95">
        <f>ROUND(AF217,2)</f>
        <v/>
      </c>
      <c r="CV217" s="95">
        <f>ROUND((AH217*AV217),2)</f>
        <v/>
      </c>
      <c r="CW217" s="95">
        <f>ROUND(AI217,2)</f>
        <v/>
      </c>
      <c r="CX217" s="95">
        <f>ROUND(AJ217,2)</f>
        <v/>
      </c>
      <c r="CY217" s="95">
        <f>ROUND(((P217*AT217)/100),2)</f>
        <v/>
      </c>
      <c r="CZ217" s="95">
        <f>ROUND(((P217*AU217)/100),2)</f>
        <v/>
      </c>
      <c r="DA217" s="95" t="n"/>
      <c r="DB217" s="95" t="n"/>
      <c r="DC217" s="95" t="n"/>
      <c r="DD217" s="95" t="n"/>
      <c r="DE217" s="95" t="n"/>
      <c r="DF217" s="95" t="n"/>
      <c r="DG217" s="95" t="n"/>
      <c r="DH217" s="95" t="n"/>
      <c r="DI217" s="95" t="n"/>
      <c r="DJ217" s="95" t="n"/>
      <c r="DK217" s="95" t="n"/>
      <c r="DL217" s="95" t="n"/>
      <c r="DM217" s="95" t="n"/>
      <c r="DN217" s="95" t="n">
        <v>0</v>
      </c>
      <c r="DO217" s="95" t="n">
        <v>0</v>
      </c>
      <c r="DP217" s="95" t="n">
        <v>1</v>
      </c>
      <c r="DQ217" s="95" t="n">
        <v>1</v>
      </c>
      <c r="DR217" s="95" t="n"/>
      <c r="DS217" s="95" t="n"/>
      <c r="DT217" s="95" t="n"/>
      <c r="DU217" s="95" t="n">
        <v>1000</v>
      </c>
      <c r="DV217" s="95" t="inlineStr">
        <is>
          <t>м2</t>
        </is>
      </c>
      <c r="DW217" s="95" t="inlineStr">
        <is>
          <t>м2</t>
        </is>
      </c>
      <c r="DX217" s="95" t="n">
        <v>1</v>
      </c>
      <c r="DY217" s="95" t="n"/>
      <c r="DZ217" s="95" t="n"/>
      <c r="EA217" s="95" t="n"/>
      <c r="EB217" s="95" t="n"/>
      <c r="EC217" s="95" t="n"/>
      <c r="ED217" s="95" t="n"/>
      <c r="EE217" s="95" t="n">
        <v>1446856355</v>
      </c>
      <c r="EF217" s="95" t="n">
        <v>202</v>
      </c>
      <c r="EG217" s="95" t="inlineStr">
        <is>
          <t>Материалы</t>
        </is>
      </c>
      <c r="EH217" s="95" t="n">
        <v>0</v>
      </c>
      <c r="EI217" s="95" t="n"/>
      <c r="EJ217" s="95" t="n">
        <v>547.38</v>
      </c>
      <c r="EK217" s="95" t="n">
        <v>0</v>
      </c>
      <c r="EL217" s="95" t="inlineStr">
        <is>
          <t>ТКП / коммерческое предложение</t>
        </is>
      </c>
      <c r="EM217" s="95" t="inlineStr">
        <is>
          <t>PETR-133351</t>
        </is>
      </c>
      <c r="EN217" s="95" t="n"/>
      <c r="EO217" s="95" t="n"/>
      <c r="EP217" s="95" t="n"/>
      <c r="EQ217" s="95" t="n">
        <v>0</v>
      </c>
      <c r="ER217" s="95" t="n">
        <v>144.97</v>
      </c>
      <c r="ES217" s="95" t="n">
        <v>0</v>
      </c>
      <c r="ET217" s="95" t="n">
        <v>0</v>
      </c>
      <c r="EU217" s="95" t="n">
        <v>0</v>
      </c>
      <c r="EV217" s="95" t="n">
        <v>0</v>
      </c>
      <c r="EW217" s="95" t="n">
        <v>0</v>
      </c>
      <c r="EX217" s="95" t="n">
        <v>0</v>
      </c>
      <c r="EY217" s="95" t="n">
        <v>0</v>
      </c>
      <c r="EZ217" s="95" t="n"/>
      <c r="FA217" s="95" t="n"/>
      <c r="FB217" s="95" t="n"/>
      <c r="FC217" s="95" t="n"/>
      <c r="FD217" s="95" t="n"/>
      <c r="FE217" s="95" t="n"/>
      <c r="FF217" s="95" t="n"/>
      <c r="FG217" s="95" t="n"/>
      <c r="FH217" s="95" t="n"/>
      <c r="FI217" s="95" t="n"/>
      <c r="FJ217" s="95" t="n"/>
      <c r="FK217" s="95" t="n"/>
      <c r="FL217" s="95" t="n"/>
      <c r="FM217" s="95" t="n"/>
      <c r="FN217" s="95" t="n"/>
      <c r="FO217" s="95" t="n"/>
      <c r="FP217" s="95" t="n"/>
      <c r="FQ217" s="95" t="n">
        <v>0</v>
      </c>
      <c r="FR217" s="95">
        <f>ROUND(IF(BI217=3,GM217,0),2)</f>
        <v/>
      </c>
      <c r="FS217" s="95" t="n">
        <v>0</v>
      </c>
      <c r="FT217" s="95" t="n"/>
      <c r="FU217" s="95" t="n"/>
      <c r="FV217" s="95" t="n"/>
      <c r="FW217" s="95" t="n"/>
      <c r="FX217" s="95" t="n">
        <v>0</v>
      </c>
      <c r="FY217" s="95" t="n">
        <v>0</v>
      </c>
      <c r="FZ217" s="95" t="n"/>
      <c r="GA217" s="95" t="inlineStr">
        <is>
          <t>[82 / 1,20 /  1] +  2% Заг.скл</t>
        </is>
      </c>
      <c r="GB217" s="95" t="n"/>
      <c r="GC217" s="95" t="n"/>
      <c r="GD217" s="95" t="n">
        <v>1</v>
      </c>
      <c r="GE217" s="95" t="n"/>
      <c r="GF217" s="95" t="n">
        <v>1446856355</v>
      </c>
      <c r="GG217" s="95" t="n">
        <v>2</v>
      </c>
      <c r="GH217" s="95" t="n">
        <v>4</v>
      </c>
      <c r="GI217" s="95" t="n">
        <v>-2</v>
      </c>
      <c r="GJ217" s="95" t="n">
        <v>0</v>
      </c>
      <c r="GK217" s="95" t="n">
        <v>0</v>
      </c>
      <c r="GL217" s="95">
        <f>ROUND(IF(AND(BH217=3,BI217=3,FS217&lt;&gt;0),P217,0),2)</f>
        <v/>
      </c>
      <c r="GM217" s="95">
        <f>ROUND(O217+X217+Y217,2)+GX217</f>
        <v/>
      </c>
      <c r="GN217" s="95">
        <f>IF(OR(BI217=0,BI217=1),GM217-GX217,0)</f>
        <v/>
      </c>
      <c r="GO217" s="95">
        <f>IF(BI217=2,GM217-GX217,0)</f>
        <v/>
      </c>
      <c r="GP217" s="95">
        <f>IF(BI217=4,GM217-GX217,0)</f>
        <v/>
      </c>
      <c r="GQ217" s="95" t="n"/>
      <c r="GR217" s="95" t="n">
        <v>0</v>
      </c>
      <c r="GS217" s="95" t="n">
        <v>2</v>
      </c>
      <c r="GT217" s="95" t="n">
        <v>0</v>
      </c>
      <c r="GU217" s="95" t="n"/>
      <c r="GV217" s="95">
        <f>ROUND((GT217),6)</f>
        <v/>
      </c>
      <c r="GW217" s="95" t="n">
        <v>1</v>
      </c>
      <c r="GX217" s="95">
        <f>ROUND(HC217*I217,2)</f>
        <v/>
      </c>
      <c r="GY217" s="95" t="n">
        <v>0</v>
      </c>
      <c r="GZ217" s="95" t="n">
        <v>0</v>
      </c>
      <c r="HA217" s="95" t="n">
        <v>0</v>
      </c>
      <c r="HB217" s="95" t="n">
        <v>0</v>
      </c>
      <c r="HC217" s="95">
        <f>GV217*GW217</f>
        <v/>
      </c>
      <c r="HD217" s="95" t="n">
        <v>0</v>
      </c>
      <c r="HE217" s="95" t="n"/>
      <c r="HF217" s="95" t="n"/>
      <c r="HG217" s="95" t="n"/>
      <c r="HH217" s="95" t="n"/>
      <c r="HI217" s="95" t="n"/>
      <c r="HJ217" s="95" t="n"/>
      <c r="HK217" s="95" t="n"/>
      <c r="HL217" s="95" t="n"/>
      <c r="HM217" s="95" t="n"/>
      <c r="HN217" s="95" t="n"/>
      <c r="HO217" s="95" t="n"/>
      <c r="HP217" s="95" t="n"/>
      <c r="HQ217" s="95" t="n"/>
      <c r="HR217" s="95" t="n"/>
      <c r="HS217" s="95" t="n"/>
      <c r="HT217" s="95" t="n"/>
      <c r="HU217" s="95" t="n"/>
      <c r="HV217" s="95" t="n"/>
      <c r="HW217" s="95" t="n"/>
      <c r="HX217" s="95" t="n"/>
      <c r="HY217" s="95" t="n"/>
      <c r="HZ217" s="95" t="n"/>
      <c r="IA217" s="95" t="n"/>
      <c r="IB217" s="95" t="n"/>
      <c r="IC217" s="95" t="n"/>
      <c r="ID217" s="95" t="n"/>
      <c r="IE217" s="95" t="n"/>
      <c r="IF217" s="95" t="n"/>
      <c r="IG217" s="95" t="n"/>
      <c r="IH217" s="95" t="n"/>
      <c r="II217" s="95" t="n"/>
      <c r="IJ217" s="95" t="n"/>
      <c r="IK217" s="95" t="n"/>
      <c r="IL217" s="95" t="n"/>
      <c r="IM217" s="95" t="n"/>
      <c r="IN217" s="95" t="n"/>
      <c r="IO217" s="95" t="n"/>
      <c r="IP217" s="95" t="n"/>
      <c r="IQ217" s="95" t="n"/>
      <c r="IR217" s="95" t="n"/>
      <c r="IS217" s="95" t="n"/>
      <c r="IT217" s="95" t="n"/>
      <c r="IU217" s="95" t="n"/>
    </row>
    <row r="218" ht="12.75" customHeight="1" s="54">
      <c r="A218" s="95" t="n">
        <v>18</v>
      </c>
      <c r="B218" s="95" t="n">
        <v>1</v>
      </c>
      <c r="C218" s="95">
        <f>ROW(SmtRes!A195)</f>
        <v/>
      </c>
      <c r="D218" s="95">
        <f>ROW(EtalonRes!A195)</f>
        <v/>
      </c>
      <c r="E218" s="95" t="n">
        <v>2</v>
      </c>
      <c r="F218" s="95" t="inlineStr">
        <is>
          <t>PETR-131252</t>
        </is>
      </c>
      <c r="G218" s="95" t="inlineStr">
        <is>
          <t>Защита стен коридоров: отбойная доска, углы, профили и крепеж</t>
        </is>
      </c>
      <c r="H218" s="95" t="inlineStr">
        <is>
          <t>м.п.</t>
        </is>
      </c>
      <c r="I218" s="95" t="n">
        <v>206.44</v>
      </c>
      <c r="J218" s="95" t="n">
        <v>1561.18</v>
      </c>
      <c r="K218" s="95" t="n">
        <v>322290.17</v>
      </c>
      <c r="L218" s="95" t="n"/>
      <c r="M218" s="95" t="n"/>
      <c r="N218" s="95" t="n"/>
      <c r="O218" s="95">
        <f>ROUND(Z218,2)</f>
        <v/>
      </c>
      <c r="P218" s="95">
        <f>ROUND(U218,2)</f>
        <v/>
      </c>
      <c r="Q218" s="95">
        <f>ROUND(1,2)</f>
        <v/>
      </c>
      <c r="R218" s="95">
        <f>ROUND(AH218,2)</f>
        <v/>
      </c>
      <c r="S218" s="95" t="inlineStr">
        <is>
          <t>PETR-131252</t>
        </is>
      </c>
      <c r="T218" s="95" t="inlineStr">
        <is>
          <t>equipment</t>
        </is>
      </c>
      <c r="U218" s="95" t="n">
        <v>322290.17</v>
      </c>
      <c r="V218" s="95" t="n">
        <v>0</v>
      </c>
      <c r="W218" s="95" t="n">
        <v>0</v>
      </c>
      <c r="X218" s="95" t="n">
        <v>0</v>
      </c>
      <c r="Y218" s="95" t="n">
        <v>0</v>
      </c>
      <c r="Z218" s="95" t="n">
        <v>322290</v>
      </c>
      <c r="AA218" s="95" t="n">
        <v>0</v>
      </c>
      <c r="AB218" s="95" t="n">
        <v>0</v>
      </c>
      <c r="AC218" s="95" t="n">
        <v>0</v>
      </c>
      <c r="AD218" s="95" t="n">
        <v>0</v>
      </c>
      <c r="AE218" s="95" t="inlineStr">
        <is>
          <t>equipment</t>
        </is>
      </c>
      <c r="AF218" s="95" t="n">
        <v>0</v>
      </c>
      <c r="AG218" s="95" t="n">
        <v>0</v>
      </c>
      <c r="AH218" s="95" t="n">
        <v>0</v>
      </c>
      <c r="AI218" s="95">
        <f>(EX218)</f>
        <v/>
      </c>
      <c r="AJ218" s="95">
        <f>(AS218)</f>
        <v/>
      </c>
      <c r="AK218" s="95" t="n">
        <v>0</v>
      </c>
      <c r="AL218" s="95" t="n">
        <v>0</v>
      </c>
      <c r="AM218" s="95" t="n">
        <v>0</v>
      </c>
      <c r="AN218" s="95" t="n">
        <v>0</v>
      </c>
      <c r="AO218" s="95">
        <f>ROUND(O218,2)</f>
        <v/>
      </c>
      <c r="AP218" s="95" t="n">
        <v>0</v>
      </c>
      <c r="AQ218" s="95">
        <f>ROUND(R218,2)</f>
        <v/>
      </c>
      <c r="AR218" s="95" t="n">
        <v>0</v>
      </c>
      <c r="AS218" s="95" t="n">
        <v>0</v>
      </c>
      <c r="AT218" s="95" t="n">
        <v>0</v>
      </c>
      <c r="AU218" s="95" t="n">
        <v>0</v>
      </c>
      <c r="AV218" s="95" t="n">
        <v>1</v>
      </c>
      <c r="AW218" s="95" t="n">
        <v>1</v>
      </c>
      <c r="AX218" s="95" t="n"/>
      <c r="AY218" s="95" t="n"/>
      <c r="AZ218" s="95" t="n">
        <v>1</v>
      </c>
      <c r="BA218" s="95" t="n">
        <v>0</v>
      </c>
      <c r="BB218" s="95" t="n">
        <v>0</v>
      </c>
      <c r="BC218" s="95" t="n">
        <v>1</v>
      </c>
      <c r="BD218" s="95" t="n"/>
      <c r="BE218" s="95" t="n"/>
      <c r="BF218" s="95" t="n"/>
      <c r="BG218" s="95" t="n"/>
      <c r="BH218" s="95" t="n">
        <v>3</v>
      </c>
      <c r="BI218" s="95" t="n">
        <v>206.44</v>
      </c>
      <c r="BJ218" s="95" t="n"/>
      <c r="BK218" s="95" t="n"/>
      <c r="BL218" s="95" t="n"/>
      <c r="BM218" s="95" t="n">
        <v>400003</v>
      </c>
      <c r="BN218" s="95" t="n">
        <v>0</v>
      </c>
      <c r="BO218" s="95" t="n"/>
      <c r="BP218" s="95" t="n">
        <v>0</v>
      </c>
      <c r="BQ218" s="95" t="n">
        <v>216</v>
      </c>
      <c r="BR218" s="95" t="n">
        <v>0</v>
      </c>
      <c r="BS218" s="95" t="n">
        <v>1</v>
      </c>
      <c r="BT218" s="95" t="n">
        <v>1</v>
      </c>
      <c r="BU218" s="95" t="n">
        <v>1</v>
      </c>
      <c r="BV218" s="95" t="n">
        <v>1</v>
      </c>
      <c r="BW218" s="95" t="n">
        <v>1</v>
      </c>
      <c r="BX218" s="95" t="n">
        <v>1</v>
      </c>
      <c r="BY218" s="95" t="n"/>
      <c r="BZ218" s="95" t="n">
        <v>0</v>
      </c>
      <c r="CA218" s="95" t="n">
        <v>0</v>
      </c>
      <c r="CB218" s="95" t="n"/>
      <c r="CC218" s="95" t="n"/>
      <c r="CD218" s="95" t="n"/>
      <c r="CE218" s="95" t="n">
        <v>30</v>
      </c>
      <c r="CF218" s="95" t="n">
        <v>0</v>
      </c>
      <c r="CG218" s="95" t="n">
        <v>0</v>
      </c>
      <c r="CH218" s="95" t="n"/>
      <c r="CI218" s="95" t="n"/>
      <c r="CJ218" s="95" t="n"/>
      <c r="CK218" s="95" t="n"/>
      <c r="CL218" s="95" t="n"/>
      <c r="CM218" s="95" t="n">
        <v>0</v>
      </c>
      <c r="CN218" s="95" t="n"/>
      <c r="CO218" s="95" t="n">
        <v>0</v>
      </c>
      <c r="CP218" s="95">
        <f>ROUND(P218,2)</f>
        <v/>
      </c>
      <c r="CQ218" s="95">
        <f>ROUND(V218,2)</f>
        <v/>
      </c>
      <c r="CR218" s="95">
        <f>ROUND(W218,2)</f>
        <v/>
      </c>
      <c r="CS218" s="95">
        <f>ROUND(X218,2)</f>
        <v/>
      </c>
      <c r="CT218" s="95">
        <f>ROUND(Y218,2)</f>
        <v/>
      </c>
      <c r="CU218" s="95">
        <f>ROUND(AF218,2)</f>
        <v/>
      </c>
      <c r="CV218" s="95">
        <f>ROUND((AH218*AV218),2)</f>
        <v/>
      </c>
      <c r="CW218" s="95">
        <f>ROUND(AI218,2)</f>
        <v/>
      </c>
      <c r="CX218" s="95">
        <f>ROUND(AJ218,2)</f>
        <v/>
      </c>
      <c r="CY218" s="95">
        <f>ROUND(((P218*AT218)/100),2)</f>
        <v/>
      </c>
      <c r="CZ218" s="95">
        <f>ROUND(((P218*AU218)/100),2)</f>
        <v/>
      </c>
      <c r="DA218" s="95" t="n"/>
      <c r="DB218" s="95" t="n"/>
      <c r="DC218" s="95" t="n"/>
      <c r="DD218" s="95" t="n"/>
      <c r="DE218" s="95" t="n"/>
      <c r="DF218" s="95" t="n"/>
      <c r="DG218" s="95" t="n"/>
      <c r="DH218" s="95" t="n"/>
      <c r="DI218" s="95" t="n"/>
      <c r="DJ218" s="95" t="n"/>
      <c r="DK218" s="95" t="n"/>
      <c r="DL218" s="95" t="n"/>
      <c r="DM218" s="95" t="n"/>
      <c r="DN218" s="95" t="n">
        <v>0</v>
      </c>
      <c r="DO218" s="95" t="n">
        <v>0</v>
      </c>
      <c r="DP218" s="95" t="n">
        <v>1</v>
      </c>
      <c r="DQ218" s="95" t="n">
        <v>1</v>
      </c>
      <c r="DR218" s="95" t="n"/>
      <c r="DS218" s="95" t="n"/>
      <c r="DT218" s="95" t="n"/>
      <c r="DU218" s="95" t="n">
        <v>1000</v>
      </c>
      <c r="DV218" s="95" t="inlineStr">
        <is>
          <t>м.п.</t>
        </is>
      </c>
      <c r="DW218" s="95" t="inlineStr">
        <is>
          <t>м.п.</t>
        </is>
      </c>
      <c r="DX218" s="95" t="n">
        <v>1</v>
      </c>
      <c r="DY218" s="95" t="n"/>
      <c r="DZ218" s="95" t="n"/>
      <c r="EA218" s="95" t="n"/>
      <c r="EB218" s="95" t="n"/>
      <c r="EC218" s="95" t="n"/>
      <c r="ED218" s="95" t="n"/>
      <c r="EE218" s="95" t="n">
        <v>1756473770</v>
      </c>
      <c r="EF218" s="95" t="n">
        <v>216</v>
      </c>
      <c r="EG218" s="95" t="inlineStr">
        <is>
          <t>Оборудование</t>
        </is>
      </c>
      <c r="EH218" s="95" t="n">
        <v>0</v>
      </c>
      <c r="EI218" s="95" t="n"/>
      <c r="EJ218" s="95" t="n">
        <v>206.44</v>
      </c>
      <c r="EK218" s="95" t="n">
        <v>0</v>
      </c>
      <c r="EL218" s="95" t="inlineStr">
        <is>
          <t>ТКП / коммерческое предложение</t>
        </is>
      </c>
      <c r="EM218" s="95" t="inlineStr">
        <is>
          <t>PETR-131252</t>
        </is>
      </c>
      <c r="EN218" s="95" t="n"/>
      <c r="EO218" s="95" t="n"/>
      <c r="EP218" s="95" t="n"/>
      <c r="EQ218" s="95" t="n">
        <v>0</v>
      </c>
      <c r="ER218" s="95" t="n">
        <v>1561.18</v>
      </c>
      <c r="ES218" s="95" t="n">
        <v>0</v>
      </c>
      <c r="ET218" s="95" t="n">
        <v>0</v>
      </c>
      <c r="EU218" s="95" t="n">
        <v>0</v>
      </c>
      <c r="EV218" s="95" t="n">
        <v>0</v>
      </c>
      <c r="EW218" s="95" t="n">
        <v>0</v>
      </c>
      <c r="EX218" s="95" t="n">
        <v>0</v>
      </c>
      <c r="EY218" s="95" t="n">
        <v>0</v>
      </c>
      <c r="EZ218" s="95" t="n"/>
      <c r="FA218" s="95" t="n"/>
      <c r="FB218" s="95" t="n"/>
      <c r="FC218" s="95" t="n"/>
      <c r="FD218" s="95" t="n"/>
      <c r="FE218" s="95" t="n"/>
      <c r="FF218" s="95" t="n"/>
      <c r="FG218" s="95" t="n"/>
      <c r="FH218" s="95" t="n"/>
      <c r="FI218" s="95" t="n"/>
      <c r="FJ218" s="95" t="n"/>
      <c r="FK218" s="95" t="n"/>
      <c r="FL218" s="95" t="n"/>
      <c r="FM218" s="95" t="n"/>
      <c r="FN218" s="95" t="n"/>
      <c r="FO218" s="95" t="n"/>
      <c r="FP218" s="95" t="n"/>
      <c r="FQ218" s="95" t="n">
        <v>0</v>
      </c>
      <c r="FR218" s="95">
        <f>ROUND(IF(BI218=3,GM218,0),2)</f>
        <v/>
      </c>
      <c r="FS218" s="95" t="n">
        <v>0</v>
      </c>
      <c r="FT218" s="95" t="n"/>
      <c r="FU218" s="95" t="n"/>
      <c r="FV218" s="95" t="n"/>
      <c r="FW218" s="95" t="n"/>
      <c r="FX218" s="95" t="n">
        <v>0</v>
      </c>
      <c r="FY218" s="95" t="n">
        <v>0</v>
      </c>
      <c r="FZ218" s="95" t="n"/>
      <c r="GA218" s="95" t="inlineStr">
        <is>
          <t>[83 / 1,20 /  1] +  1,2% Заг.скл</t>
        </is>
      </c>
      <c r="GB218" s="95" t="n"/>
      <c r="GC218" s="95" t="n"/>
      <c r="GD218" s="95" t="n">
        <v>1</v>
      </c>
      <c r="GE218" s="95" t="n"/>
      <c r="GF218" s="95" t="n">
        <v>1756473770</v>
      </c>
      <c r="GG218" s="95" t="n">
        <v>2</v>
      </c>
      <c r="GH218" s="95" t="n">
        <v>3</v>
      </c>
      <c r="GI218" s="95" t="n">
        <v>5</v>
      </c>
      <c r="GJ218" s="95" t="n">
        <v>0</v>
      </c>
      <c r="GK218" s="95" t="n">
        <v>0</v>
      </c>
      <c r="GL218" s="95">
        <f>ROUND(IF(AND(BH218=3,BI218=3,FS218&lt;&gt;0),P218,0),2)</f>
        <v/>
      </c>
      <c r="GM218" s="95">
        <f>ROUND(O218+X218+Y218,2)+GX218</f>
        <v/>
      </c>
      <c r="GN218" s="95">
        <f>IF(OR(BI218=0,BI218=1),GM218-GX218,0)</f>
        <v/>
      </c>
      <c r="GO218" s="95">
        <f>IF(BI218=2,GM218-GX218,0)</f>
        <v/>
      </c>
      <c r="GP218" s="95">
        <f>IF(BI218=4,GM218-GX218,0)</f>
        <v/>
      </c>
      <c r="GQ218" s="95" t="n"/>
      <c r="GR218" s="95" t="n">
        <v>1</v>
      </c>
      <c r="GS218" s="95" t="n">
        <v>1</v>
      </c>
      <c r="GT218" s="95" t="n">
        <v>0</v>
      </c>
      <c r="GU218" s="95" t="n"/>
      <c r="GV218" s="95">
        <f>ROUND((GT218),6)</f>
        <v/>
      </c>
      <c r="GW218" s="95" t="n">
        <v>1</v>
      </c>
      <c r="GX218" s="95">
        <f>ROUND(HC218*I218,2)</f>
        <v/>
      </c>
      <c r="GY218" s="95" t="n">
        <v>0</v>
      </c>
      <c r="GZ218" s="95" t="n">
        <v>0</v>
      </c>
      <c r="HA218" s="95" t="n">
        <v>0</v>
      </c>
      <c r="HB218" s="95" t="n">
        <v>0</v>
      </c>
      <c r="HC218" s="95">
        <f>GV218*GW218</f>
        <v/>
      </c>
      <c r="HD218" s="95" t="n">
        <v>0</v>
      </c>
      <c r="HE218" s="95" t="n"/>
      <c r="HF218" s="95" t="n"/>
      <c r="HG218" s="95" t="n"/>
      <c r="HH218" s="95" t="n"/>
      <c r="HI218" s="95" t="n"/>
      <c r="HJ218" s="95" t="n"/>
      <c r="HK218" s="95" t="n"/>
      <c r="HL218" s="95" t="n"/>
      <c r="HM218" s="95" t="n"/>
      <c r="HN218" s="95" t="n"/>
      <c r="HO218" s="95" t="n"/>
      <c r="HP218" s="95" t="n"/>
      <c r="HQ218" s="95" t="n"/>
      <c r="HR218" s="95" t="n"/>
      <c r="HS218" s="95" t="n"/>
      <c r="HT218" s="95" t="n"/>
      <c r="HU218" s="95" t="n"/>
      <c r="HV218" s="95" t="n"/>
      <c r="HW218" s="95" t="n"/>
      <c r="HX218" s="95" t="n"/>
      <c r="HY218" s="95" t="n"/>
      <c r="HZ218" s="95" t="n"/>
      <c r="IA218" s="95" t="n"/>
      <c r="IB218" s="95" t="n"/>
      <c r="IC218" s="95" t="n"/>
      <c r="ID218" s="95" t="n"/>
      <c r="IE218" s="95" t="n"/>
      <c r="IF218" s="95" t="n"/>
      <c r="IG218" s="95" t="n"/>
      <c r="IH218" s="95" t="n"/>
      <c r="II218" s="95" t="n"/>
      <c r="IJ218" s="95" t="n"/>
      <c r="IK218" s="95" t="n"/>
      <c r="IL218" s="95" t="n"/>
      <c r="IM218" s="95" t="n"/>
      <c r="IN218" s="95" t="n"/>
      <c r="IO218" s="95" t="n"/>
      <c r="IP218" s="95" t="n"/>
      <c r="IQ218" s="95" t="n"/>
      <c r="IR218" s="95" t="n"/>
      <c r="IS218" s="95" t="n"/>
      <c r="IT218" s="95" t="n"/>
      <c r="IU218" s="95" t="n"/>
    </row>
    <row r="219" ht="12.75" customHeight="1" s="54">
      <c r="A219" s="95" t="n">
        <v>18</v>
      </c>
      <c r="B219" s="95" t="n">
        <v>1</v>
      </c>
      <c r="C219" s="95">
        <f>ROW(SmtRes!A196)</f>
        <v/>
      </c>
      <c r="D219" s="95">
        <f>ROW(EtalonRes!A196)</f>
        <v/>
      </c>
      <c r="E219" s="95" t="n">
        <v>2.1</v>
      </c>
      <c r="F219" s="95" t="inlineStr">
        <is>
          <t>PETR-112336</t>
        </is>
      </c>
      <c r="G219" s="95" t="inlineStr">
        <is>
          <t>Шпаклевка Основит Эконсилк РР38 W 20 кг</t>
        </is>
      </c>
      <c r="H219" s="95" t="inlineStr">
        <is>
          <t>меш.</t>
        </is>
      </c>
      <c r="I219" s="95" t="n">
        <v>118.8</v>
      </c>
      <c r="J219" s="95" t="n">
        <v>1000.27</v>
      </c>
      <c r="K219" s="95" t="n">
        <v>118832.18</v>
      </c>
      <c r="L219" s="95" t="n"/>
      <c r="M219" s="95" t="n"/>
      <c r="N219" s="95" t="n"/>
      <c r="O219" s="95">
        <f>ROUND(Z219,2)</f>
        <v/>
      </c>
      <c r="P219" s="95">
        <f>ROUND(U219,2)</f>
        <v/>
      </c>
      <c r="Q219" s="95">
        <f>ROUND(1,2)</f>
        <v/>
      </c>
      <c r="R219" s="95">
        <f>ROUND(AH219,2)</f>
        <v/>
      </c>
      <c r="S219" s="95" t="inlineStr">
        <is>
          <t>PETR-112336</t>
        </is>
      </c>
      <c r="T219" s="95" t="inlineStr">
        <is>
          <t>material</t>
        </is>
      </c>
      <c r="U219" s="95" t="n">
        <v>118832.18</v>
      </c>
      <c r="V219" s="95" t="n">
        <v>0</v>
      </c>
      <c r="W219" s="95" t="n">
        <v>0</v>
      </c>
      <c r="X219" s="95" t="n">
        <v>0</v>
      </c>
      <c r="Y219" s="95" t="n">
        <v>0</v>
      </c>
      <c r="Z219" s="95" t="n">
        <v>118832.08</v>
      </c>
      <c r="AA219" s="95" t="n">
        <v>0</v>
      </c>
      <c r="AB219" s="95" t="n">
        <v>0</v>
      </c>
      <c r="AC219" s="95" t="n">
        <v>0</v>
      </c>
      <c r="AD219" s="95" t="n">
        <v>0</v>
      </c>
      <c r="AE219" s="95" t="inlineStr">
        <is>
          <t>material</t>
        </is>
      </c>
      <c r="AF219" s="95" t="n">
        <v>0</v>
      </c>
      <c r="AG219" s="95" t="n">
        <v>0</v>
      </c>
      <c r="AH219" s="95" t="n">
        <v>0</v>
      </c>
      <c r="AI219" s="95">
        <f>(EX219)</f>
        <v/>
      </c>
      <c r="AJ219" s="95">
        <f>(AS219)</f>
        <v/>
      </c>
      <c r="AK219" s="95" t="n">
        <v>0</v>
      </c>
      <c r="AL219" s="95" t="n">
        <v>0</v>
      </c>
      <c r="AM219" s="95" t="n">
        <v>0</v>
      </c>
      <c r="AN219" s="95" t="n">
        <v>0</v>
      </c>
      <c r="AO219" s="95">
        <f>ROUND(O219,2)</f>
        <v/>
      </c>
      <c r="AP219" s="95" t="n">
        <v>0</v>
      </c>
      <c r="AQ219" s="95">
        <f>ROUND(R219,2)</f>
        <v/>
      </c>
      <c r="AR219" s="95" t="n">
        <v>0</v>
      </c>
      <c r="AS219" s="95" t="n">
        <v>0</v>
      </c>
      <c r="AT219" s="95" t="n">
        <v>0</v>
      </c>
      <c r="AU219" s="95" t="n">
        <v>0</v>
      </c>
      <c r="AV219" s="95" t="n">
        <v>1</v>
      </c>
      <c r="AW219" s="95" t="n">
        <v>1</v>
      </c>
      <c r="AX219" s="95" t="n"/>
      <c r="AY219" s="95" t="n"/>
      <c r="AZ219" s="95" t="n">
        <v>1</v>
      </c>
      <c r="BA219" s="95" t="n">
        <v>0</v>
      </c>
      <c r="BB219" s="95" t="n">
        <v>0</v>
      </c>
      <c r="BC219" s="95" t="n">
        <v>1</v>
      </c>
      <c r="BD219" s="95" t="n"/>
      <c r="BE219" s="95" t="n"/>
      <c r="BF219" s="95" t="n"/>
      <c r="BG219" s="95" t="n"/>
      <c r="BH219" s="95" t="n">
        <v>3</v>
      </c>
      <c r="BI219" s="95" t="n">
        <v>118.8</v>
      </c>
      <c r="BJ219" s="95" t="n"/>
      <c r="BK219" s="95" t="n"/>
      <c r="BL219" s="95" t="n"/>
      <c r="BM219" s="95" t="n">
        <v>400002</v>
      </c>
      <c r="BN219" s="95" t="n">
        <v>0</v>
      </c>
      <c r="BO219" s="95" t="n"/>
      <c r="BP219" s="95" t="n">
        <v>0</v>
      </c>
      <c r="BQ219" s="95" t="n">
        <v>202</v>
      </c>
      <c r="BR219" s="95" t="n">
        <v>0</v>
      </c>
      <c r="BS219" s="95" t="n">
        <v>1</v>
      </c>
      <c r="BT219" s="95" t="n">
        <v>1</v>
      </c>
      <c r="BU219" s="95" t="n">
        <v>1</v>
      </c>
      <c r="BV219" s="95" t="n">
        <v>1</v>
      </c>
      <c r="BW219" s="95" t="n">
        <v>1</v>
      </c>
      <c r="BX219" s="95" t="n">
        <v>1</v>
      </c>
      <c r="BY219" s="95" t="n"/>
      <c r="BZ219" s="95" t="n">
        <v>0</v>
      </c>
      <c r="CA219" s="95" t="n">
        <v>0</v>
      </c>
      <c r="CB219" s="95" t="n"/>
      <c r="CC219" s="95" t="n"/>
      <c r="CD219" s="95" t="n"/>
      <c r="CE219" s="95" t="n">
        <v>30</v>
      </c>
      <c r="CF219" s="95" t="n">
        <v>0</v>
      </c>
      <c r="CG219" s="95" t="n">
        <v>0</v>
      </c>
      <c r="CH219" s="95" t="n"/>
      <c r="CI219" s="95" t="n"/>
      <c r="CJ219" s="95" t="n"/>
      <c r="CK219" s="95" t="n"/>
      <c r="CL219" s="95" t="n"/>
      <c r="CM219" s="95" t="n">
        <v>0</v>
      </c>
      <c r="CN219" s="95" t="n"/>
      <c r="CO219" s="95" t="n">
        <v>0</v>
      </c>
      <c r="CP219" s="95">
        <f>ROUND(P219,2)</f>
        <v/>
      </c>
      <c r="CQ219" s="95">
        <f>ROUND(V219,2)</f>
        <v/>
      </c>
      <c r="CR219" s="95">
        <f>ROUND(W219,2)</f>
        <v/>
      </c>
      <c r="CS219" s="95">
        <f>ROUND(X219,2)</f>
        <v/>
      </c>
      <c r="CT219" s="95">
        <f>ROUND(Y219,2)</f>
        <v/>
      </c>
      <c r="CU219" s="95">
        <f>ROUND(AF219,2)</f>
        <v/>
      </c>
      <c r="CV219" s="95">
        <f>ROUND((AH219*AV219),2)</f>
        <v/>
      </c>
      <c r="CW219" s="95">
        <f>ROUND(AI219,2)</f>
        <v/>
      </c>
      <c r="CX219" s="95">
        <f>ROUND(AJ219,2)</f>
        <v/>
      </c>
      <c r="CY219" s="95">
        <f>ROUND(((P219*AT219)/100),2)</f>
        <v/>
      </c>
      <c r="CZ219" s="95">
        <f>ROUND(((P219*AU219)/100),2)</f>
        <v/>
      </c>
      <c r="DA219" s="95" t="n"/>
      <c r="DB219" s="95" t="n"/>
      <c r="DC219" s="95" t="n"/>
      <c r="DD219" s="95" t="n"/>
      <c r="DE219" s="95" t="n"/>
      <c r="DF219" s="95" t="n"/>
      <c r="DG219" s="95" t="n"/>
      <c r="DH219" s="95" t="n"/>
      <c r="DI219" s="95" t="n"/>
      <c r="DJ219" s="95" t="n"/>
      <c r="DK219" s="95" t="n"/>
      <c r="DL219" s="95" t="n"/>
      <c r="DM219" s="95" t="n"/>
      <c r="DN219" s="95" t="n">
        <v>0</v>
      </c>
      <c r="DO219" s="95" t="n">
        <v>0</v>
      </c>
      <c r="DP219" s="95" t="n">
        <v>1</v>
      </c>
      <c r="DQ219" s="95" t="n">
        <v>1</v>
      </c>
      <c r="DR219" s="95" t="n"/>
      <c r="DS219" s="95" t="n"/>
      <c r="DT219" s="95" t="n"/>
      <c r="DU219" s="95" t="n">
        <v>1000</v>
      </c>
      <c r="DV219" s="95" t="inlineStr">
        <is>
          <t>меш.</t>
        </is>
      </c>
      <c r="DW219" s="95" t="inlineStr">
        <is>
          <t>меш.</t>
        </is>
      </c>
      <c r="DX219" s="95" t="n">
        <v>1</v>
      </c>
      <c r="DY219" s="95" t="n"/>
      <c r="DZ219" s="95" t="n"/>
      <c r="EA219" s="95" t="n"/>
      <c r="EB219" s="95" t="n"/>
      <c r="EC219" s="95" t="n"/>
      <c r="ED219" s="95" t="n"/>
      <c r="EE219" s="95" t="n">
        <v>1071274035</v>
      </c>
      <c r="EF219" s="95" t="n">
        <v>202</v>
      </c>
      <c r="EG219" s="95" t="inlineStr">
        <is>
          <t>Материалы</t>
        </is>
      </c>
      <c r="EH219" s="95" t="n">
        <v>0</v>
      </c>
      <c r="EI219" s="95" t="n"/>
      <c r="EJ219" s="95" t="n">
        <v>118.8</v>
      </c>
      <c r="EK219" s="95" t="n">
        <v>0</v>
      </c>
      <c r="EL219" s="95" t="inlineStr">
        <is>
          <t>ТКП / коммерческое предложение</t>
        </is>
      </c>
      <c r="EM219" s="95" t="inlineStr">
        <is>
          <t>PETR-112336</t>
        </is>
      </c>
      <c r="EN219" s="95" t="n"/>
      <c r="EO219" s="95" t="n"/>
      <c r="EP219" s="95" t="n"/>
      <c r="EQ219" s="95" t="n">
        <v>0</v>
      </c>
      <c r="ER219" s="95" t="n">
        <v>1000.27</v>
      </c>
      <c r="ES219" s="95" t="n">
        <v>0</v>
      </c>
      <c r="ET219" s="95" t="n">
        <v>0</v>
      </c>
      <c r="EU219" s="95" t="n">
        <v>0</v>
      </c>
      <c r="EV219" s="95" t="n">
        <v>0</v>
      </c>
      <c r="EW219" s="95" t="n">
        <v>0</v>
      </c>
      <c r="EX219" s="95" t="n">
        <v>0</v>
      </c>
      <c r="EY219" s="95" t="n">
        <v>0</v>
      </c>
      <c r="EZ219" s="95" t="n"/>
      <c r="FA219" s="95" t="n"/>
      <c r="FB219" s="95" t="n"/>
      <c r="FC219" s="95" t="n"/>
      <c r="FD219" s="95" t="n"/>
      <c r="FE219" s="95" t="n"/>
      <c r="FF219" s="95" t="n"/>
      <c r="FG219" s="95" t="n"/>
      <c r="FH219" s="95" t="n"/>
      <c r="FI219" s="95" t="n"/>
      <c r="FJ219" s="95" t="n"/>
      <c r="FK219" s="95" t="n"/>
      <c r="FL219" s="95" t="n"/>
      <c r="FM219" s="95" t="n"/>
      <c r="FN219" s="95" t="n"/>
      <c r="FO219" s="95" t="n"/>
      <c r="FP219" s="95" t="n"/>
      <c r="FQ219" s="95" t="n">
        <v>0</v>
      </c>
      <c r="FR219" s="95">
        <f>ROUND(IF(BI219=3,GM219,0),2)</f>
        <v/>
      </c>
      <c r="FS219" s="95" t="n">
        <v>0</v>
      </c>
      <c r="FT219" s="95" t="n"/>
      <c r="FU219" s="95" t="n"/>
      <c r="FV219" s="95" t="n"/>
      <c r="FW219" s="95" t="n"/>
      <c r="FX219" s="95" t="n">
        <v>0</v>
      </c>
      <c r="FY219" s="95" t="n">
        <v>0</v>
      </c>
      <c r="FZ219" s="95" t="n"/>
      <c r="GA219" s="95" t="inlineStr">
        <is>
          <t>[82 / 1,20 /  1] +  2% Заг.скл</t>
        </is>
      </c>
      <c r="GB219" s="95" t="n"/>
      <c r="GC219" s="95" t="n"/>
      <c r="GD219" s="95" t="n">
        <v>1</v>
      </c>
      <c r="GE219" s="95" t="n"/>
      <c r="GF219" s="95" t="n">
        <v>1071274035</v>
      </c>
      <c r="GG219" s="95" t="n">
        <v>2</v>
      </c>
      <c r="GH219" s="95" t="n">
        <v>4</v>
      </c>
      <c r="GI219" s="95" t="n">
        <v>-2</v>
      </c>
      <c r="GJ219" s="95" t="n">
        <v>0</v>
      </c>
      <c r="GK219" s="95" t="n">
        <v>0</v>
      </c>
      <c r="GL219" s="95">
        <f>ROUND(IF(AND(BH219=3,BI219=3,FS219&lt;&gt;0),P219,0),2)</f>
        <v/>
      </c>
      <c r="GM219" s="95">
        <f>ROUND(O219+X219+Y219,2)+GX219</f>
        <v/>
      </c>
      <c r="GN219" s="95">
        <f>IF(OR(BI219=0,BI219=1),GM219-GX219,0)</f>
        <v/>
      </c>
      <c r="GO219" s="95">
        <f>IF(BI219=2,GM219-GX219,0)</f>
        <v/>
      </c>
      <c r="GP219" s="95">
        <f>IF(BI219=4,GM219-GX219,0)</f>
        <v/>
      </c>
      <c r="GQ219" s="95" t="n"/>
      <c r="GR219" s="95" t="n">
        <v>0</v>
      </c>
      <c r="GS219" s="95" t="n">
        <v>2</v>
      </c>
      <c r="GT219" s="95" t="n">
        <v>0</v>
      </c>
      <c r="GU219" s="95" t="n"/>
      <c r="GV219" s="95">
        <f>ROUND((GT219),6)</f>
        <v/>
      </c>
      <c r="GW219" s="95" t="n">
        <v>1</v>
      </c>
      <c r="GX219" s="95">
        <f>ROUND(HC219*I219,2)</f>
        <v/>
      </c>
      <c r="GY219" s="95" t="n">
        <v>0</v>
      </c>
      <c r="GZ219" s="95" t="n">
        <v>0</v>
      </c>
      <c r="HA219" s="95" t="n">
        <v>0</v>
      </c>
      <c r="HB219" s="95" t="n">
        <v>0</v>
      </c>
      <c r="HC219" s="95">
        <f>GV219*GW219</f>
        <v/>
      </c>
      <c r="HD219" s="95" t="n">
        <v>0</v>
      </c>
      <c r="HE219" s="95" t="n"/>
      <c r="HF219" s="95" t="n"/>
      <c r="HG219" s="95" t="n"/>
      <c r="HH219" s="95" t="n"/>
      <c r="HI219" s="95" t="n"/>
      <c r="HJ219" s="95" t="n"/>
      <c r="HK219" s="95" t="n"/>
      <c r="HL219" s="95" t="n"/>
      <c r="HM219" s="95" t="n"/>
      <c r="HN219" s="95" t="n"/>
      <c r="HO219" s="95" t="n"/>
      <c r="HP219" s="95" t="n"/>
      <c r="HQ219" s="95" t="n"/>
      <c r="HR219" s="95" t="n"/>
      <c r="HS219" s="95" t="n"/>
      <c r="HT219" s="95" t="n"/>
      <c r="HU219" s="95" t="n"/>
      <c r="HV219" s="95" t="n"/>
      <c r="HW219" s="95" t="n"/>
      <c r="HX219" s="95" t="n"/>
      <c r="HY219" s="95" t="n"/>
      <c r="HZ219" s="95" t="n"/>
      <c r="IA219" s="95" t="n"/>
      <c r="IB219" s="95" t="n"/>
      <c r="IC219" s="95" t="n"/>
      <c r="ID219" s="95" t="n"/>
      <c r="IE219" s="95" t="n"/>
      <c r="IF219" s="95" t="n"/>
      <c r="IG219" s="95" t="n"/>
      <c r="IH219" s="95" t="n"/>
      <c r="II219" s="95" t="n"/>
      <c r="IJ219" s="95" t="n"/>
      <c r="IK219" s="95" t="n"/>
      <c r="IL219" s="95" t="n"/>
      <c r="IM219" s="95" t="n"/>
      <c r="IN219" s="95" t="n"/>
      <c r="IO219" s="95" t="n"/>
      <c r="IP219" s="95" t="n"/>
      <c r="IQ219" s="95" t="n"/>
      <c r="IR219" s="95" t="n"/>
      <c r="IS219" s="95" t="n"/>
      <c r="IT219" s="95" t="n"/>
      <c r="IU219" s="95" t="n"/>
    </row>
    <row r="220" ht="12.75" customHeight="1" s="54">
      <c r="A220" s="95" t="n">
        <v>18</v>
      </c>
      <c r="B220" s="95" t="n">
        <v>1</v>
      </c>
      <c r="C220" s="95">
        <f>ROW(SmtRes!A197)</f>
        <v/>
      </c>
      <c r="D220" s="95">
        <f>ROW(EtalonRes!A197)</f>
        <v/>
      </c>
      <c r="E220" s="95" t="n">
        <v>2.1</v>
      </c>
      <c r="F220" s="95" t="inlineStr">
        <is>
          <t>PETR-140279</t>
        </is>
      </c>
      <c r="G220" s="95" t="inlineStr">
        <is>
          <t>Краска интерьерная Текс Профи база А 4,5 л</t>
        </is>
      </c>
      <c r="H220" s="95" t="inlineStr">
        <is>
          <t>шт.</t>
        </is>
      </c>
      <c r="I220" s="95" t="n">
        <v>101.2</v>
      </c>
      <c r="J220" s="95" t="n">
        <v>1875.65</v>
      </c>
      <c r="K220" s="95" t="n">
        <v>189815.5</v>
      </c>
      <c r="L220" s="95" t="n"/>
      <c r="M220" s="95" t="n"/>
      <c r="N220" s="95" t="n"/>
      <c r="O220" s="95">
        <f>ROUND(Z220,2)</f>
        <v/>
      </c>
      <c r="P220" s="95">
        <f>ROUND(U220,2)</f>
        <v/>
      </c>
      <c r="Q220" s="95">
        <f>ROUND(1,2)</f>
        <v/>
      </c>
      <c r="R220" s="95">
        <f>ROUND(AH220,2)</f>
        <v/>
      </c>
      <c r="S220" s="95" t="inlineStr">
        <is>
          <t>PETR-140279</t>
        </is>
      </c>
      <c r="T220" s="95" t="inlineStr">
        <is>
          <t>material</t>
        </is>
      </c>
      <c r="U220" s="95" t="n">
        <v>189815.5</v>
      </c>
      <c r="V220" s="95" t="n">
        <v>0</v>
      </c>
      <c r="W220" s="95" t="n">
        <v>0</v>
      </c>
      <c r="X220" s="95" t="n">
        <v>0</v>
      </c>
      <c r="Y220" s="95" t="n">
        <v>0</v>
      </c>
      <c r="Z220" s="95" t="n">
        <v>189815.78</v>
      </c>
      <c r="AA220" s="95" t="n">
        <v>0</v>
      </c>
      <c r="AB220" s="95" t="n">
        <v>0</v>
      </c>
      <c r="AC220" s="95" t="n">
        <v>0</v>
      </c>
      <c r="AD220" s="95" t="n">
        <v>0</v>
      </c>
      <c r="AE220" s="95" t="inlineStr">
        <is>
          <t>material</t>
        </is>
      </c>
      <c r="AF220" s="95" t="n">
        <v>0</v>
      </c>
      <c r="AG220" s="95" t="n">
        <v>0</v>
      </c>
      <c r="AH220" s="95" t="n">
        <v>0</v>
      </c>
      <c r="AI220" s="95">
        <f>(EX220)</f>
        <v/>
      </c>
      <c r="AJ220" s="95">
        <f>(AS220)</f>
        <v/>
      </c>
      <c r="AK220" s="95" t="n">
        <v>0</v>
      </c>
      <c r="AL220" s="95" t="n">
        <v>0</v>
      </c>
      <c r="AM220" s="95" t="n">
        <v>0</v>
      </c>
      <c r="AN220" s="95" t="n">
        <v>0</v>
      </c>
      <c r="AO220" s="95">
        <f>ROUND(O220,2)</f>
        <v/>
      </c>
      <c r="AP220" s="95" t="n">
        <v>0</v>
      </c>
      <c r="AQ220" s="95">
        <f>ROUND(R220,2)</f>
        <v/>
      </c>
      <c r="AR220" s="95" t="n">
        <v>0</v>
      </c>
      <c r="AS220" s="95" t="n">
        <v>0</v>
      </c>
      <c r="AT220" s="95" t="n">
        <v>0</v>
      </c>
      <c r="AU220" s="95" t="n">
        <v>0</v>
      </c>
      <c r="AV220" s="95" t="n">
        <v>1</v>
      </c>
      <c r="AW220" s="95" t="n">
        <v>1</v>
      </c>
      <c r="AX220" s="95" t="n"/>
      <c r="AY220" s="95" t="n"/>
      <c r="AZ220" s="95" t="n">
        <v>1</v>
      </c>
      <c r="BA220" s="95" t="n">
        <v>0</v>
      </c>
      <c r="BB220" s="95" t="n">
        <v>0</v>
      </c>
      <c r="BC220" s="95" t="n">
        <v>1</v>
      </c>
      <c r="BD220" s="95" t="n"/>
      <c r="BE220" s="95" t="n"/>
      <c r="BF220" s="95" t="n"/>
      <c r="BG220" s="95" t="n"/>
      <c r="BH220" s="95" t="n">
        <v>3</v>
      </c>
      <c r="BI220" s="95" t="n">
        <v>101.2</v>
      </c>
      <c r="BJ220" s="95" t="n"/>
      <c r="BK220" s="95" t="n"/>
      <c r="BL220" s="95" t="n"/>
      <c r="BM220" s="95" t="n">
        <v>400002</v>
      </c>
      <c r="BN220" s="95" t="n">
        <v>0</v>
      </c>
      <c r="BO220" s="95" t="n"/>
      <c r="BP220" s="95" t="n">
        <v>0</v>
      </c>
      <c r="BQ220" s="95" t="n">
        <v>202</v>
      </c>
      <c r="BR220" s="95" t="n">
        <v>0</v>
      </c>
      <c r="BS220" s="95" t="n">
        <v>1</v>
      </c>
      <c r="BT220" s="95" t="n">
        <v>1</v>
      </c>
      <c r="BU220" s="95" t="n">
        <v>1</v>
      </c>
      <c r="BV220" s="95" t="n">
        <v>1</v>
      </c>
      <c r="BW220" s="95" t="n">
        <v>1</v>
      </c>
      <c r="BX220" s="95" t="n">
        <v>1</v>
      </c>
      <c r="BY220" s="95" t="n"/>
      <c r="BZ220" s="95" t="n">
        <v>0</v>
      </c>
      <c r="CA220" s="95" t="n">
        <v>0</v>
      </c>
      <c r="CB220" s="95" t="n"/>
      <c r="CC220" s="95" t="n"/>
      <c r="CD220" s="95" t="n"/>
      <c r="CE220" s="95" t="n">
        <v>30</v>
      </c>
      <c r="CF220" s="95" t="n">
        <v>0</v>
      </c>
      <c r="CG220" s="95" t="n">
        <v>0</v>
      </c>
      <c r="CH220" s="95" t="n"/>
      <c r="CI220" s="95" t="n"/>
      <c r="CJ220" s="95" t="n"/>
      <c r="CK220" s="95" t="n"/>
      <c r="CL220" s="95" t="n"/>
      <c r="CM220" s="95" t="n">
        <v>0</v>
      </c>
      <c r="CN220" s="95" t="n"/>
      <c r="CO220" s="95" t="n">
        <v>0</v>
      </c>
      <c r="CP220" s="95">
        <f>ROUND(P220,2)</f>
        <v/>
      </c>
      <c r="CQ220" s="95">
        <f>ROUND(V220,2)</f>
        <v/>
      </c>
      <c r="CR220" s="95">
        <f>ROUND(W220,2)</f>
        <v/>
      </c>
      <c r="CS220" s="95">
        <f>ROUND(X220,2)</f>
        <v/>
      </c>
      <c r="CT220" s="95">
        <f>ROUND(Y220,2)</f>
        <v/>
      </c>
      <c r="CU220" s="95">
        <f>ROUND(AF220,2)</f>
        <v/>
      </c>
      <c r="CV220" s="95">
        <f>ROUND((AH220*AV220),2)</f>
        <v/>
      </c>
      <c r="CW220" s="95">
        <f>ROUND(AI220,2)</f>
        <v/>
      </c>
      <c r="CX220" s="95">
        <f>ROUND(AJ220,2)</f>
        <v/>
      </c>
      <c r="CY220" s="95">
        <f>ROUND(((P220*AT220)/100),2)</f>
        <v/>
      </c>
      <c r="CZ220" s="95">
        <f>ROUND(((P220*AU220)/100),2)</f>
        <v/>
      </c>
      <c r="DA220" s="95" t="n"/>
      <c r="DB220" s="95" t="n"/>
      <c r="DC220" s="95" t="n"/>
      <c r="DD220" s="95" t="n"/>
      <c r="DE220" s="95" t="n"/>
      <c r="DF220" s="95" t="n"/>
      <c r="DG220" s="95" t="n"/>
      <c r="DH220" s="95" t="n"/>
      <c r="DI220" s="95" t="n"/>
      <c r="DJ220" s="95" t="n"/>
      <c r="DK220" s="95" t="n"/>
      <c r="DL220" s="95" t="n"/>
      <c r="DM220" s="95" t="n"/>
      <c r="DN220" s="95" t="n">
        <v>0</v>
      </c>
      <c r="DO220" s="95" t="n">
        <v>0</v>
      </c>
      <c r="DP220" s="95" t="n">
        <v>1</v>
      </c>
      <c r="DQ220" s="95" t="n">
        <v>1</v>
      </c>
      <c r="DR220" s="95" t="n"/>
      <c r="DS220" s="95" t="n"/>
      <c r="DT220" s="95" t="n"/>
      <c r="DU220" s="95" t="n">
        <v>1000</v>
      </c>
      <c r="DV220" s="95" t="inlineStr">
        <is>
          <t>шт.</t>
        </is>
      </c>
      <c r="DW220" s="95" t="inlineStr">
        <is>
          <t>шт.</t>
        </is>
      </c>
      <c r="DX220" s="95" t="n">
        <v>1</v>
      </c>
      <c r="DY220" s="95" t="n"/>
      <c r="DZ220" s="95" t="n"/>
      <c r="EA220" s="95" t="n"/>
      <c r="EB220" s="95" t="n"/>
      <c r="EC220" s="95" t="n"/>
      <c r="ED220" s="95" t="n"/>
      <c r="EE220" s="95" t="n">
        <v>1421208081</v>
      </c>
      <c r="EF220" s="95" t="n">
        <v>202</v>
      </c>
      <c r="EG220" s="95" t="inlineStr">
        <is>
          <t>Материалы</t>
        </is>
      </c>
      <c r="EH220" s="95" t="n">
        <v>0</v>
      </c>
      <c r="EI220" s="95" t="n"/>
      <c r="EJ220" s="95" t="n">
        <v>101.2</v>
      </c>
      <c r="EK220" s="95" t="n">
        <v>0</v>
      </c>
      <c r="EL220" s="95" t="inlineStr">
        <is>
          <t>ТКП / коммерческое предложение</t>
        </is>
      </c>
      <c r="EM220" s="95" t="inlineStr">
        <is>
          <t>PETR-140279</t>
        </is>
      </c>
      <c r="EN220" s="95" t="n"/>
      <c r="EO220" s="95" t="n"/>
      <c r="EP220" s="95" t="n"/>
      <c r="EQ220" s="95" t="n">
        <v>0</v>
      </c>
      <c r="ER220" s="95" t="n">
        <v>1875.65</v>
      </c>
      <c r="ES220" s="95" t="n">
        <v>0</v>
      </c>
      <c r="ET220" s="95" t="n">
        <v>0</v>
      </c>
      <c r="EU220" s="95" t="n">
        <v>0</v>
      </c>
      <c r="EV220" s="95" t="n">
        <v>0</v>
      </c>
      <c r="EW220" s="95" t="n">
        <v>0</v>
      </c>
      <c r="EX220" s="95" t="n">
        <v>0</v>
      </c>
      <c r="EY220" s="95" t="n">
        <v>0</v>
      </c>
      <c r="EZ220" s="95" t="n"/>
      <c r="FA220" s="95" t="n"/>
      <c r="FB220" s="95" t="n"/>
      <c r="FC220" s="95" t="n"/>
      <c r="FD220" s="95" t="n"/>
      <c r="FE220" s="95" t="n"/>
      <c r="FF220" s="95" t="n"/>
      <c r="FG220" s="95" t="n"/>
      <c r="FH220" s="95" t="n"/>
      <c r="FI220" s="95" t="n"/>
      <c r="FJ220" s="95" t="n"/>
      <c r="FK220" s="95" t="n"/>
      <c r="FL220" s="95" t="n"/>
      <c r="FM220" s="95" t="n"/>
      <c r="FN220" s="95" t="n"/>
      <c r="FO220" s="95" t="n"/>
      <c r="FP220" s="95" t="n"/>
      <c r="FQ220" s="95" t="n">
        <v>0</v>
      </c>
      <c r="FR220" s="95">
        <f>ROUND(IF(BI220=3,GM220,0),2)</f>
        <v/>
      </c>
      <c r="FS220" s="95" t="n">
        <v>0</v>
      </c>
      <c r="FT220" s="95" t="n"/>
      <c r="FU220" s="95" t="n"/>
      <c r="FV220" s="95" t="n"/>
      <c r="FW220" s="95" t="n"/>
      <c r="FX220" s="95" t="n">
        <v>0</v>
      </c>
      <c r="FY220" s="95" t="n">
        <v>0</v>
      </c>
      <c r="FZ220" s="95" t="n"/>
      <c r="GA220" s="95" t="inlineStr">
        <is>
          <t>[82 / 1,20 /  1] +  2% Заг.скл</t>
        </is>
      </c>
      <c r="GB220" s="95" t="n"/>
      <c r="GC220" s="95" t="n"/>
      <c r="GD220" s="95" t="n">
        <v>1</v>
      </c>
      <c r="GE220" s="95" t="n"/>
      <c r="GF220" s="95" t="n">
        <v>1421208081</v>
      </c>
      <c r="GG220" s="95" t="n">
        <v>2</v>
      </c>
      <c r="GH220" s="95" t="n">
        <v>4</v>
      </c>
      <c r="GI220" s="95" t="n">
        <v>-2</v>
      </c>
      <c r="GJ220" s="95" t="n">
        <v>0</v>
      </c>
      <c r="GK220" s="95" t="n">
        <v>0</v>
      </c>
      <c r="GL220" s="95">
        <f>ROUND(IF(AND(BH220=3,BI220=3,FS220&lt;&gt;0),P220,0),2)</f>
        <v/>
      </c>
      <c r="GM220" s="95">
        <f>ROUND(O220+X220+Y220,2)+GX220</f>
        <v/>
      </c>
      <c r="GN220" s="95">
        <f>IF(OR(BI220=0,BI220=1),GM220-GX220,0)</f>
        <v/>
      </c>
      <c r="GO220" s="95">
        <f>IF(BI220=2,GM220-GX220,0)</f>
        <v/>
      </c>
      <c r="GP220" s="95">
        <f>IF(BI220=4,GM220-GX220,0)</f>
        <v/>
      </c>
      <c r="GQ220" s="95" t="n"/>
      <c r="GR220" s="95" t="n">
        <v>0</v>
      </c>
      <c r="GS220" s="95" t="n">
        <v>2</v>
      </c>
      <c r="GT220" s="95" t="n">
        <v>0</v>
      </c>
      <c r="GU220" s="95" t="n"/>
      <c r="GV220" s="95">
        <f>ROUND((GT220),6)</f>
        <v/>
      </c>
      <c r="GW220" s="95" t="n">
        <v>1</v>
      </c>
      <c r="GX220" s="95">
        <f>ROUND(HC220*I220,2)</f>
        <v/>
      </c>
      <c r="GY220" s="95" t="n">
        <v>0</v>
      </c>
      <c r="GZ220" s="95" t="n">
        <v>0</v>
      </c>
      <c r="HA220" s="95" t="n">
        <v>0</v>
      </c>
      <c r="HB220" s="95" t="n">
        <v>0</v>
      </c>
      <c r="HC220" s="95">
        <f>GV220*GW220</f>
        <v/>
      </c>
      <c r="HD220" s="95" t="n">
        <v>0</v>
      </c>
      <c r="HE220" s="95" t="n"/>
      <c r="HF220" s="95" t="n"/>
      <c r="HG220" s="95" t="n"/>
      <c r="HH220" s="95" t="n"/>
      <c r="HI220" s="95" t="n"/>
      <c r="HJ220" s="95" t="n"/>
      <c r="HK220" s="95" t="n"/>
      <c r="HL220" s="95" t="n"/>
      <c r="HM220" s="95" t="n"/>
      <c r="HN220" s="95" t="n"/>
      <c r="HO220" s="95" t="n"/>
      <c r="HP220" s="95" t="n"/>
      <c r="HQ220" s="95" t="n"/>
      <c r="HR220" s="95" t="n"/>
      <c r="HS220" s="95" t="n"/>
      <c r="HT220" s="95" t="n"/>
      <c r="HU220" s="95" t="n"/>
      <c r="HV220" s="95" t="n"/>
      <c r="HW220" s="95" t="n"/>
      <c r="HX220" s="95" t="n"/>
      <c r="HY220" s="95" t="n"/>
      <c r="HZ220" s="95" t="n"/>
      <c r="IA220" s="95" t="n"/>
      <c r="IB220" s="95" t="n"/>
      <c r="IC220" s="95" t="n"/>
      <c r="ID220" s="95" t="n"/>
      <c r="IE220" s="95" t="n"/>
      <c r="IF220" s="95" t="n"/>
      <c r="IG220" s="95" t="n"/>
      <c r="IH220" s="95" t="n"/>
      <c r="II220" s="95" t="n"/>
      <c r="IJ220" s="95" t="n"/>
      <c r="IK220" s="95" t="n"/>
      <c r="IL220" s="95" t="n"/>
      <c r="IM220" s="95" t="n"/>
      <c r="IN220" s="95" t="n"/>
      <c r="IO220" s="95" t="n"/>
      <c r="IP220" s="95" t="n"/>
      <c r="IQ220" s="95" t="n"/>
      <c r="IR220" s="95" t="n"/>
      <c r="IS220" s="95" t="n"/>
      <c r="IT220" s="95" t="n"/>
      <c r="IU220" s="95" t="n"/>
    </row>
    <row r="221" ht="12.75" customHeight="1" s="54">
      <c r="A221" s="95" t="n">
        <v>18</v>
      </c>
      <c r="B221" s="95" t="n">
        <v>1</v>
      </c>
      <c r="C221" s="95">
        <f>ROW(SmtRes!A198)</f>
        <v/>
      </c>
      <c r="D221" s="95">
        <f>ROW(EtalonRes!A198)</f>
        <v/>
      </c>
      <c r="E221" s="95" t="n">
        <v>2.1</v>
      </c>
      <c r="F221" s="95" t="inlineStr">
        <is>
          <t>TKP</t>
        </is>
      </c>
      <c r="G221" s="95" t="inlineStr">
        <is>
          <t>Стеклохолст, клей и армирующие материалы под окраску полный комплекс</t>
        </is>
      </c>
      <c r="H221" s="95" t="inlineStr">
        <is>
          <t>м2</t>
        </is>
      </c>
      <c r="I221" s="95" t="n">
        <v>1332.37</v>
      </c>
      <c r="J221" s="95" t="n">
        <v>200.72</v>
      </c>
      <c r="K221" s="95" t="n">
        <v>267437.64</v>
      </c>
      <c r="L221" s="95" t="n"/>
      <c r="M221" s="95" t="n"/>
      <c r="N221" s="95" t="n"/>
      <c r="O221" s="95">
        <f>ROUND(Z221,2)</f>
        <v/>
      </c>
      <c r="P221" s="95">
        <f>ROUND(U221,2)</f>
        <v/>
      </c>
      <c r="Q221" s="95">
        <f>ROUND(1,2)</f>
        <v/>
      </c>
      <c r="R221" s="95">
        <f>ROUND(AH221,2)</f>
        <v/>
      </c>
      <c r="S221" s="95" t="inlineStr">
        <is>
          <t>ТКП</t>
        </is>
      </c>
      <c r="T221" s="95" t="inlineStr">
        <is>
          <t>material</t>
        </is>
      </c>
      <c r="U221" s="95" t="n">
        <v>267437.64</v>
      </c>
      <c r="V221" s="95" t="n">
        <v>0</v>
      </c>
      <c r="W221" s="95" t="n">
        <v>0</v>
      </c>
      <c r="X221" s="95" t="n">
        <v>0</v>
      </c>
      <c r="Y221" s="95" t="n">
        <v>0</v>
      </c>
      <c r="Z221" s="95" t="n">
        <v>267433.31</v>
      </c>
      <c r="AA221" s="95" t="n">
        <v>0</v>
      </c>
      <c r="AB221" s="95" t="n">
        <v>0</v>
      </c>
      <c r="AC221" s="95" t="n">
        <v>0</v>
      </c>
      <c r="AD221" s="95" t="n">
        <v>0</v>
      </c>
      <c r="AE221" s="95" t="inlineStr">
        <is>
          <t>material</t>
        </is>
      </c>
      <c r="AF221" s="95" t="n">
        <v>0</v>
      </c>
      <c r="AG221" s="95" t="n">
        <v>0</v>
      </c>
      <c r="AH221" s="95" t="n">
        <v>0</v>
      </c>
      <c r="AI221" s="95">
        <f>(EX221)</f>
        <v/>
      </c>
      <c r="AJ221" s="95">
        <f>(AS221)</f>
        <v/>
      </c>
      <c r="AK221" s="95" t="n">
        <v>0</v>
      </c>
      <c r="AL221" s="95" t="n">
        <v>0</v>
      </c>
      <c r="AM221" s="95" t="n">
        <v>0</v>
      </c>
      <c r="AN221" s="95" t="n">
        <v>0</v>
      </c>
      <c r="AO221" s="95">
        <f>ROUND(O221,2)</f>
        <v/>
      </c>
      <c r="AP221" s="95" t="n">
        <v>0</v>
      </c>
      <c r="AQ221" s="95">
        <f>ROUND(R221,2)</f>
        <v/>
      </c>
      <c r="AR221" s="95" t="n">
        <v>0</v>
      </c>
      <c r="AS221" s="95" t="n">
        <v>0</v>
      </c>
      <c r="AT221" s="95" t="n">
        <v>0</v>
      </c>
      <c r="AU221" s="95" t="n">
        <v>0</v>
      </c>
      <c r="AV221" s="95" t="n">
        <v>1</v>
      </c>
      <c r="AW221" s="95" t="n">
        <v>1</v>
      </c>
      <c r="AX221" s="95" t="n"/>
      <c r="AY221" s="95" t="n"/>
      <c r="AZ221" s="95" t="n">
        <v>1</v>
      </c>
      <c r="BA221" s="95" t="n">
        <v>0</v>
      </c>
      <c r="BB221" s="95" t="n">
        <v>0</v>
      </c>
      <c r="BC221" s="95" t="n">
        <v>1</v>
      </c>
      <c r="BD221" s="95" t="n"/>
      <c r="BE221" s="95" t="n"/>
      <c r="BF221" s="95" t="n"/>
      <c r="BG221" s="95" t="n"/>
      <c r="BH221" s="95" t="n">
        <v>3</v>
      </c>
      <c r="BI221" s="95" t="n">
        <v>1332.37</v>
      </c>
      <c r="BJ221" s="95" t="n"/>
      <c r="BK221" s="95" t="n"/>
      <c r="BL221" s="95" t="n"/>
      <c r="BM221" s="95" t="n">
        <v>400002</v>
      </c>
      <c r="BN221" s="95" t="n">
        <v>0</v>
      </c>
      <c r="BO221" s="95" t="n"/>
      <c r="BP221" s="95" t="n">
        <v>0</v>
      </c>
      <c r="BQ221" s="95" t="n">
        <v>202</v>
      </c>
      <c r="BR221" s="95" t="n">
        <v>0</v>
      </c>
      <c r="BS221" s="95" t="n">
        <v>1</v>
      </c>
      <c r="BT221" s="95" t="n">
        <v>1</v>
      </c>
      <c r="BU221" s="95" t="n">
        <v>1</v>
      </c>
      <c r="BV221" s="95" t="n">
        <v>1</v>
      </c>
      <c r="BW221" s="95" t="n">
        <v>1</v>
      </c>
      <c r="BX221" s="95" t="n">
        <v>1</v>
      </c>
      <c r="BY221" s="95" t="n"/>
      <c r="BZ221" s="95" t="n">
        <v>0</v>
      </c>
      <c r="CA221" s="95" t="n">
        <v>0</v>
      </c>
      <c r="CB221" s="95" t="n"/>
      <c r="CC221" s="95" t="n"/>
      <c r="CD221" s="95" t="n"/>
      <c r="CE221" s="95" t="n">
        <v>30</v>
      </c>
      <c r="CF221" s="95" t="n">
        <v>0</v>
      </c>
      <c r="CG221" s="95" t="n">
        <v>0</v>
      </c>
      <c r="CH221" s="95" t="n"/>
      <c r="CI221" s="95" t="n"/>
      <c r="CJ221" s="95" t="n"/>
      <c r="CK221" s="95" t="n"/>
      <c r="CL221" s="95" t="n"/>
      <c r="CM221" s="95" t="n">
        <v>0</v>
      </c>
      <c r="CN221" s="95" t="n"/>
      <c r="CO221" s="95" t="n">
        <v>0</v>
      </c>
      <c r="CP221" s="95">
        <f>ROUND(P221,2)</f>
        <v/>
      </c>
      <c r="CQ221" s="95">
        <f>ROUND(V221,2)</f>
        <v/>
      </c>
      <c r="CR221" s="95">
        <f>ROUND(W221,2)</f>
        <v/>
      </c>
      <c r="CS221" s="95">
        <f>ROUND(X221,2)</f>
        <v/>
      </c>
      <c r="CT221" s="95">
        <f>ROUND(Y221,2)</f>
        <v/>
      </c>
      <c r="CU221" s="95">
        <f>ROUND(AF221,2)</f>
        <v/>
      </c>
      <c r="CV221" s="95">
        <f>ROUND((AH221*AV221),2)</f>
        <v/>
      </c>
      <c r="CW221" s="95">
        <f>ROUND(AI221,2)</f>
        <v/>
      </c>
      <c r="CX221" s="95">
        <f>ROUND(AJ221,2)</f>
        <v/>
      </c>
      <c r="CY221" s="95">
        <f>ROUND(((P221*AT221)/100),2)</f>
        <v/>
      </c>
      <c r="CZ221" s="95">
        <f>ROUND(((P221*AU221)/100),2)</f>
        <v/>
      </c>
      <c r="DA221" s="95" t="n"/>
      <c r="DB221" s="95" t="n"/>
      <c r="DC221" s="95" t="n"/>
      <c r="DD221" s="95" t="n"/>
      <c r="DE221" s="95" t="n"/>
      <c r="DF221" s="95" t="n"/>
      <c r="DG221" s="95" t="n"/>
      <c r="DH221" s="95" t="n"/>
      <c r="DI221" s="95" t="n"/>
      <c r="DJ221" s="95" t="n"/>
      <c r="DK221" s="95" t="n"/>
      <c r="DL221" s="95" t="n"/>
      <c r="DM221" s="95" t="n"/>
      <c r="DN221" s="95" t="n">
        <v>0</v>
      </c>
      <c r="DO221" s="95" t="n">
        <v>0</v>
      </c>
      <c r="DP221" s="95" t="n">
        <v>1</v>
      </c>
      <c r="DQ221" s="95" t="n">
        <v>1</v>
      </c>
      <c r="DR221" s="95" t="n"/>
      <c r="DS221" s="95" t="n"/>
      <c r="DT221" s="95" t="n"/>
      <c r="DU221" s="95" t="n">
        <v>1000</v>
      </c>
      <c r="DV221" s="95" t="inlineStr">
        <is>
          <t>м2</t>
        </is>
      </c>
      <c r="DW221" s="95" t="inlineStr">
        <is>
          <t>м2</t>
        </is>
      </c>
      <c r="DX221" s="95" t="n">
        <v>1</v>
      </c>
      <c r="DY221" s="95" t="n"/>
      <c r="DZ221" s="95" t="n"/>
      <c r="EA221" s="95" t="n"/>
      <c r="EB221" s="95" t="n"/>
      <c r="EC221" s="95" t="n"/>
      <c r="ED221" s="95" t="n"/>
      <c r="EE221" s="95" t="n">
        <v>1054238134</v>
      </c>
      <c r="EF221" s="95" t="n">
        <v>202</v>
      </c>
      <c r="EG221" s="95" t="inlineStr">
        <is>
          <t>Материалы</t>
        </is>
      </c>
      <c r="EH221" s="95" t="n">
        <v>0</v>
      </c>
      <c r="EI221" s="95" t="n"/>
      <c r="EJ221" s="95" t="n">
        <v>1332.37</v>
      </c>
      <c r="EK221" s="95" t="n">
        <v>0</v>
      </c>
      <c r="EL221" s="95" t="inlineStr">
        <is>
          <t>ТКП / коммерческое предложение</t>
        </is>
      </c>
      <c r="EM221" s="95" t="inlineStr">
        <is>
          <t>ТКП</t>
        </is>
      </c>
      <c r="EN221" s="95" t="n"/>
      <c r="EO221" s="95" t="n"/>
      <c r="EP221" s="95" t="n"/>
      <c r="EQ221" s="95" t="n">
        <v>0</v>
      </c>
      <c r="ER221" s="95" t="n">
        <v>200.72</v>
      </c>
      <c r="ES221" s="95" t="n">
        <v>0</v>
      </c>
      <c r="ET221" s="95" t="n">
        <v>0</v>
      </c>
      <c r="EU221" s="95" t="n">
        <v>0</v>
      </c>
      <c r="EV221" s="95" t="n">
        <v>0</v>
      </c>
      <c r="EW221" s="95" t="n">
        <v>0</v>
      </c>
      <c r="EX221" s="95" t="n">
        <v>0</v>
      </c>
      <c r="EY221" s="95" t="n">
        <v>0</v>
      </c>
      <c r="EZ221" s="95" t="n"/>
      <c r="FA221" s="95" t="n"/>
      <c r="FB221" s="95" t="n"/>
      <c r="FC221" s="95" t="n"/>
      <c r="FD221" s="95" t="n"/>
      <c r="FE221" s="95" t="n"/>
      <c r="FF221" s="95" t="n"/>
      <c r="FG221" s="95" t="n"/>
      <c r="FH221" s="95" t="n"/>
      <c r="FI221" s="95" t="n"/>
      <c r="FJ221" s="95" t="n"/>
      <c r="FK221" s="95" t="n"/>
      <c r="FL221" s="95" t="n"/>
      <c r="FM221" s="95" t="n"/>
      <c r="FN221" s="95" t="n"/>
      <c r="FO221" s="95" t="n"/>
      <c r="FP221" s="95" t="n"/>
      <c r="FQ221" s="95" t="n">
        <v>0</v>
      </c>
      <c r="FR221" s="95">
        <f>ROUND(IF(BI221=3,GM221,0),2)</f>
        <v/>
      </c>
      <c r="FS221" s="95" t="n">
        <v>0</v>
      </c>
      <c r="FT221" s="95" t="n"/>
      <c r="FU221" s="95" t="n"/>
      <c r="FV221" s="95" t="n"/>
      <c r="FW221" s="95" t="n"/>
      <c r="FX221" s="95" t="n">
        <v>0</v>
      </c>
      <c r="FY221" s="95" t="n">
        <v>0</v>
      </c>
      <c r="FZ221" s="95" t="n"/>
      <c r="GA221" s="95" t="inlineStr">
        <is>
          <t>[82 / 1,20 /  1] +  2% Заг.скл</t>
        </is>
      </c>
      <c r="GB221" s="95" t="n"/>
      <c r="GC221" s="95" t="n"/>
      <c r="GD221" s="95" t="n">
        <v>1</v>
      </c>
      <c r="GE221" s="95" t="n"/>
      <c r="GF221" s="95" t="n">
        <v>1054238134</v>
      </c>
      <c r="GG221" s="95" t="n">
        <v>2</v>
      </c>
      <c r="GH221" s="95" t="n">
        <v>4</v>
      </c>
      <c r="GI221" s="95" t="n">
        <v>-2</v>
      </c>
      <c r="GJ221" s="95" t="n">
        <v>0</v>
      </c>
      <c r="GK221" s="95" t="n">
        <v>0</v>
      </c>
      <c r="GL221" s="95">
        <f>ROUND(IF(AND(BH221=3,BI221=3,FS221&lt;&gt;0),P221,0),2)</f>
        <v/>
      </c>
      <c r="GM221" s="95">
        <f>ROUND(O221+X221+Y221,2)+GX221</f>
        <v/>
      </c>
      <c r="GN221" s="95">
        <f>IF(OR(BI221=0,BI221=1),GM221-GX221,0)</f>
        <v/>
      </c>
      <c r="GO221" s="95">
        <f>IF(BI221=2,GM221-GX221,0)</f>
        <v/>
      </c>
      <c r="GP221" s="95">
        <f>IF(BI221=4,GM221-GX221,0)</f>
        <v/>
      </c>
      <c r="GQ221" s="95" t="n"/>
      <c r="GR221" s="95" t="n">
        <v>0</v>
      </c>
      <c r="GS221" s="95" t="n">
        <v>2</v>
      </c>
      <c r="GT221" s="95" t="n">
        <v>0</v>
      </c>
      <c r="GU221" s="95" t="n"/>
      <c r="GV221" s="95">
        <f>ROUND((GT221),6)</f>
        <v/>
      </c>
      <c r="GW221" s="95" t="n">
        <v>1</v>
      </c>
      <c r="GX221" s="95">
        <f>ROUND(HC221*I221,2)</f>
        <v/>
      </c>
      <c r="GY221" s="95" t="n">
        <v>0</v>
      </c>
      <c r="GZ221" s="95" t="n">
        <v>0</v>
      </c>
      <c r="HA221" s="95" t="n">
        <v>0</v>
      </c>
      <c r="HB221" s="95" t="n">
        <v>0</v>
      </c>
      <c r="HC221" s="95">
        <f>GV221*GW221</f>
        <v/>
      </c>
      <c r="HD221" s="95" t="n">
        <v>0</v>
      </c>
      <c r="HE221" s="95" t="n"/>
      <c r="HF221" s="95" t="n"/>
      <c r="HG221" s="95" t="n"/>
      <c r="HH221" s="95" t="n"/>
      <c r="HI221" s="95" t="n"/>
      <c r="HJ221" s="95" t="n"/>
      <c r="HK221" s="95" t="n"/>
      <c r="HL221" s="95" t="n"/>
      <c r="HM221" s="95" t="n"/>
      <c r="HN221" s="95" t="n"/>
      <c r="HO221" s="95" t="n"/>
      <c r="HP221" s="95" t="n"/>
      <c r="HQ221" s="95" t="n"/>
      <c r="HR221" s="95" t="n"/>
      <c r="HS221" s="95" t="n"/>
      <c r="HT221" s="95" t="n"/>
      <c r="HU221" s="95" t="n"/>
      <c r="HV221" s="95" t="n"/>
      <c r="HW221" s="95" t="n"/>
      <c r="HX221" s="95" t="n"/>
      <c r="HY221" s="95" t="n"/>
      <c r="HZ221" s="95" t="n"/>
      <c r="IA221" s="95" t="n"/>
      <c r="IB221" s="95" t="n"/>
      <c r="IC221" s="95" t="n"/>
      <c r="ID221" s="95" t="n"/>
      <c r="IE221" s="95" t="n"/>
      <c r="IF221" s="95" t="n"/>
      <c r="IG221" s="95" t="n"/>
      <c r="IH221" s="95" t="n"/>
      <c r="II221" s="95" t="n"/>
      <c r="IJ221" s="95" t="n"/>
      <c r="IK221" s="95" t="n"/>
      <c r="IL221" s="95" t="n"/>
      <c r="IM221" s="95" t="n"/>
      <c r="IN221" s="95" t="n"/>
      <c r="IO221" s="95" t="n"/>
      <c r="IP221" s="95" t="n"/>
      <c r="IQ221" s="95" t="n"/>
      <c r="IR221" s="95" t="n"/>
      <c r="IS221" s="95" t="n"/>
      <c r="IT221" s="95" t="n"/>
      <c r="IU221" s="95" t="n"/>
    </row>
    <row r="222" ht="12.75" customHeight="1" s="54">
      <c r="A222" s="95" t="n">
        <v>18</v>
      </c>
      <c r="B222" s="95" t="n">
        <v>1</v>
      </c>
      <c r="C222" s="95">
        <f>ROW(SmtRes!A199)</f>
        <v/>
      </c>
      <c r="D222" s="95">
        <f>ROW(EtalonRes!A199)</f>
        <v/>
      </c>
      <c r="E222" s="95" t="n">
        <v>2.1</v>
      </c>
      <c r="F222" s="95" t="inlineStr">
        <is>
          <t>PETR-131619</t>
        </is>
      </c>
      <c r="G222" s="95" t="inlineStr">
        <is>
          <t>Шлифсетки, абразивы, валики, кисти, кюветы, малярные расходники</t>
        </is>
      </c>
      <c r="H222" s="95" t="inlineStr">
        <is>
          <t>м2</t>
        </is>
      </c>
      <c r="I222" s="95" t="n">
        <v>4090.42</v>
      </c>
      <c r="J222" s="95" t="n">
        <v>50.18</v>
      </c>
      <c r="K222" s="95" t="n">
        <v>205260.6</v>
      </c>
      <c r="L222" s="95" t="n"/>
      <c r="M222" s="95" t="n"/>
      <c r="N222" s="95" t="n"/>
      <c r="O222" s="95">
        <f>ROUND(Z222,2)</f>
        <v/>
      </c>
      <c r="P222" s="95">
        <f>ROUND(U222,2)</f>
        <v/>
      </c>
      <c r="Q222" s="95">
        <f>ROUND(1,2)</f>
        <v/>
      </c>
      <c r="R222" s="95">
        <f>ROUND(AH222,2)</f>
        <v/>
      </c>
      <c r="S222" s="95" t="inlineStr">
        <is>
          <t>PETR-131619</t>
        </is>
      </c>
      <c r="T222" s="95" t="inlineStr">
        <is>
          <t>material</t>
        </is>
      </c>
      <c r="U222" s="95" t="n">
        <v>205260.6</v>
      </c>
      <c r="V222" s="95" t="n">
        <v>0</v>
      </c>
      <c r="W222" s="95" t="n">
        <v>0</v>
      </c>
      <c r="X222" s="95" t="n">
        <v>0</v>
      </c>
      <c r="Y222" s="95" t="n">
        <v>0</v>
      </c>
      <c r="Z222" s="95" t="n">
        <v>205257.28</v>
      </c>
      <c r="AA222" s="95" t="n">
        <v>0</v>
      </c>
      <c r="AB222" s="95" t="n">
        <v>0</v>
      </c>
      <c r="AC222" s="95" t="n">
        <v>0</v>
      </c>
      <c r="AD222" s="95" t="n">
        <v>0</v>
      </c>
      <c r="AE222" s="95" t="inlineStr">
        <is>
          <t>material</t>
        </is>
      </c>
      <c r="AF222" s="95" t="n">
        <v>0</v>
      </c>
      <c r="AG222" s="95" t="n">
        <v>0</v>
      </c>
      <c r="AH222" s="95" t="n">
        <v>0</v>
      </c>
      <c r="AI222" s="95">
        <f>(EX222)</f>
        <v/>
      </c>
      <c r="AJ222" s="95">
        <f>(AS222)</f>
        <v/>
      </c>
      <c r="AK222" s="95" t="n">
        <v>0</v>
      </c>
      <c r="AL222" s="95" t="n">
        <v>0</v>
      </c>
      <c r="AM222" s="95" t="n">
        <v>0</v>
      </c>
      <c r="AN222" s="95" t="n">
        <v>0</v>
      </c>
      <c r="AO222" s="95">
        <f>ROUND(O222,2)</f>
        <v/>
      </c>
      <c r="AP222" s="95" t="n">
        <v>0</v>
      </c>
      <c r="AQ222" s="95">
        <f>ROUND(R222,2)</f>
        <v/>
      </c>
      <c r="AR222" s="95" t="n">
        <v>0</v>
      </c>
      <c r="AS222" s="95" t="n">
        <v>0</v>
      </c>
      <c r="AT222" s="95" t="n">
        <v>0</v>
      </c>
      <c r="AU222" s="95" t="n">
        <v>0</v>
      </c>
      <c r="AV222" s="95" t="n">
        <v>1</v>
      </c>
      <c r="AW222" s="95" t="n">
        <v>1</v>
      </c>
      <c r="AX222" s="95" t="n"/>
      <c r="AY222" s="95" t="n"/>
      <c r="AZ222" s="95" t="n">
        <v>1</v>
      </c>
      <c r="BA222" s="95" t="n">
        <v>0</v>
      </c>
      <c r="BB222" s="95" t="n">
        <v>0</v>
      </c>
      <c r="BC222" s="95" t="n">
        <v>1</v>
      </c>
      <c r="BD222" s="95" t="n"/>
      <c r="BE222" s="95" t="n"/>
      <c r="BF222" s="95" t="n"/>
      <c r="BG222" s="95" t="n"/>
      <c r="BH222" s="95" t="n">
        <v>3</v>
      </c>
      <c r="BI222" s="95" t="n">
        <v>4090.42</v>
      </c>
      <c r="BJ222" s="95" t="n"/>
      <c r="BK222" s="95" t="n"/>
      <c r="BL222" s="95" t="n"/>
      <c r="BM222" s="95" t="n">
        <v>400002</v>
      </c>
      <c r="BN222" s="95" t="n">
        <v>0</v>
      </c>
      <c r="BO222" s="95" t="n"/>
      <c r="BP222" s="95" t="n">
        <v>0</v>
      </c>
      <c r="BQ222" s="95" t="n">
        <v>202</v>
      </c>
      <c r="BR222" s="95" t="n">
        <v>0</v>
      </c>
      <c r="BS222" s="95" t="n">
        <v>1</v>
      </c>
      <c r="BT222" s="95" t="n">
        <v>1</v>
      </c>
      <c r="BU222" s="95" t="n">
        <v>1</v>
      </c>
      <c r="BV222" s="95" t="n">
        <v>1</v>
      </c>
      <c r="BW222" s="95" t="n">
        <v>1</v>
      </c>
      <c r="BX222" s="95" t="n">
        <v>1</v>
      </c>
      <c r="BY222" s="95" t="n"/>
      <c r="BZ222" s="95" t="n">
        <v>0</v>
      </c>
      <c r="CA222" s="95" t="n">
        <v>0</v>
      </c>
      <c r="CB222" s="95" t="n"/>
      <c r="CC222" s="95" t="n"/>
      <c r="CD222" s="95" t="n"/>
      <c r="CE222" s="95" t="n">
        <v>30</v>
      </c>
      <c r="CF222" s="95" t="n">
        <v>0</v>
      </c>
      <c r="CG222" s="95" t="n">
        <v>0</v>
      </c>
      <c r="CH222" s="95" t="n"/>
      <c r="CI222" s="95" t="n"/>
      <c r="CJ222" s="95" t="n"/>
      <c r="CK222" s="95" t="n"/>
      <c r="CL222" s="95" t="n"/>
      <c r="CM222" s="95" t="n">
        <v>0</v>
      </c>
      <c r="CN222" s="95" t="n"/>
      <c r="CO222" s="95" t="n">
        <v>0</v>
      </c>
      <c r="CP222" s="95">
        <f>ROUND(P222,2)</f>
        <v/>
      </c>
      <c r="CQ222" s="95">
        <f>ROUND(V222,2)</f>
        <v/>
      </c>
      <c r="CR222" s="95">
        <f>ROUND(W222,2)</f>
        <v/>
      </c>
      <c r="CS222" s="95">
        <f>ROUND(X222,2)</f>
        <v/>
      </c>
      <c r="CT222" s="95">
        <f>ROUND(Y222,2)</f>
        <v/>
      </c>
      <c r="CU222" s="95">
        <f>ROUND(AF222,2)</f>
        <v/>
      </c>
      <c r="CV222" s="95">
        <f>ROUND((AH222*AV222),2)</f>
        <v/>
      </c>
      <c r="CW222" s="95">
        <f>ROUND(AI222,2)</f>
        <v/>
      </c>
      <c r="CX222" s="95">
        <f>ROUND(AJ222,2)</f>
        <v/>
      </c>
      <c r="CY222" s="95">
        <f>ROUND(((P222*AT222)/100),2)</f>
        <v/>
      </c>
      <c r="CZ222" s="95">
        <f>ROUND(((P222*AU222)/100),2)</f>
        <v/>
      </c>
      <c r="DA222" s="95" t="n"/>
      <c r="DB222" s="95" t="n"/>
      <c r="DC222" s="95" t="n"/>
      <c r="DD222" s="95" t="n"/>
      <c r="DE222" s="95" t="n"/>
      <c r="DF222" s="95" t="n"/>
      <c r="DG222" s="95" t="n"/>
      <c r="DH222" s="95" t="n"/>
      <c r="DI222" s="95" t="n"/>
      <c r="DJ222" s="95" t="n"/>
      <c r="DK222" s="95" t="n"/>
      <c r="DL222" s="95" t="n"/>
      <c r="DM222" s="95" t="n"/>
      <c r="DN222" s="95" t="n">
        <v>0</v>
      </c>
      <c r="DO222" s="95" t="n">
        <v>0</v>
      </c>
      <c r="DP222" s="95" t="n">
        <v>1</v>
      </c>
      <c r="DQ222" s="95" t="n">
        <v>1</v>
      </c>
      <c r="DR222" s="95" t="n"/>
      <c r="DS222" s="95" t="n"/>
      <c r="DT222" s="95" t="n"/>
      <c r="DU222" s="95" t="n">
        <v>1000</v>
      </c>
      <c r="DV222" s="95" t="inlineStr">
        <is>
          <t>м2</t>
        </is>
      </c>
      <c r="DW222" s="95" t="inlineStr">
        <is>
          <t>м2</t>
        </is>
      </c>
      <c r="DX222" s="95" t="n">
        <v>1</v>
      </c>
      <c r="DY222" s="95" t="n"/>
      <c r="DZ222" s="95" t="n"/>
      <c r="EA222" s="95" t="n"/>
      <c r="EB222" s="95" t="n"/>
      <c r="EC222" s="95" t="n"/>
      <c r="ED222" s="95" t="n"/>
      <c r="EE222" s="95" t="n">
        <v>1853835966</v>
      </c>
      <c r="EF222" s="95" t="n">
        <v>202</v>
      </c>
      <c r="EG222" s="95" t="inlineStr">
        <is>
          <t>Материалы</t>
        </is>
      </c>
      <c r="EH222" s="95" t="n">
        <v>0</v>
      </c>
      <c r="EI222" s="95" t="n"/>
      <c r="EJ222" s="95" t="n">
        <v>4090.42</v>
      </c>
      <c r="EK222" s="95" t="n">
        <v>0</v>
      </c>
      <c r="EL222" s="95" t="inlineStr">
        <is>
          <t>ТКП / коммерческое предложение</t>
        </is>
      </c>
      <c r="EM222" s="95" t="inlineStr">
        <is>
          <t>PETR-131619</t>
        </is>
      </c>
      <c r="EN222" s="95" t="n"/>
      <c r="EO222" s="95" t="n"/>
      <c r="EP222" s="95" t="n"/>
      <c r="EQ222" s="95" t="n">
        <v>0</v>
      </c>
      <c r="ER222" s="95" t="n">
        <v>50.18</v>
      </c>
      <c r="ES222" s="95" t="n">
        <v>0</v>
      </c>
      <c r="ET222" s="95" t="n">
        <v>0</v>
      </c>
      <c r="EU222" s="95" t="n">
        <v>0</v>
      </c>
      <c r="EV222" s="95" t="n">
        <v>0</v>
      </c>
      <c r="EW222" s="95" t="n">
        <v>0</v>
      </c>
      <c r="EX222" s="95" t="n">
        <v>0</v>
      </c>
      <c r="EY222" s="95" t="n">
        <v>0</v>
      </c>
      <c r="EZ222" s="95" t="n"/>
      <c r="FA222" s="95" t="n"/>
      <c r="FB222" s="95" t="n"/>
      <c r="FC222" s="95" t="n"/>
      <c r="FD222" s="95" t="n"/>
      <c r="FE222" s="95" t="n"/>
      <c r="FF222" s="95" t="n"/>
      <c r="FG222" s="95" t="n"/>
      <c r="FH222" s="95" t="n"/>
      <c r="FI222" s="95" t="n"/>
      <c r="FJ222" s="95" t="n"/>
      <c r="FK222" s="95" t="n"/>
      <c r="FL222" s="95" t="n"/>
      <c r="FM222" s="95" t="n"/>
      <c r="FN222" s="95" t="n"/>
      <c r="FO222" s="95" t="n"/>
      <c r="FP222" s="95" t="n"/>
      <c r="FQ222" s="95" t="n">
        <v>0</v>
      </c>
      <c r="FR222" s="95">
        <f>ROUND(IF(BI222=3,GM222,0),2)</f>
        <v/>
      </c>
      <c r="FS222" s="95" t="n">
        <v>0</v>
      </c>
      <c r="FT222" s="95" t="n"/>
      <c r="FU222" s="95" t="n"/>
      <c r="FV222" s="95" t="n"/>
      <c r="FW222" s="95" t="n"/>
      <c r="FX222" s="95" t="n">
        <v>0</v>
      </c>
      <c r="FY222" s="95" t="n">
        <v>0</v>
      </c>
      <c r="FZ222" s="95" t="n"/>
      <c r="GA222" s="95" t="inlineStr">
        <is>
          <t>[82 / 1,20 /  1] +  2% Заг.скл</t>
        </is>
      </c>
      <c r="GB222" s="95" t="n"/>
      <c r="GC222" s="95" t="n"/>
      <c r="GD222" s="95" t="n">
        <v>1</v>
      </c>
      <c r="GE222" s="95" t="n"/>
      <c r="GF222" s="95" t="n">
        <v>1853835966</v>
      </c>
      <c r="GG222" s="95" t="n">
        <v>2</v>
      </c>
      <c r="GH222" s="95" t="n">
        <v>4</v>
      </c>
      <c r="GI222" s="95" t="n">
        <v>-2</v>
      </c>
      <c r="GJ222" s="95" t="n">
        <v>0</v>
      </c>
      <c r="GK222" s="95" t="n">
        <v>0</v>
      </c>
      <c r="GL222" s="95">
        <f>ROUND(IF(AND(BH222=3,BI222=3,FS222&lt;&gt;0),P222,0),2)</f>
        <v/>
      </c>
      <c r="GM222" s="95">
        <f>ROUND(O222+X222+Y222,2)+GX222</f>
        <v/>
      </c>
      <c r="GN222" s="95">
        <f>IF(OR(BI222=0,BI222=1),GM222-GX222,0)</f>
        <v/>
      </c>
      <c r="GO222" s="95">
        <f>IF(BI222=2,GM222-GX222,0)</f>
        <v/>
      </c>
      <c r="GP222" s="95">
        <f>IF(BI222=4,GM222-GX222,0)</f>
        <v/>
      </c>
      <c r="GQ222" s="95" t="n"/>
      <c r="GR222" s="95" t="n">
        <v>0</v>
      </c>
      <c r="GS222" s="95" t="n">
        <v>2</v>
      </c>
      <c r="GT222" s="95" t="n">
        <v>0</v>
      </c>
      <c r="GU222" s="95" t="n"/>
      <c r="GV222" s="95">
        <f>ROUND((GT222),6)</f>
        <v/>
      </c>
      <c r="GW222" s="95" t="n">
        <v>1</v>
      </c>
      <c r="GX222" s="95">
        <f>ROUND(HC222*I222,2)</f>
        <v/>
      </c>
      <c r="GY222" s="95" t="n">
        <v>0</v>
      </c>
      <c r="GZ222" s="95" t="n">
        <v>0</v>
      </c>
      <c r="HA222" s="95" t="n">
        <v>0</v>
      </c>
      <c r="HB222" s="95" t="n">
        <v>0</v>
      </c>
      <c r="HC222" s="95">
        <f>GV222*GW222</f>
        <v/>
      </c>
      <c r="HD222" s="95" t="n">
        <v>0</v>
      </c>
      <c r="HE222" s="95" t="n"/>
      <c r="HF222" s="95" t="n"/>
      <c r="HG222" s="95" t="n"/>
      <c r="HH222" s="95" t="n"/>
      <c r="HI222" s="95" t="n"/>
      <c r="HJ222" s="95" t="n"/>
      <c r="HK222" s="95" t="n"/>
      <c r="HL222" s="95" t="n"/>
      <c r="HM222" s="95" t="n"/>
      <c r="HN222" s="95" t="n"/>
      <c r="HO222" s="95" t="n"/>
      <c r="HP222" s="95" t="n"/>
      <c r="HQ222" s="95" t="n"/>
      <c r="HR222" s="95" t="n"/>
      <c r="HS222" s="95" t="n"/>
      <c r="HT222" s="95" t="n"/>
      <c r="HU222" s="95" t="n"/>
      <c r="HV222" s="95" t="n"/>
      <c r="HW222" s="95" t="n"/>
      <c r="HX222" s="95" t="n"/>
      <c r="HY222" s="95" t="n"/>
      <c r="HZ222" s="95" t="n"/>
      <c r="IA222" s="95" t="n"/>
      <c r="IB222" s="95" t="n"/>
      <c r="IC222" s="95" t="n"/>
      <c r="ID222" s="95" t="n"/>
      <c r="IE222" s="95" t="n"/>
      <c r="IF222" s="95" t="n"/>
      <c r="IG222" s="95" t="n"/>
      <c r="IH222" s="95" t="n"/>
      <c r="II222" s="95" t="n"/>
      <c r="IJ222" s="95" t="n"/>
      <c r="IK222" s="95" t="n"/>
      <c r="IL222" s="95" t="n"/>
      <c r="IM222" s="95" t="n"/>
      <c r="IN222" s="95" t="n"/>
      <c r="IO222" s="95" t="n"/>
      <c r="IP222" s="95" t="n"/>
      <c r="IQ222" s="95" t="n"/>
      <c r="IR222" s="95" t="n"/>
      <c r="IS222" s="95" t="n"/>
      <c r="IT222" s="95" t="n"/>
      <c r="IU222" s="95" t="n"/>
    </row>
    <row r="223" ht="12.75" customHeight="1" s="54">
      <c r="A223" s="95" t="n">
        <v>18</v>
      </c>
      <c r="B223" s="95" t="n">
        <v>1</v>
      </c>
      <c r="C223" s="95">
        <f>ROW(SmtRes!A200)</f>
        <v/>
      </c>
      <c r="D223" s="95">
        <f>ROW(EtalonRes!A200)</f>
        <v/>
      </c>
      <c r="E223" s="95" t="n">
        <v>2.1</v>
      </c>
      <c r="F223" s="95" t="inlineStr">
        <is>
          <t>PETR-977190</t>
        </is>
      </c>
      <c r="G223" s="95" t="inlineStr">
        <is>
          <t>Акустическая/минераловатная прокладка над потолком и в коробах</t>
        </is>
      </c>
      <c r="H223" s="95" t="inlineStr">
        <is>
          <t>м2</t>
        </is>
      </c>
      <c r="I223" s="95" t="n">
        <v>44.25</v>
      </c>
      <c r="J223" s="95" t="n">
        <v>468.35</v>
      </c>
      <c r="K223" s="95" t="n">
        <v>20724.68</v>
      </c>
      <c r="L223" s="95" t="n"/>
      <c r="M223" s="95" t="n"/>
      <c r="N223" s="95" t="n"/>
      <c r="O223" s="95">
        <f>ROUND(Z223,2)</f>
        <v/>
      </c>
      <c r="P223" s="95">
        <f>ROUND(U223,2)</f>
        <v/>
      </c>
      <c r="Q223" s="95">
        <f>ROUND(1,2)</f>
        <v/>
      </c>
      <c r="R223" s="95">
        <f>ROUND(AH223,2)</f>
        <v/>
      </c>
      <c r="S223" s="95" t="inlineStr">
        <is>
          <t>PETR-977190</t>
        </is>
      </c>
      <c r="T223" s="95" t="inlineStr">
        <is>
          <t>material</t>
        </is>
      </c>
      <c r="U223" s="95" t="n">
        <v>20724.68</v>
      </c>
      <c r="V223" s="95" t="n">
        <v>0</v>
      </c>
      <c r="W223" s="95" t="n">
        <v>0</v>
      </c>
      <c r="X223" s="95" t="n">
        <v>0</v>
      </c>
      <c r="Y223" s="95" t="n">
        <v>0</v>
      </c>
      <c r="Z223" s="95" t="n">
        <v>20724.49</v>
      </c>
      <c r="AA223" s="95" t="n">
        <v>0</v>
      </c>
      <c r="AB223" s="95" t="n">
        <v>0</v>
      </c>
      <c r="AC223" s="95" t="n">
        <v>0</v>
      </c>
      <c r="AD223" s="95" t="n">
        <v>0</v>
      </c>
      <c r="AE223" s="95" t="inlineStr">
        <is>
          <t>material</t>
        </is>
      </c>
      <c r="AF223" s="95" t="n">
        <v>0</v>
      </c>
      <c r="AG223" s="95" t="n">
        <v>0</v>
      </c>
      <c r="AH223" s="95" t="n">
        <v>0</v>
      </c>
      <c r="AI223" s="95">
        <f>(EX223)</f>
        <v/>
      </c>
      <c r="AJ223" s="95">
        <f>(AS223)</f>
        <v/>
      </c>
      <c r="AK223" s="95" t="n">
        <v>0</v>
      </c>
      <c r="AL223" s="95" t="n">
        <v>0</v>
      </c>
      <c r="AM223" s="95" t="n">
        <v>0</v>
      </c>
      <c r="AN223" s="95" t="n">
        <v>0</v>
      </c>
      <c r="AO223" s="95">
        <f>ROUND(O223,2)</f>
        <v/>
      </c>
      <c r="AP223" s="95" t="n">
        <v>0</v>
      </c>
      <c r="AQ223" s="95">
        <f>ROUND(R223,2)</f>
        <v/>
      </c>
      <c r="AR223" s="95" t="n">
        <v>0</v>
      </c>
      <c r="AS223" s="95" t="n">
        <v>0</v>
      </c>
      <c r="AT223" s="95" t="n">
        <v>0</v>
      </c>
      <c r="AU223" s="95" t="n">
        <v>0</v>
      </c>
      <c r="AV223" s="95" t="n">
        <v>1</v>
      </c>
      <c r="AW223" s="95" t="n">
        <v>1</v>
      </c>
      <c r="AX223" s="95" t="n"/>
      <c r="AY223" s="95" t="n"/>
      <c r="AZ223" s="95" t="n">
        <v>1</v>
      </c>
      <c r="BA223" s="95" t="n">
        <v>0</v>
      </c>
      <c r="BB223" s="95" t="n">
        <v>0</v>
      </c>
      <c r="BC223" s="95" t="n">
        <v>1</v>
      </c>
      <c r="BD223" s="95" t="n"/>
      <c r="BE223" s="95" t="n"/>
      <c r="BF223" s="95" t="n"/>
      <c r="BG223" s="95" t="n"/>
      <c r="BH223" s="95" t="n">
        <v>3</v>
      </c>
      <c r="BI223" s="95" t="n">
        <v>44.25</v>
      </c>
      <c r="BJ223" s="95" t="n"/>
      <c r="BK223" s="95" t="n"/>
      <c r="BL223" s="95" t="n"/>
      <c r="BM223" s="95" t="n">
        <v>400002</v>
      </c>
      <c r="BN223" s="95" t="n">
        <v>0</v>
      </c>
      <c r="BO223" s="95" t="n"/>
      <c r="BP223" s="95" t="n">
        <v>0</v>
      </c>
      <c r="BQ223" s="95" t="n">
        <v>202</v>
      </c>
      <c r="BR223" s="95" t="n">
        <v>0</v>
      </c>
      <c r="BS223" s="95" t="n">
        <v>1</v>
      </c>
      <c r="BT223" s="95" t="n">
        <v>1</v>
      </c>
      <c r="BU223" s="95" t="n">
        <v>1</v>
      </c>
      <c r="BV223" s="95" t="n">
        <v>1</v>
      </c>
      <c r="BW223" s="95" t="n">
        <v>1</v>
      </c>
      <c r="BX223" s="95" t="n">
        <v>1</v>
      </c>
      <c r="BY223" s="95" t="n"/>
      <c r="BZ223" s="95" t="n">
        <v>0</v>
      </c>
      <c r="CA223" s="95" t="n">
        <v>0</v>
      </c>
      <c r="CB223" s="95" t="n"/>
      <c r="CC223" s="95" t="n"/>
      <c r="CD223" s="95" t="n"/>
      <c r="CE223" s="95" t="n">
        <v>30</v>
      </c>
      <c r="CF223" s="95" t="n">
        <v>0</v>
      </c>
      <c r="CG223" s="95" t="n">
        <v>0</v>
      </c>
      <c r="CH223" s="95" t="n"/>
      <c r="CI223" s="95" t="n"/>
      <c r="CJ223" s="95" t="n"/>
      <c r="CK223" s="95" t="n"/>
      <c r="CL223" s="95" t="n"/>
      <c r="CM223" s="95" t="n">
        <v>0</v>
      </c>
      <c r="CN223" s="95" t="n"/>
      <c r="CO223" s="95" t="n">
        <v>0</v>
      </c>
      <c r="CP223" s="95">
        <f>ROUND(P223,2)</f>
        <v/>
      </c>
      <c r="CQ223" s="95">
        <f>ROUND(V223,2)</f>
        <v/>
      </c>
      <c r="CR223" s="95">
        <f>ROUND(W223,2)</f>
        <v/>
      </c>
      <c r="CS223" s="95">
        <f>ROUND(X223,2)</f>
        <v/>
      </c>
      <c r="CT223" s="95">
        <f>ROUND(Y223,2)</f>
        <v/>
      </c>
      <c r="CU223" s="95">
        <f>ROUND(AF223,2)</f>
        <v/>
      </c>
      <c r="CV223" s="95">
        <f>ROUND((AH223*AV223),2)</f>
        <v/>
      </c>
      <c r="CW223" s="95">
        <f>ROUND(AI223,2)</f>
        <v/>
      </c>
      <c r="CX223" s="95">
        <f>ROUND(AJ223,2)</f>
        <v/>
      </c>
      <c r="CY223" s="95">
        <f>ROUND(((P223*AT223)/100),2)</f>
        <v/>
      </c>
      <c r="CZ223" s="95">
        <f>ROUND(((P223*AU223)/100),2)</f>
        <v/>
      </c>
      <c r="DA223" s="95" t="n"/>
      <c r="DB223" s="95" t="n"/>
      <c r="DC223" s="95" t="n"/>
      <c r="DD223" s="95" t="n"/>
      <c r="DE223" s="95" t="n"/>
      <c r="DF223" s="95" t="n"/>
      <c r="DG223" s="95" t="n"/>
      <c r="DH223" s="95" t="n"/>
      <c r="DI223" s="95" t="n"/>
      <c r="DJ223" s="95" t="n"/>
      <c r="DK223" s="95" t="n"/>
      <c r="DL223" s="95" t="n"/>
      <c r="DM223" s="95" t="n"/>
      <c r="DN223" s="95" t="n">
        <v>0</v>
      </c>
      <c r="DO223" s="95" t="n">
        <v>0</v>
      </c>
      <c r="DP223" s="95" t="n">
        <v>1</v>
      </c>
      <c r="DQ223" s="95" t="n">
        <v>1</v>
      </c>
      <c r="DR223" s="95" t="n"/>
      <c r="DS223" s="95" t="n"/>
      <c r="DT223" s="95" t="n"/>
      <c r="DU223" s="95" t="n">
        <v>1000</v>
      </c>
      <c r="DV223" s="95" t="inlineStr">
        <is>
          <t>м2</t>
        </is>
      </c>
      <c r="DW223" s="95" t="inlineStr">
        <is>
          <t>м2</t>
        </is>
      </c>
      <c r="DX223" s="95" t="n">
        <v>1</v>
      </c>
      <c r="DY223" s="95" t="n"/>
      <c r="DZ223" s="95" t="n"/>
      <c r="EA223" s="95" t="n"/>
      <c r="EB223" s="95" t="n"/>
      <c r="EC223" s="95" t="n"/>
      <c r="ED223" s="95" t="n"/>
      <c r="EE223" s="95" t="n">
        <v>1018784678</v>
      </c>
      <c r="EF223" s="95" t="n">
        <v>202</v>
      </c>
      <c r="EG223" s="95" t="inlineStr">
        <is>
          <t>Материалы</t>
        </is>
      </c>
      <c r="EH223" s="95" t="n">
        <v>0</v>
      </c>
      <c r="EI223" s="95" t="n"/>
      <c r="EJ223" s="95" t="n">
        <v>44.25</v>
      </c>
      <c r="EK223" s="95" t="n">
        <v>0</v>
      </c>
      <c r="EL223" s="95" t="inlineStr">
        <is>
          <t>ТКП / коммерческое предложение</t>
        </is>
      </c>
      <c r="EM223" s="95" t="inlineStr">
        <is>
          <t>PETR-977190</t>
        </is>
      </c>
      <c r="EN223" s="95" t="n"/>
      <c r="EO223" s="95" t="n"/>
      <c r="EP223" s="95" t="n"/>
      <c r="EQ223" s="95" t="n">
        <v>0</v>
      </c>
      <c r="ER223" s="95" t="n">
        <v>468.35</v>
      </c>
      <c r="ES223" s="95" t="n">
        <v>0</v>
      </c>
      <c r="ET223" s="95" t="n">
        <v>0</v>
      </c>
      <c r="EU223" s="95" t="n">
        <v>0</v>
      </c>
      <c r="EV223" s="95" t="n">
        <v>0</v>
      </c>
      <c r="EW223" s="95" t="n">
        <v>0</v>
      </c>
      <c r="EX223" s="95" t="n">
        <v>0</v>
      </c>
      <c r="EY223" s="95" t="n">
        <v>0</v>
      </c>
      <c r="EZ223" s="95" t="n"/>
      <c r="FA223" s="95" t="n"/>
      <c r="FB223" s="95" t="n"/>
      <c r="FC223" s="95" t="n"/>
      <c r="FD223" s="95" t="n"/>
      <c r="FE223" s="95" t="n"/>
      <c r="FF223" s="95" t="n"/>
      <c r="FG223" s="95" t="n"/>
      <c r="FH223" s="95" t="n"/>
      <c r="FI223" s="95" t="n"/>
      <c r="FJ223" s="95" t="n"/>
      <c r="FK223" s="95" t="n"/>
      <c r="FL223" s="95" t="n"/>
      <c r="FM223" s="95" t="n"/>
      <c r="FN223" s="95" t="n"/>
      <c r="FO223" s="95" t="n"/>
      <c r="FP223" s="95" t="n"/>
      <c r="FQ223" s="95" t="n">
        <v>0</v>
      </c>
      <c r="FR223" s="95">
        <f>ROUND(IF(BI223=3,GM223,0),2)</f>
        <v/>
      </c>
      <c r="FS223" s="95" t="n">
        <v>0</v>
      </c>
      <c r="FT223" s="95" t="n"/>
      <c r="FU223" s="95" t="n"/>
      <c r="FV223" s="95" t="n"/>
      <c r="FW223" s="95" t="n"/>
      <c r="FX223" s="95" t="n">
        <v>0</v>
      </c>
      <c r="FY223" s="95" t="n">
        <v>0</v>
      </c>
      <c r="FZ223" s="95" t="n"/>
      <c r="GA223" s="95" t="inlineStr">
        <is>
          <t>[82 / 1,20 /  1] +  2% Заг.скл</t>
        </is>
      </c>
      <c r="GB223" s="95" t="n"/>
      <c r="GC223" s="95" t="n"/>
      <c r="GD223" s="95" t="n">
        <v>1</v>
      </c>
      <c r="GE223" s="95" t="n"/>
      <c r="GF223" s="95" t="n">
        <v>1018784678</v>
      </c>
      <c r="GG223" s="95" t="n">
        <v>2</v>
      </c>
      <c r="GH223" s="95" t="n">
        <v>4</v>
      </c>
      <c r="GI223" s="95" t="n">
        <v>-2</v>
      </c>
      <c r="GJ223" s="95" t="n">
        <v>0</v>
      </c>
      <c r="GK223" s="95" t="n">
        <v>0</v>
      </c>
      <c r="GL223" s="95">
        <f>ROUND(IF(AND(BH223=3,BI223=3,FS223&lt;&gt;0),P223,0),2)</f>
        <v/>
      </c>
      <c r="GM223" s="95">
        <f>ROUND(O223+X223+Y223,2)+GX223</f>
        <v/>
      </c>
      <c r="GN223" s="95">
        <f>IF(OR(BI223=0,BI223=1),GM223-GX223,0)</f>
        <v/>
      </c>
      <c r="GO223" s="95">
        <f>IF(BI223=2,GM223-GX223,0)</f>
        <v/>
      </c>
      <c r="GP223" s="95">
        <f>IF(BI223=4,GM223-GX223,0)</f>
        <v/>
      </c>
      <c r="GQ223" s="95" t="n"/>
      <c r="GR223" s="95" t="n">
        <v>0</v>
      </c>
      <c r="GS223" s="95" t="n">
        <v>2</v>
      </c>
      <c r="GT223" s="95" t="n">
        <v>0</v>
      </c>
      <c r="GU223" s="95" t="n"/>
      <c r="GV223" s="95">
        <f>ROUND((GT223),6)</f>
        <v/>
      </c>
      <c r="GW223" s="95" t="n">
        <v>1</v>
      </c>
      <c r="GX223" s="95">
        <f>ROUND(HC223*I223,2)</f>
        <v/>
      </c>
      <c r="GY223" s="95" t="n">
        <v>0</v>
      </c>
      <c r="GZ223" s="95" t="n">
        <v>0</v>
      </c>
      <c r="HA223" s="95" t="n">
        <v>0</v>
      </c>
      <c r="HB223" s="95" t="n">
        <v>0</v>
      </c>
      <c r="HC223" s="95">
        <f>GV223*GW223</f>
        <v/>
      </c>
      <c r="HD223" s="95" t="n">
        <v>0</v>
      </c>
      <c r="HE223" s="95" t="n"/>
      <c r="HF223" s="95" t="n"/>
      <c r="HG223" s="95" t="n"/>
      <c r="HH223" s="95" t="n"/>
      <c r="HI223" s="95" t="n"/>
      <c r="HJ223" s="95" t="n"/>
      <c r="HK223" s="95" t="n"/>
      <c r="HL223" s="95" t="n"/>
      <c r="HM223" s="95" t="n"/>
      <c r="HN223" s="95" t="n"/>
      <c r="HO223" s="95" t="n"/>
      <c r="HP223" s="95" t="n"/>
      <c r="HQ223" s="95" t="n"/>
      <c r="HR223" s="95" t="n"/>
      <c r="HS223" s="95" t="n"/>
      <c r="HT223" s="95" t="n"/>
      <c r="HU223" s="95" t="n"/>
      <c r="HV223" s="95" t="n"/>
      <c r="HW223" s="95" t="n"/>
      <c r="HX223" s="95" t="n"/>
      <c r="HY223" s="95" t="n"/>
      <c r="HZ223" s="95" t="n"/>
      <c r="IA223" s="95" t="n"/>
      <c r="IB223" s="95" t="n"/>
      <c r="IC223" s="95" t="n"/>
      <c r="ID223" s="95" t="n"/>
      <c r="IE223" s="95" t="n"/>
      <c r="IF223" s="95" t="n"/>
      <c r="IG223" s="95" t="n"/>
      <c r="IH223" s="95" t="n"/>
      <c r="II223" s="95" t="n"/>
      <c r="IJ223" s="95" t="n"/>
      <c r="IK223" s="95" t="n"/>
      <c r="IL223" s="95" t="n"/>
      <c r="IM223" s="95" t="n"/>
      <c r="IN223" s="95" t="n"/>
      <c r="IO223" s="95" t="n"/>
      <c r="IP223" s="95" t="n"/>
      <c r="IQ223" s="95" t="n"/>
      <c r="IR223" s="95" t="n"/>
      <c r="IS223" s="95" t="n"/>
      <c r="IT223" s="95" t="n"/>
      <c r="IU223" s="95" t="n"/>
    </row>
    <row r="224" ht="12.75" customHeight="1" s="54">
      <c r="A224" s="95" t="n">
        <v>18</v>
      </c>
      <c r="B224" s="95" t="n">
        <v>1</v>
      </c>
      <c r="C224" s="95">
        <f>ROW(SmtRes!A201)</f>
        <v/>
      </c>
      <c r="D224" s="95">
        <f>ROW(EtalonRes!A201)</f>
        <v/>
      </c>
      <c r="E224" s="95" t="n">
        <v>2.1</v>
      </c>
      <c r="F224" s="95" t="inlineStr">
        <is>
          <t>TKP</t>
        </is>
      </c>
      <c r="G224" s="95" t="inlineStr">
        <is>
          <t>Потолочная система Armstrong/аналог с улучшенной плитой и подвесами</t>
        </is>
      </c>
      <c r="H224" s="95" t="inlineStr">
        <is>
          <t>м2</t>
        </is>
      </c>
      <c r="I224" s="95" t="n">
        <v>804.4299999999999</v>
      </c>
      <c r="J224" s="95" t="n">
        <v>1226.64</v>
      </c>
      <c r="K224" s="95" t="n">
        <v>986747.6899999999</v>
      </c>
      <c r="L224" s="95" t="n"/>
      <c r="M224" s="95" t="n"/>
      <c r="N224" s="95" t="n"/>
      <c r="O224" s="95">
        <f>ROUND(Z224,2)</f>
        <v/>
      </c>
      <c r="P224" s="95">
        <f>ROUND(U224,2)</f>
        <v/>
      </c>
      <c r="Q224" s="95">
        <f>ROUND(1,2)</f>
        <v/>
      </c>
      <c r="R224" s="95">
        <f>ROUND(AH224,2)</f>
        <v/>
      </c>
      <c r="S224" s="95" t="inlineStr">
        <is>
          <t>ТКП</t>
        </is>
      </c>
      <c r="T224" s="95" t="inlineStr">
        <is>
          <t>material</t>
        </is>
      </c>
      <c r="U224" s="95" t="n">
        <v>986747.6899999999</v>
      </c>
      <c r="V224" s="95" t="n">
        <v>0</v>
      </c>
      <c r="W224" s="95" t="n">
        <v>0</v>
      </c>
      <c r="X224" s="95" t="n">
        <v>0</v>
      </c>
      <c r="Y224" s="95" t="n">
        <v>0</v>
      </c>
      <c r="Z224" s="95" t="n">
        <v>986746.02</v>
      </c>
      <c r="AA224" s="95" t="n">
        <v>0</v>
      </c>
      <c r="AB224" s="95" t="n">
        <v>0</v>
      </c>
      <c r="AC224" s="95" t="n">
        <v>0</v>
      </c>
      <c r="AD224" s="95" t="n">
        <v>0</v>
      </c>
      <c r="AE224" s="95" t="inlineStr">
        <is>
          <t>material</t>
        </is>
      </c>
      <c r="AF224" s="95" t="n">
        <v>0</v>
      </c>
      <c r="AG224" s="95" t="n">
        <v>0</v>
      </c>
      <c r="AH224" s="95" t="n">
        <v>0</v>
      </c>
      <c r="AI224" s="95">
        <f>(EX224)</f>
        <v/>
      </c>
      <c r="AJ224" s="95">
        <f>(AS224)</f>
        <v/>
      </c>
      <c r="AK224" s="95" t="n">
        <v>0</v>
      </c>
      <c r="AL224" s="95" t="n">
        <v>0</v>
      </c>
      <c r="AM224" s="95" t="n">
        <v>0</v>
      </c>
      <c r="AN224" s="95" t="n">
        <v>0</v>
      </c>
      <c r="AO224" s="95">
        <f>ROUND(O224,2)</f>
        <v/>
      </c>
      <c r="AP224" s="95" t="n">
        <v>0</v>
      </c>
      <c r="AQ224" s="95">
        <f>ROUND(R224,2)</f>
        <v/>
      </c>
      <c r="AR224" s="95" t="n">
        <v>0</v>
      </c>
      <c r="AS224" s="95" t="n">
        <v>0</v>
      </c>
      <c r="AT224" s="95" t="n">
        <v>0</v>
      </c>
      <c r="AU224" s="95" t="n">
        <v>0</v>
      </c>
      <c r="AV224" s="95" t="n">
        <v>1</v>
      </c>
      <c r="AW224" s="95" t="n">
        <v>1</v>
      </c>
      <c r="AX224" s="95" t="n"/>
      <c r="AY224" s="95" t="n"/>
      <c r="AZ224" s="95" t="n">
        <v>1</v>
      </c>
      <c r="BA224" s="95" t="n">
        <v>0</v>
      </c>
      <c r="BB224" s="95" t="n">
        <v>0</v>
      </c>
      <c r="BC224" s="95" t="n">
        <v>1</v>
      </c>
      <c r="BD224" s="95" t="n"/>
      <c r="BE224" s="95" t="n"/>
      <c r="BF224" s="95" t="n"/>
      <c r="BG224" s="95" t="n"/>
      <c r="BH224" s="95" t="n">
        <v>3</v>
      </c>
      <c r="BI224" s="95" t="n">
        <v>804.4299999999999</v>
      </c>
      <c r="BJ224" s="95" t="n"/>
      <c r="BK224" s="95" t="n"/>
      <c r="BL224" s="95" t="n"/>
      <c r="BM224" s="95" t="n">
        <v>400002</v>
      </c>
      <c r="BN224" s="95" t="n">
        <v>0</v>
      </c>
      <c r="BO224" s="95" t="n"/>
      <c r="BP224" s="95" t="n">
        <v>0</v>
      </c>
      <c r="BQ224" s="95" t="n">
        <v>202</v>
      </c>
      <c r="BR224" s="95" t="n">
        <v>0</v>
      </c>
      <c r="BS224" s="95" t="n">
        <v>1</v>
      </c>
      <c r="BT224" s="95" t="n">
        <v>1</v>
      </c>
      <c r="BU224" s="95" t="n">
        <v>1</v>
      </c>
      <c r="BV224" s="95" t="n">
        <v>1</v>
      </c>
      <c r="BW224" s="95" t="n">
        <v>1</v>
      </c>
      <c r="BX224" s="95" t="n">
        <v>1</v>
      </c>
      <c r="BY224" s="95" t="n"/>
      <c r="BZ224" s="95" t="n">
        <v>0</v>
      </c>
      <c r="CA224" s="95" t="n">
        <v>0</v>
      </c>
      <c r="CB224" s="95" t="n"/>
      <c r="CC224" s="95" t="n"/>
      <c r="CD224" s="95" t="n"/>
      <c r="CE224" s="95" t="n">
        <v>30</v>
      </c>
      <c r="CF224" s="95" t="n">
        <v>0</v>
      </c>
      <c r="CG224" s="95" t="n">
        <v>0</v>
      </c>
      <c r="CH224" s="95" t="n"/>
      <c r="CI224" s="95" t="n"/>
      <c r="CJ224" s="95" t="n"/>
      <c r="CK224" s="95" t="n"/>
      <c r="CL224" s="95" t="n"/>
      <c r="CM224" s="95" t="n">
        <v>0</v>
      </c>
      <c r="CN224" s="95" t="n"/>
      <c r="CO224" s="95" t="n">
        <v>0</v>
      </c>
      <c r="CP224" s="95">
        <f>ROUND(P224,2)</f>
        <v/>
      </c>
      <c r="CQ224" s="95">
        <f>ROUND(V224,2)</f>
        <v/>
      </c>
      <c r="CR224" s="95">
        <f>ROUND(W224,2)</f>
        <v/>
      </c>
      <c r="CS224" s="95">
        <f>ROUND(X224,2)</f>
        <v/>
      </c>
      <c r="CT224" s="95">
        <f>ROUND(Y224,2)</f>
        <v/>
      </c>
      <c r="CU224" s="95">
        <f>ROUND(AF224,2)</f>
        <v/>
      </c>
      <c r="CV224" s="95">
        <f>ROUND((AH224*AV224),2)</f>
        <v/>
      </c>
      <c r="CW224" s="95">
        <f>ROUND(AI224,2)</f>
        <v/>
      </c>
      <c r="CX224" s="95">
        <f>ROUND(AJ224,2)</f>
        <v/>
      </c>
      <c r="CY224" s="95">
        <f>ROUND(((P224*AT224)/100),2)</f>
        <v/>
      </c>
      <c r="CZ224" s="95">
        <f>ROUND(((P224*AU224)/100),2)</f>
        <v/>
      </c>
      <c r="DA224" s="95" t="n"/>
      <c r="DB224" s="95" t="n"/>
      <c r="DC224" s="95" t="n"/>
      <c r="DD224" s="95" t="n"/>
      <c r="DE224" s="95" t="n"/>
      <c r="DF224" s="95" t="n"/>
      <c r="DG224" s="95" t="n"/>
      <c r="DH224" s="95" t="n"/>
      <c r="DI224" s="95" t="n"/>
      <c r="DJ224" s="95" t="n"/>
      <c r="DK224" s="95" t="n"/>
      <c r="DL224" s="95" t="n"/>
      <c r="DM224" s="95" t="n"/>
      <c r="DN224" s="95" t="n">
        <v>0</v>
      </c>
      <c r="DO224" s="95" t="n">
        <v>0</v>
      </c>
      <c r="DP224" s="95" t="n">
        <v>1</v>
      </c>
      <c r="DQ224" s="95" t="n">
        <v>1</v>
      </c>
      <c r="DR224" s="95" t="n"/>
      <c r="DS224" s="95" t="n"/>
      <c r="DT224" s="95" t="n"/>
      <c r="DU224" s="95" t="n">
        <v>1000</v>
      </c>
      <c r="DV224" s="95" t="inlineStr">
        <is>
          <t>м2</t>
        </is>
      </c>
      <c r="DW224" s="95" t="inlineStr">
        <is>
          <t>м2</t>
        </is>
      </c>
      <c r="DX224" s="95" t="n">
        <v>1</v>
      </c>
      <c r="DY224" s="95" t="n"/>
      <c r="DZ224" s="95" t="n"/>
      <c r="EA224" s="95" t="n"/>
      <c r="EB224" s="95" t="n"/>
      <c r="EC224" s="95" t="n"/>
      <c r="ED224" s="95" t="n"/>
      <c r="EE224" s="95" t="n">
        <v>1495271788</v>
      </c>
      <c r="EF224" s="95" t="n">
        <v>202</v>
      </c>
      <c r="EG224" s="95" t="inlineStr">
        <is>
          <t>Материалы</t>
        </is>
      </c>
      <c r="EH224" s="95" t="n">
        <v>0</v>
      </c>
      <c r="EI224" s="95" t="n"/>
      <c r="EJ224" s="95" t="n">
        <v>804.4299999999999</v>
      </c>
      <c r="EK224" s="95" t="n">
        <v>0</v>
      </c>
      <c r="EL224" s="95" t="inlineStr">
        <is>
          <t>ТКП / коммерческое предложение</t>
        </is>
      </c>
      <c r="EM224" s="95" t="inlineStr">
        <is>
          <t>ТКП</t>
        </is>
      </c>
      <c r="EN224" s="95" t="n"/>
      <c r="EO224" s="95" t="n"/>
      <c r="EP224" s="95" t="n"/>
      <c r="EQ224" s="95" t="n">
        <v>0</v>
      </c>
      <c r="ER224" s="95" t="n">
        <v>1226.64</v>
      </c>
      <c r="ES224" s="95" t="n">
        <v>0</v>
      </c>
      <c r="ET224" s="95" t="n">
        <v>0</v>
      </c>
      <c r="EU224" s="95" t="n">
        <v>0</v>
      </c>
      <c r="EV224" s="95" t="n">
        <v>0</v>
      </c>
      <c r="EW224" s="95" t="n">
        <v>0</v>
      </c>
      <c r="EX224" s="95" t="n">
        <v>0</v>
      </c>
      <c r="EY224" s="95" t="n">
        <v>0</v>
      </c>
      <c r="EZ224" s="95" t="n"/>
      <c r="FA224" s="95" t="n"/>
      <c r="FB224" s="95" t="n"/>
      <c r="FC224" s="95" t="n"/>
      <c r="FD224" s="95" t="n"/>
      <c r="FE224" s="95" t="n"/>
      <c r="FF224" s="95" t="n"/>
      <c r="FG224" s="95" t="n"/>
      <c r="FH224" s="95" t="n"/>
      <c r="FI224" s="95" t="n"/>
      <c r="FJ224" s="95" t="n"/>
      <c r="FK224" s="95" t="n"/>
      <c r="FL224" s="95" t="n"/>
      <c r="FM224" s="95" t="n"/>
      <c r="FN224" s="95" t="n"/>
      <c r="FO224" s="95" t="n"/>
      <c r="FP224" s="95" t="n"/>
      <c r="FQ224" s="95" t="n">
        <v>0</v>
      </c>
      <c r="FR224" s="95">
        <f>ROUND(IF(BI224=3,GM224,0),2)</f>
        <v/>
      </c>
      <c r="FS224" s="95" t="n">
        <v>0</v>
      </c>
      <c r="FT224" s="95" t="n"/>
      <c r="FU224" s="95" t="n"/>
      <c r="FV224" s="95" t="n"/>
      <c r="FW224" s="95" t="n"/>
      <c r="FX224" s="95" t="n">
        <v>0</v>
      </c>
      <c r="FY224" s="95" t="n">
        <v>0</v>
      </c>
      <c r="FZ224" s="95" t="n"/>
      <c r="GA224" s="95" t="inlineStr">
        <is>
          <t>[82 / 1,20 /  1] +  2% Заг.скл</t>
        </is>
      </c>
      <c r="GB224" s="95" t="n"/>
      <c r="GC224" s="95" t="n"/>
      <c r="GD224" s="95" t="n">
        <v>1</v>
      </c>
      <c r="GE224" s="95" t="n"/>
      <c r="GF224" s="95" t="n">
        <v>1495271788</v>
      </c>
      <c r="GG224" s="95" t="n">
        <v>2</v>
      </c>
      <c r="GH224" s="95" t="n">
        <v>4</v>
      </c>
      <c r="GI224" s="95" t="n">
        <v>-2</v>
      </c>
      <c r="GJ224" s="95" t="n">
        <v>0</v>
      </c>
      <c r="GK224" s="95" t="n">
        <v>0</v>
      </c>
      <c r="GL224" s="95">
        <f>ROUND(IF(AND(BH224=3,BI224=3,FS224&lt;&gt;0),P224,0),2)</f>
        <v/>
      </c>
      <c r="GM224" s="95">
        <f>ROUND(O224+X224+Y224,2)+GX224</f>
        <v/>
      </c>
      <c r="GN224" s="95">
        <f>IF(OR(BI224=0,BI224=1),GM224-GX224,0)</f>
        <v/>
      </c>
      <c r="GO224" s="95">
        <f>IF(BI224=2,GM224-GX224,0)</f>
        <v/>
      </c>
      <c r="GP224" s="95">
        <f>IF(BI224=4,GM224-GX224,0)</f>
        <v/>
      </c>
      <c r="GQ224" s="95" t="n"/>
      <c r="GR224" s="95" t="n">
        <v>0</v>
      </c>
      <c r="GS224" s="95" t="n">
        <v>2</v>
      </c>
      <c r="GT224" s="95" t="n">
        <v>0</v>
      </c>
      <c r="GU224" s="95" t="n"/>
      <c r="GV224" s="95">
        <f>ROUND((GT224),6)</f>
        <v/>
      </c>
      <c r="GW224" s="95" t="n">
        <v>1</v>
      </c>
      <c r="GX224" s="95">
        <f>ROUND(HC224*I224,2)</f>
        <v/>
      </c>
      <c r="GY224" s="95" t="n">
        <v>0</v>
      </c>
      <c r="GZ224" s="95" t="n">
        <v>0</v>
      </c>
      <c r="HA224" s="95" t="n">
        <v>0</v>
      </c>
      <c r="HB224" s="95" t="n">
        <v>0</v>
      </c>
      <c r="HC224" s="95">
        <f>GV224*GW224</f>
        <v/>
      </c>
      <c r="HD224" s="95" t="n">
        <v>0</v>
      </c>
      <c r="HE224" s="95" t="n"/>
      <c r="HF224" s="95" t="n"/>
      <c r="HG224" s="95" t="n"/>
      <c r="HH224" s="95" t="n"/>
      <c r="HI224" s="95" t="n"/>
      <c r="HJ224" s="95" t="n"/>
      <c r="HK224" s="95" t="n"/>
      <c r="HL224" s="95" t="n"/>
      <c r="HM224" s="95" t="n"/>
      <c r="HN224" s="95" t="n"/>
      <c r="HO224" s="95" t="n"/>
      <c r="HP224" s="95" t="n"/>
      <c r="HQ224" s="95" t="n"/>
      <c r="HR224" s="95" t="n"/>
      <c r="HS224" s="95" t="n"/>
      <c r="HT224" s="95" t="n"/>
      <c r="HU224" s="95" t="n"/>
      <c r="HV224" s="95" t="n"/>
      <c r="HW224" s="95" t="n"/>
      <c r="HX224" s="95" t="n"/>
      <c r="HY224" s="95" t="n"/>
      <c r="HZ224" s="95" t="n"/>
      <c r="IA224" s="95" t="n"/>
      <c r="IB224" s="95" t="n"/>
      <c r="IC224" s="95" t="n"/>
      <c r="ID224" s="95" t="n"/>
      <c r="IE224" s="95" t="n"/>
      <c r="IF224" s="95" t="n"/>
      <c r="IG224" s="95" t="n"/>
      <c r="IH224" s="95" t="n"/>
      <c r="II224" s="95" t="n"/>
      <c r="IJ224" s="95" t="n"/>
      <c r="IK224" s="95" t="n"/>
      <c r="IL224" s="95" t="n"/>
      <c r="IM224" s="95" t="n"/>
      <c r="IN224" s="95" t="n"/>
      <c r="IO224" s="95" t="n"/>
      <c r="IP224" s="95" t="n"/>
      <c r="IQ224" s="95" t="n"/>
      <c r="IR224" s="95" t="n"/>
      <c r="IS224" s="95" t="n"/>
      <c r="IT224" s="95" t="n"/>
      <c r="IU224" s="95" t="n"/>
    </row>
    <row r="225" ht="12.75" customHeight="1" s="54">
      <c r="A225" s="95" t="n">
        <v>18</v>
      </c>
      <c r="B225" s="95" t="n">
        <v>1</v>
      </c>
      <c r="C225" s="95">
        <f>ROW(SmtRes!A202)</f>
        <v/>
      </c>
      <c r="D225" s="95">
        <f>ROW(EtalonRes!A202)</f>
        <v/>
      </c>
      <c r="E225" s="95" t="n">
        <v>2.1</v>
      </c>
      <c r="F225" s="95" t="inlineStr">
        <is>
          <t>PETR-1090568</t>
        </is>
      </c>
      <c r="G225" s="95" t="inlineStr">
        <is>
          <t>Подвесная система Armstrong: профили, подвесы, уголок, крепеж</t>
        </is>
      </c>
      <c r="H225" s="95" t="inlineStr">
        <is>
          <t>м2</t>
        </is>
      </c>
      <c r="I225" s="95" t="n">
        <v>804.4299999999999</v>
      </c>
      <c r="J225" s="95" t="n">
        <v>579.87</v>
      </c>
      <c r="K225" s="95" t="n">
        <v>466462.54</v>
      </c>
      <c r="L225" s="95" t="n"/>
      <c r="M225" s="95" t="n"/>
      <c r="N225" s="95" t="n"/>
      <c r="O225" s="95">
        <f>ROUND(Z225,2)</f>
        <v/>
      </c>
      <c r="P225" s="95">
        <f>ROUND(U225,2)</f>
        <v/>
      </c>
      <c r="Q225" s="95">
        <f>ROUND(1,2)</f>
        <v/>
      </c>
      <c r="R225" s="95">
        <f>ROUND(AH225,2)</f>
        <v/>
      </c>
      <c r="S225" s="95" t="inlineStr">
        <is>
          <t>PETR-1090568</t>
        </is>
      </c>
      <c r="T225" s="95" t="inlineStr">
        <is>
          <t>material</t>
        </is>
      </c>
      <c r="U225" s="95" t="n">
        <v>466462.54</v>
      </c>
      <c r="V225" s="95" t="n">
        <v>0</v>
      </c>
      <c r="W225" s="95" t="n">
        <v>0</v>
      </c>
      <c r="X225" s="95" t="n">
        <v>0</v>
      </c>
      <c r="Y225" s="95" t="n">
        <v>0</v>
      </c>
      <c r="Z225" s="95" t="n">
        <v>466464.82</v>
      </c>
      <c r="AA225" s="95" t="n">
        <v>0</v>
      </c>
      <c r="AB225" s="95" t="n">
        <v>0</v>
      </c>
      <c r="AC225" s="95" t="n">
        <v>0</v>
      </c>
      <c r="AD225" s="95" t="n">
        <v>0</v>
      </c>
      <c r="AE225" s="95" t="inlineStr">
        <is>
          <t>material</t>
        </is>
      </c>
      <c r="AF225" s="95" t="n">
        <v>0</v>
      </c>
      <c r="AG225" s="95" t="n">
        <v>0</v>
      </c>
      <c r="AH225" s="95" t="n">
        <v>0</v>
      </c>
      <c r="AI225" s="95">
        <f>(EX225)</f>
        <v/>
      </c>
      <c r="AJ225" s="95">
        <f>(AS225)</f>
        <v/>
      </c>
      <c r="AK225" s="95" t="n">
        <v>0</v>
      </c>
      <c r="AL225" s="95" t="n">
        <v>0</v>
      </c>
      <c r="AM225" s="95" t="n">
        <v>0</v>
      </c>
      <c r="AN225" s="95" t="n">
        <v>0</v>
      </c>
      <c r="AO225" s="95">
        <f>ROUND(O225,2)</f>
        <v/>
      </c>
      <c r="AP225" s="95" t="n">
        <v>0</v>
      </c>
      <c r="AQ225" s="95">
        <f>ROUND(R225,2)</f>
        <v/>
      </c>
      <c r="AR225" s="95" t="n">
        <v>0</v>
      </c>
      <c r="AS225" s="95" t="n">
        <v>0</v>
      </c>
      <c r="AT225" s="95" t="n">
        <v>0</v>
      </c>
      <c r="AU225" s="95" t="n">
        <v>0</v>
      </c>
      <c r="AV225" s="95" t="n">
        <v>1</v>
      </c>
      <c r="AW225" s="95" t="n">
        <v>1</v>
      </c>
      <c r="AX225" s="95" t="n"/>
      <c r="AY225" s="95" t="n"/>
      <c r="AZ225" s="95" t="n">
        <v>1</v>
      </c>
      <c r="BA225" s="95" t="n">
        <v>0</v>
      </c>
      <c r="BB225" s="95" t="n">
        <v>0</v>
      </c>
      <c r="BC225" s="95" t="n">
        <v>1</v>
      </c>
      <c r="BD225" s="95" t="n"/>
      <c r="BE225" s="95" t="n"/>
      <c r="BF225" s="95" t="n"/>
      <c r="BG225" s="95" t="n"/>
      <c r="BH225" s="95" t="n">
        <v>3</v>
      </c>
      <c r="BI225" s="95" t="n">
        <v>804.4299999999999</v>
      </c>
      <c r="BJ225" s="95" t="n"/>
      <c r="BK225" s="95" t="n"/>
      <c r="BL225" s="95" t="n"/>
      <c r="BM225" s="95" t="n">
        <v>400002</v>
      </c>
      <c r="BN225" s="95" t="n">
        <v>0</v>
      </c>
      <c r="BO225" s="95" t="n"/>
      <c r="BP225" s="95" t="n">
        <v>0</v>
      </c>
      <c r="BQ225" s="95" t="n">
        <v>202</v>
      </c>
      <c r="BR225" s="95" t="n">
        <v>0</v>
      </c>
      <c r="BS225" s="95" t="n">
        <v>1</v>
      </c>
      <c r="BT225" s="95" t="n">
        <v>1</v>
      </c>
      <c r="BU225" s="95" t="n">
        <v>1</v>
      </c>
      <c r="BV225" s="95" t="n">
        <v>1</v>
      </c>
      <c r="BW225" s="95" t="n">
        <v>1</v>
      </c>
      <c r="BX225" s="95" t="n">
        <v>1</v>
      </c>
      <c r="BY225" s="95" t="n"/>
      <c r="BZ225" s="95" t="n">
        <v>0</v>
      </c>
      <c r="CA225" s="95" t="n">
        <v>0</v>
      </c>
      <c r="CB225" s="95" t="n"/>
      <c r="CC225" s="95" t="n"/>
      <c r="CD225" s="95" t="n"/>
      <c r="CE225" s="95" t="n">
        <v>30</v>
      </c>
      <c r="CF225" s="95" t="n">
        <v>0</v>
      </c>
      <c r="CG225" s="95" t="n">
        <v>0</v>
      </c>
      <c r="CH225" s="95" t="n"/>
      <c r="CI225" s="95" t="n"/>
      <c r="CJ225" s="95" t="n"/>
      <c r="CK225" s="95" t="n"/>
      <c r="CL225" s="95" t="n"/>
      <c r="CM225" s="95" t="n">
        <v>0</v>
      </c>
      <c r="CN225" s="95" t="n"/>
      <c r="CO225" s="95" t="n">
        <v>0</v>
      </c>
      <c r="CP225" s="95">
        <f>ROUND(P225,2)</f>
        <v/>
      </c>
      <c r="CQ225" s="95">
        <f>ROUND(V225,2)</f>
        <v/>
      </c>
      <c r="CR225" s="95">
        <f>ROUND(W225,2)</f>
        <v/>
      </c>
      <c r="CS225" s="95">
        <f>ROUND(X225,2)</f>
        <v/>
      </c>
      <c r="CT225" s="95">
        <f>ROUND(Y225,2)</f>
        <v/>
      </c>
      <c r="CU225" s="95">
        <f>ROUND(AF225,2)</f>
        <v/>
      </c>
      <c r="CV225" s="95">
        <f>ROUND((AH225*AV225),2)</f>
        <v/>
      </c>
      <c r="CW225" s="95">
        <f>ROUND(AI225,2)</f>
        <v/>
      </c>
      <c r="CX225" s="95">
        <f>ROUND(AJ225,2)</f>
        <v/>
      </c>
      <c r="CY225" s="95">
        <f>ROUND(((P225*AT225)/100),2)</f>
        <v/>
      </c>
      <c r="CZ225" s="95">
        <f>ROUND(((P225*AU225)/100),2)</f>
        <v/>
      </c>
      <c r="DA225" s="95" t="n"/>
      <c r="DB225" s="95" t="n"/>
      <c r="DC225" s="95" t="n"/>
      <c r="DD225" s="95" t="n"/>
      <c r="DE225" s="95" t="n"/>
      <c r="DF225" s="95" t="n"/>
      <c r="DG225" s="95" t="n"/>
      <c r="DH225" s="95" t="n"/>
      <c r="DI225" s="95" t="n"/>
      <c r="DJ225" s="95" t="n"/>
      <c r="DK225" s="95" t="n"/>
      <c r="DL225" s="95" t="n"/>
      <c r="DM225" s="95" t="n"/>
      <c r="DN225" s="95" t="n">
        <v>0</v>
      </c>
      <c r="DO225" s="95" t="n">
        <v>0</v>
      </c>
      <c r="DP225" s="95" t="n">
        <v>1</v>
      </c>
      <c r="DQ225" s="95" t="n">
        <v>1</v>
      </c>
      <c r="DR225" s="95" t="n"/>
      <c r="DS225" s="95" t="n"/>
      <c r="DT225" s="95" t="n"/>
      <c r="DU225" s="95" t="n">
        <v>1000</v>
      </c>
      <c r="DV225" s="95" t="inlineStr">
        <is>
          <t>м2</t>
        </is>
      </c>
      <c r="DW225" s="95" t="inlineStr">
        <is>
          <t>м2</t>
        </is>
      </c>
      <c r="DX225" s="95" t="n">
        <v>1</v>
      </c>
      <c r="DY225" s="95" t="n"/>
      <c r="DZ225" s="95" t="n"/>
      <c r="EA225" s="95" t="n"/>
      <c r="EB225" s="95" t="n"/>
      <c r="EC225" s="95" t="n"/>
      <c r="ED225" s="95" t="n"/>
      <c r="EE225" s="95" t="n">
        <v>1611800116</v>
      </c>
      <c r="EF225" s="95" t="n">
        <v>202</v>
      </c>
      <c r="EG225" s="95" t="inlineStr">
        <is>
          <t>Материалы</t>
        </is>
      </c>
      <c r="EH225" s="95" t="n">
        <v>0</v>
      </c>
      <c r="EI225" s="95" t="n"/>
      <c r="EJ225" s="95" t="n">
        <v>804.4299999999999</v>
      </c>
      <c r="EK225" s="95" t="n">
        <v>0</v>
      </c>
      <c r="EL225" s="95" t="inlineStr">
        <is>
          <t>ТКП / коммерческое предложение</t>
        </is>
      </c>
      <c r="EM225" s="95" t="inlineStr">
        <is>
          <t>PETR-1090568</t>
        </is>
      </c>
      <c r="EN225" s="95" t="n"/>
      <c r="EO225" s="95" t="n"/>
      <c r="EP225" s="95" t="n"/>
      <c r="EQ225" s="95" t="n">
        <v>0</v>
      </c>
      <c r="ER225" s="95" t="n">
        <v>579.87</v>
      </c>
      <c r="ES225" s="95" t="n">
        <v>0</v>
      </c>
      <c r="ET225" s="95" t="n">
        <v>0</v>
      </c>
      <c r="EU225" s="95" t="n">
        <v>0</v>
      </c>
      <c r="EV225" s="95" t="n">
        <v>0</v>
      </c>
      <c r="EW225" s="95" t="n">
        <v>0</v>
      </c>
      <c r="EX225" s="95" t="n">
        <v>0</v>
      </c>
      <c r="EY225" s="95" t="n">
        <v>0</v>
      </c>
      <c r="EZ225" s="95" t="n"/>
      <c r="FA225" s="95" t="n"/>
      <c r="FB225" s="95" t="n"/>
      <c r="FC225" s="95" t="n"/>
      <c r="FD225" s="95" t="n"/>
      <c r="FE225" s="95" t="n"/>
      <c r="FF225" s="95" t="n"/>
      <c r="FG225" s="95" t="n"/>
      <c r="FH225" s="95" t="n"/>
      <c r="FI225" s="95" t="n"/>
      <c r="FJ225" s="95" t="n"/>
      <c r="FK225" s="95" t="n"/>
      <c r="FL225" s="95" t="n"/>
      <c r="FM225" s="95" t="n"/>
      <c r="FN225" s="95" t="n"/>
      <c r="FO225" s="95" t="n"/>
      <c r="FP225" s="95" t="n"/>
      <c r="FQ225" s="95" t="n">
        <v>0</v>
      </c>
      <c r="FR225" s="95">
        <f>ROUND(IF(BI225=3,GM225,0),2)</f>
        <v/>
      </c>
      <c r="FS225" s="95" t="n">
        <v>0</v>
      </c>
      <c r="FT225" s="95" t="n"/>
      <c r="FU225" s="95" t="n"/>
      <c r="FV225" s="95" t="n"/>
      <c r="FW225" s="95" t="n"/>
      <c r="FX225" s="95" t="n">
        <v>0</v>
      </c>
      <c r="FY225" s="95" t="n">
        <v>0</v>
      </c>
      <c r="FZ225" s="95" t="n"/>
      <c r="GA225" s="95" t="inlineStr">
        <is>
          <t>[82 / 1,20 /  1] +  2% Заг.скл</t>
        </is>
      </c>
      <c r="GB225" s="95" t="n"/>
      <c r="GC225" s="95" t="n"/>
      <c r="GD225" s="95" t="n">
        <v>1</v>
      </c>
      <c r="GE225" s="95" t="n"/>
      <c r="GF225" s="95" t="n">
        <v>1611800116</v>
      </c>
      <c r="GG225" s="95" t="n">
        <v>2</v>
      </c>
      <c r="GH225" s="95" t="n">
        <v>4</v>
      </c>
      <c r="GI225" s="95" t="n">
        <v>-2</v>
      </c>
      <c r="GJ225" s="95" t="n">
        <v>0</v>
      </c>
      <c r="GK225" s="95" t="n">
        <v>0</v>
      </c>
      <c r="GL225" s="95">
        <f>ROUND(IF(AND(BH225=3,BI225=3,FS225&lt;&gt;0),P225,0),2)</f>
        <v/>
      </c>
      <c r="GM225" s="95">
        <f>ROUND(O225+X225+Y225,2)+GX225</f>
        <v/>
      </c>
      <c r="GN225" s="95">
        <f>IF(OR(BI225=0,BI225=1),GM225-GX225,0)</f>
        <v/>
      </c>
      <c r="GO225" s="95">
        <f>IF(BI225=2,GM225-GX225,0)</f>
        <v/>
      </c>
      <c r="GP225" s="95">
        <f>IF(BI225=4,GM225-GX225,0)</f>
        <v/>
      </c>
      <c r="GQ225" s="95" t="n"/>
      <c r="GR225" s="95" t="n">
        <v>0</v>
      </c>
      <c r="GS225" s="95" t="n">
        <v>2</v>
      </c>
      <c r="GT225" s="95" t="n">
        <v>0</v>
      </c>
      <c r="GU225" s="95" t="n"/>
      <c r="GV225" s="95">
        <f>ROUND((GT225),6)</f>
        <v/>
      </c>
      <c r="GW225" s="95" t="n">
        <v>1</v>
      </c>
      <c r="GX225" s="95">
        <f>ROUND(HC225*I225,2)</f>
        <v/>
      </c>
      <c r="GY225" s="95" t="n">
        <v>0</v>
      </c>
      <c r="GZ225" s="95" t="n">
        <v>0</v>
      </c>
      <c r="HA225" s="95" t="n">
        <v>0</v>
      </c>
      <c r="HB225" s="95" t="n">
        <v>0</v>
      </c>
      <c r="HC225" s="95">
        <f>GV225*GW225</f>
        <v/>
      </c>
      <c r="HD225" s="95" t="n">
        <v>0</v>
      </c>
      <c r="HE225" s="95" t="n"/>
      <c r="HF225" s="95" t="n"/>
      <c r="HG225" s="95" t="n"/>
      <c r="HH225" s="95" t="n"/>
      <c r="HI225" s="95" t="n"/>
      <c r="HJ225" s="95" t="n"/>
      <c r="HK225" s="95" t="n"/>
      <c r="HL225" s="95" t="n"/>
      <c r="HM225" s="95" t="n"/>
      <c r="HN225" s="95" t="n"/>
      <c r="HO225" s="95" t="n"/>
      <c r="HP225" s="95" t="n"/>
      <c r="HQ225" s="95" t="n"/>
      <c r="HR225" s="95" t="n"/>
      <c r="HS225" s="95" t="n"/>
      <c r="HT225" s="95" t="n"/>
      <c r="HU225" s="95" t="n"/>
      <c r="HV225" s="95" t="n"/>
      <c r="HW225" s="95" t="n"/>
      <c r="HX225" s="95" t="n"/>
      <c r="HY225" s="95" t="n"/>
      <c r="HZ225" s="95" t="n"/>
      <c r="IA225" s="95" t="n"/>
      <c r="IB225" s="95" t="n"/>
      <c r="IC225" s="95" t="n"/>
      <c r="ID225" s="95" t="n"/>
      <c r="IE225" s="95" t="n"/>
      <c r="IF225" s="95" t="n"/>
      <c r="IG225" s="95" t="n"/>
      <c r="IH225" s="95" t="n"/>
      <c r="II225" s="95" t="n"/>
      <c r="IJ225" s="95" t="n"/>
      <c r="IK225" s="95" t="n"/>
      <c r="IL225" s="95" t="n"/>
      <c r="IM225" s="95" t="n"/>
      <c r="IN225" s="95" t="n"/>
      <c r="IO225" s="95" t="n"/>
      <c r="IP225" s="95" t="n"/>
      <c r="IQ225" s="95" t="n"/>
      <c r="IR225" s="95" t="n"/>
      <c r="IS225" s="95" t="n"/>
      <c r="IT225" s="95" t="n"/>
      <c r="IU225" s="95" t="n"/>
    </row>
    <row r="226" ht="12.75" customHeight="1" s="54">
      <c r="A226" s="95" t="n">
        <v>18</v>
      </c>
      <c r="B226" s="95" t="n">
        <v>1</v>
      </c>
      <c r="C226" s="95">
        <f>ROW(SmtRes!A203)</f>
        <v/>
      </c>
      <c r="D226" s="95">
        <f>ROW(EtalonRes!A203)</f>
        <v/>
      </c>
      <c r="E226" s="95" t="n">
        <v>2.1</v>
      </c>
      <c r="F226" s="95" t="inlineStr">
        <is>
          <t>PETR-612182</t>
        </is>
      </c>
      <c r="G226" s="95" t="inlineStr">
        <is>
          <t>Отделка порталов и проходных проемов: доборы, наличники, уголки, герметики</t>
        </is>
      </c>
      <c r="H226" s="95" t="inlineStr">
        <is>
          <t>компл.</t>
        </is>
      </c>
      <c r="I226" s="95" t="n">
        <v>29.16</v>
      </c>
      <c r="J226" s="95" t="n">
        <v>7248.34</v>
      </c>
      <c r="K226" s="95" t="n">
        <v>211361.58</v>
      </c>
      <c r="L226" s="95" t="n"/>
      <c r="M226" s="95" t="n"/>
      <c r="N226" s="95" t="n"/>
      <c r="O226" s="95">
        <f>ROUND(Z226,2)</f>
        <v/>
      </c>
      <c r="P226" s="95">
        <f>ROUND(U226,2)</f>
        <v/>
      </c>
      <c r="Q226" s="95">
        <f>ROUND(1,2)</f>
        <v/>
      </c>
      <c r="R226" s="95">
        <f>ROUND(AH226,2)</f>
        <v/>
      </c>
      <c r="S226" s="95" t="inlineStr">
        <is>
          <t>PETR-612182</t>
        </is>
      </c>
      <c r="T226" s="95" t="inlineStr">
        <is>
          <t>material</t>
        </is>
      </c>
      <c r="U226" s="95" t="n">
        <v>211361.58</v>
      </c>
      <c r="V226" s="95" t="n">
        <v>0</v>
      </c>
      <c r="W226" s="95" t="n">
        <v>0</v>
      </c>
      <c r="X226" s="95" t="n">
        <v>0</v>
      </c>
      <c r="Y226" s="95" t="n">
        <v>0</v>
      </c>
      <c r="Z226" s="95" t="n">
        <v>211361.59</v>
      </c>
      <c r="AA226" s="95" t="n">
        <v>0</v>
      </c>
      <c r="AB226" s="95" t="n">
        <v>0</v>
      </c>
      <c r="AC226" s="95" t="n">
        <v>0</v>
      </c>
      <c r="AD226" s="95" t="n">
        <v>0</v>
      </c>
      <c r="AE226" s="95" t="inlineStr">
        <is>
          <t>material</t>
        </is>
      </c>
      <c r="AF226" s="95" t="n">
        <v>0</v>
      </c>
      <c r="AG226" s="95" t="n">
        <v>0</v>
      </c>
      <c r="AH226" s="95" t="n">
        <v>0</v>
      </c>
      <c r="AI226" s="95">
        <f>(EX226)</f>
        <v/>
      </c>
      <c r="AJ226" s="95">
        <f>(AS226)</f>
        <v/>
      </c>
      <c r="AK226" s="95" t="n">
        <v>0</v>
      </c>
      <c r="AL226" s="95" t="n">
        <v>0</v>
      </c>
      <c r="AM226" s="95" t="n">
        <v>0</v>
      </c>
      <c r="AN226" s="95" t="n">
        <v>0</v>
      </c>
      <c r="AO226" s="95">
        <f>ROUND(O226,2)</f>
        <v/>
      </c>
      <c r="AP226" s="95" t="n">
        <v>0</v>
      </c>
      <c r="AQ226" s="95">
        <f>ROUND(R226,2)</f>
        <v/>
      </c>
      <c r="AR226" s="95" t="n">
        <v>0</v>
      </c>
      <c r="AS226" s="95" t="n">
        <v>0</v>
      </c>
      <c r="AT226" s="95" t="n">
        <v>0</v>
      </c>
      <c r="AU226" s="95" t="n">
        <v>0</v>
      </c>
      <c r="AV226" s="95" t="n">
        <v>1</v>
      </c>
      <c r="AW226" s="95" t="n">
        <v>1</v>
      </c>
      <c r="AX226" s="95" t="n"/>
      <c r="AY226" s="95" t="n"/>
      <c r="AZ226" s="95" t="n">
        <v>1</v>
      </c>
      <c r="BA226" s="95" t="n">
        <v>0</v>
      </c>
      <c r="BB226" s="95" t="n">
        <v>0</v>
      </c>
      <c r="BC226" s="95" t="n">
        <v>1</v>
      </c>
      <c r="BD226" s="95" t="n"/>
      <c r="BE226" s="95" t="n"/>
      <c r="BF226" s="95" t="n"/>
      <c r="BG226" s="95" t="n"/>
      <c r="BH226" s="95" t="n">
        <v>3</v>
      </c>
      <c r="BI226" s="95" t="n">
        <v>29.16</v>
      </c>
      <c r="BJ226" s="95" t="n"/>
      <c r="BK226" s="95" t="n"/>
      <c r="BL226" s="95" t="n"/>
      <c r="BM226" s="95" t="n">
        <v>400002</v>
      </c>
      <c r="BN226" s="95" t="n">
        <v>0</v>
      </c>
      <c r="BO226" s="95" t="n"/>
      <c r="BP226" s="95" t="n">
        <v>0</v>
      </c>
      <c r="BQ226" s="95" t="n">
        <v>202</v>
      </c>
      <c r="BR226" s="95" t="n">
        <v>0</v>
      </c>
      <c r="BS226" s="95" t="n">
        <v>1</v>
      </c>
      <c r="BT226" s="95" t="n">
        <v>1</v>
      </c>
      <c r="BU226" s="95" t="n">
        <v>1</v>
      </c>
      <c r="BV226" s="95" t="n">
        <v>1</v>
      </c>
      <c r="BW226" s="95" t="n">
        <v>1</v>
      </c>
      <c r="BX226" s="95" t="n">
        <v>1</v>
      </c>
      <c r="BY226" s="95" t="n"/>
      <c r="BZ226" s="95" t="n">
        <v>0</v>
      </c>
      <c r="CA226" s="95" t="n">
        <v>0</v>
      </c>
      <c r="CB226" s="95" t="n"/>
      <c r="CC226" s="95" t="n"/>
      <c r="CD226" s="95" t="n"/>
      <c r="CE226" s="95" t="n">
        <v>30</v>
      </c>
      <c r="CF226" s="95" t="n">
        <v>0</v>
      </c>
      <c r="CG226" s="95" t="n">
        <v>0</v>
      </c>
      <c r="CH226" s="95" t="n"/>
      <c r="CI226" s="95" t="n"/>
      <c r="CJ226" s="95" t="n"/>
      <c r="CK226" s="95" t="n"/>
      <c r="CL226" s="95" t="n"/>
      <c r="CM226" s="95" t="n">
        <v>0</v>
      </c>
      <c r="CN226" s="95" t="n"/>
      <c r="CO226" s="95" t="n">
        <v>0</v>
      </c>
      <c r="CP226" s="95">
        <f>ROUND(P226,2)</f>
        <v/>
      </c>
      <c r="CQ226" s="95">
        <f>ROUND(V226,2)</f>
        <v/>
      </c>
      <c r="CR226" s="95">
        <f>ROUND(W226,2)</f>
        <v/>
      </c>
      <c r="CS226" s="95">
        <f>ROUND(X226,2)</f>
        <v/>
      </c>
      <c r="CT226" s="95">
        <f>ROUND(Y226,2)</f>
        <v/>
      </c>
      <c r="CU226" s="95">
        <f>ROUND(AF226,2)</f>
        <v/>
      </c>
      <c r="CV226" s="95">
        <f>ROUND((AH226*AV226),2)</f>
        <v/>
      </c>
      <c r="CW226" s="95">
        <f>ROUND(AI226,2)</f>
        <v/>
      </c>
      <c r="CX226" s="95">
        <f>ROUND(AJ226,2)</f>
        <v/>
      </c>
      <c r="CY226" s="95">
        <f>ROUND(((P226*AT226)/100),2)</f>
        <v/>
      </c>
      <c r="CZ226" s="95">
        <f>ROUND(((P226*AU226)/100),2)</f>
        <v/>
      </c>
      <c r="DA226" s="95" t="n"/>
      <c r="DB226" s="95" t="n"/>
      <c r="DC226" s="95" t="n"/>
      <c r="DD226" s="95" t="n"/>
      <c r="DE226" s="95" t="n"/>
      <c r="DF226" s="95" t="n"/>
      <c r="DG226" s="95" t="n"/>
      <c r="DH226" s="95" t="n"/>
      <c r="DI226" s="95" t="n"/>
      <c r="DJ226" s="95" t="n"/>
      <c r="DK226" s="95" t="n"/>
      <c r="DL226" s="95" t="n"/>
      <c r="DM226" s="95" t="n"/>
      <c r="DN226" s="95" t="n">
        <v>0</v>
      </c>
      <c r="DO226" s="95" t="n">
        <v>0</v>
      </c>
      <c r="DP226" s="95" t="n">
        <v>1</v>
      </c>
      <c r="DQ226" s="95" t="n">
        <v>1</v>
      </c>
      <c r="DR226" s="95" t="n"/>
      <c r="DS226" s="95" t="n"/>
      <c r="DT226" s="95" t="n"/>
      <c r="DU226" s="95" t="n">
        <v>1000</v>
      </c>
      <c r="DV226" s="95" t="inlineStr">
        <is>
          <t>компл.</t>
        </is>
      </c>
      <c r="DW226" s="95" t="inlineStr">
        <is>
          <t>компл.</t>
        </is>
      </c>
      <c r="DX226" s="95" t="n">
        <v>1</v>
      </c>
      <c r="DY226" s="95" t="n"/>
      <c r="DZ226" s="95" t="n"/>
      <c r="EA226" s="95" t="n"/>
      <c r="EB226" s="95" t="n"/>
      <c r="EC226" s="95" t="n"/>
      <c r="ED226" s="95" t="n"/>
      <c r="EE226" s="95" t="n">
        <v>1571820308</v>
      </c>
      <c r="EF226" s="95" t="n">
        <v>202</v>
      </c>
      <c r="EG226" s="95" t="inlineStr">
        <is>
          <t>Материалы</t>
        </is>
      </c>
      <c r="EH226" s="95" t="n">
        <v>0</v>
      </c>
      <c r="EI226" s="95" t="n"/>
      <c r="EJ226" s="95" t="n">
        <v>29.16</v>
      </c>
      <c r="EK226" s="95" t="n">
        <v>0</v>
      </c>
      <c r="EL226" s="95" t="inlineStr">
        <is>
          <t>ТКП / коммерческое предложение</t>
        </is>
      </c>
      <c r="EM226" s="95" t="inlineStr">
        <is>
          <t>PETR-612182</t>
        </is>
      </c>
      <c r="EN226" s="95" t="n"/>
      <c r="EO226" s="95" t="n"/>
      <c r="EP226" s="95" t="n"/>
      <c r="EQ226" s="95" t="n">
        <v>0</v>
      </c>
      <c r="ER226" s="95" t="n">
        <v>7248.34</v>
      </c>
      <c r="ES226" s="95" t="n">
        <v>0</v>
      </c>
      <c r="ET226" s="95" t="n">
        <v>0</v>
      </c>
      <c r="EU226" s="95" t="n">
        <v>0</v>
      </c>
      <c r="EV226" s="95" t="n">
        <v>0</v>
      </c>
      <c r="EW226" s="95" t="n">
        <v>0</v>
      </c>
      <c r="EX226" s="95" t="n">
        <v>0</v>
      </c>
      <c r="EY226" s="95" t="n">
        <v>0</v>
      </c>
      <c r="EZ226" s="95" t="n"/>
      <c r="FA226" s="95" t="n"/>
      <c r="FB226" s="95" t="n"/>
      <c r="FC226" s="95" t="n"/>
      <c r="FD226" s="95" t="n"/>
      <c r="FE226" s="95" t="n"/>
      <c r="FF226" s="95" t="n"/>
      <c r="FG226" s="95" t="n"/>
      <c r="FH226" s="95" t="n"/>
      <c r="FI226" s="95" t="n"/>
      <c r="FJ226" s="95" t="n"/>
      <c r="FK226" s="95" t="n"/>
      <c r="FL226" s="95" t="n"/>
      <c r="FM226" s="95" t="n"/>
      <c r="FN226" s="95" t="n"/>
      <c r="FO226" s="95" t="n"/>
      <c r="FP226" s="95" t="n"/>
      <c r="FQ226" s="95" t="n">
        <v>0</v>
      </c>
      <c r="FR226" s="95">
        <f>ROUND(IF(BI226=3,GM226,0),2)</f>
        <v/>
      </c>
      <c r="FS226" s="95" t="n">
        <v>0</v>
      </c>
      <c r="FT226" s="95" t="n"/>
      <c r="FU226" s="95" t="n"/>
      <c r="FV226" s="95" t="n"/>
      <c r="FW226" s="95" t="n"/>
      <c r="FX226" s="95" t="n">
        <v>0</v>
      </c>
      <c r="FY226" s="95" t="n">
        <v>0</v>
      </c>
      <c r="FZ226" s="95" t="n"/>
      <c r="GA226" s="95" t="inlineStr">
        <is>
          <t>[82 / 1,20 /  1] +  2% Заг.скл</t>
        </is>
      </c>
      <c r="GB226" s="95" t="n"/>
      <c r="GC226" s="95" t="n"/>
      <c r="GD226" s="95" t="n">
        <v>1</v>
      </c>
      <c r="GE226" s="95" t="n"/>
      <c r="GF226" s="95" t="n">
        <v>1571820308</v>
      </c>
      <c r="GG226" s="95" t="n">
        <v>2</v>
      </c>
      <c r="GH226" s="95" t="n">
        <v>4</v>
      </c>
      <c r="GI226" s="95" t="n">
        <v>-2</v>
      </c>
      <c r="GJ226" s="95" t="n">
        <v>0</v>
      </c>
      <c r="GK226" s="95" t="n">
        <v>0</v>
      </c>
      <c r="GL226" s="95">
        <f>ROUND(IF(AND(BH226=3,BI226=3,FS226&lt;&gt;0),P226,0),2)</f>
        <v/>
      </c>
      <c r="GM226" s="95">
        <f>ROUND(O226+X226+Y226,2)+GX226</f>
        <v/>
      </c>
      <c r="GN226" s="95">
        <f>IF(OR(BI226=0,BI226=1),GM226-GX226,0)</f>
        <v/>
      </c>
      <c r="GO226" s="95">
        <f>IF(BI226=2,GM226-GX226,0)</f>
        <v/>
      </c>
      <c r="GP226" s="95">
        <f>IF(BI226=4,GM226-GX226,0)</f>
        <v/>
      </c>
      <c r="GQ226" s="95" t="n"/>
      <c r="GR226" s="95" t="n">
        <v>0</v>
      </c>
      <c r="GS226" s="95" t="n">
        <v>2</v>
      </c>
      <c r="GT226" s="95" t="n">
        <v>0</v>
      </c>
      <c r="GU226" s="95" t="n"/>
      <c r="GV226" s="95">
        <f>ROUND((GT226),6)</f>
        <v/>
      </c>
      <c r="GW226" s="95" t="n">
        <v>1</v>
      </c>
      <c r="GX226" s="95">
        <f>ROUND(HC226*I226,2)</f>
        <v/>
      </c>
      <c r="GY226" s="95" t="n">
        <v>0</v>
      </c>
      <c r="GZ226" s="95" t="n">
        <v>0</v>
      </c>
      <c r="HA226" s="95" t="n">
        <v>0</v>
      </c>
      <c r="HB226" s="95" t="n">
        <v>0</v>
      </c>
      <c r="HC226" s="95">
        <f>GV226*GW226</f>
        <v/>
      </c>
      <c r="HD226" s="95" t="n">
        <v>0</v>
      </c>
      <c r="HE226" s="95" t="n"/>
      <c r="HF226" s="95" t="n"/>
      <c r="HG226" s="95" t="n"/>
      <c r="HH226" s="95" t="n"/>
      <c r="HI226" s="95" t="n"/>
      <c r="HJ226" s="95" t="n"/>
      <c r="HK226" s="95" t="n"/>
      <c r="HL226" s="95" t="n"/>
      <c r="HM226" s="95" t="n"/>
      <c r="HN226" s="95" t="n"/>
      <c r="HO226" s="95" t="n"/>
      <c r="HP226" s="95" t="n"/>
      <c r="HQ226" s="95" t="n"/>
      <c r="HR226" s="95" t="n"/>
      <c r="HS226" s="95" t="n"/>
      <c r="HT226" s="95" t="n"/>
      <c r="HU226" s="95" t="n"/>
      <c r="HV226" s="95" t="n"/>
      <c r="HW226" s="95" t="n"/>
      <c r="HX226" s="95" t="n"/>
      <c r="HY226" s="95" t="n"/>
      <c r="HZ226" s="95" t="n"/>
      <c r="IA226" s="95" t="n"/>
      <c r="IB226" s="95" t="n"/>
      <c r="IC226" s="95" t="n"/>
      <c r="ID226" s="95" t="n"/>
      <c r="IE226" s="95" t="n"/>
      <c r="IF226" s="95" t="n"/>
      <c r="IG226" s="95" t="n"/>
      <c r="IH226" s="95" t="n"/>
      <c r="II226" s="95" t="n"/>
      <c r="IJ226" s="95" t="n"/>
      <c r="IK226" s="95" t="n"/>
      <c r="IL226" s="95" t="n"/>
      <c r="IM226" s="95" t="n"/>
      <c r="IN226" s="95" t="n"/>
      <c r="IO226" s="95" t="n"/>
      <c r="IP226" s="95" t="n"/>
      <c r="IQ226" s="95" t="n"/>
      <c r="IR226" s="95" t="n"/>
      <c r="IS226" s="95" t="n"/>
      <c r="IT226" s="95" t="n"/>
      <c r="IU226" s="95" t="n"/>
    </row>
    <row r="227" ht="12.75" customHeight="1" s="54">
      <c r="A227" s="95" t="n">
        <v>18</v>
      </c>
      <c r="B227" s="95" t="n">
        <v>1</v>
      </c>
      <c r="C227" s="95">
        <f>ROW(SmtRes!A204)</f>
        <v/>
      </c>
      <c r="D227" s="95">
        <f>ROW(EtalonRes!A204)</f>
        <v/>
      </c>
      <c r="E227" s="95" t="n">
        <v>2.1</v>
      </c>
      <c r="F227" s="95" t="inlineStr">
        <is>
          <t>PETR-148719</t>
        </is>
      </c>
      <c r="G227" s="95" t="inlineStr">
        <is>
          <t>Материалы усиления и ремонта проемов: уголок, смесь, анкера, сетка</t>
        </is>
      </c>
      <c r="H227" s="95" t="inlineStr">
        <is>
          <t>компл.</t>
        </is>
      </c>
      <c r="I227" s="95" t="n">
        <v>66</v>
      </c>
      <c r="J227" s="95" t="n">
        <v>3902.95</v>
      </c>
      <c r="K227" s="95" t="n">
        <v>257594.84</v>
      </c>
      <c r="L227" s="95" t="n"/>
      <c r="M227" s="95" t="n"/>
      <c r="N227" s="95" t="n"/>
      <c r="O227" s="95">
        <f>ROUND(Z227,2)</f>
        <v/>
      </c>
      <c r="P227" s="95">
        <f>ROUND(U227,2)</f>
        <v/>
      </c>
      <c r="Q227" s="95">
        <f>ROUND(1,2)</f>
        <v/>
      </c>
      <c r="R227" s="95">
        <f>ROUND(AH227,2)</f>
        <v/>
      </c>
      <c r="S227" s="95" t="inlineStr">
        <is>
          <t>PETR-148719</t>
        </is>
      </c>
      <c r="T227" s="95" t="inlineStr">
        <is>
          <t>material</t>
        </is>
      </c>
      <c r="U227" s="95" t="n">
        <v>257594.84</v>
      </c>
      <c r="V227" s="95" t="n">
        <v>0</v>
      </c>
      <c r="W227" s="95" t="n">
        <v>0</v>
      </c>
      <c r="X227" s="95" t="n">
        <v>0</v>
      </c>
      <c r="Y227" s="95" t="n">
        <v>0</v>
      </c>
      <c r="Z227" s="95" t="n">
        <v>257594.7</v>
      </c>
      <c r="AA227" s="95" t="n">
        <v>0</v>
      </c>
      <c r="AB227" s="95" t="n">
        <v>0</v>
      </c>
      <c r="AC227" s="95" t="n">
        <v>0</v>
      </c>
      <c r="AD227" s="95" t="n">
        <v>0</v>
      </c>
      <c r="AE227" s="95" t="inlineStr">
        <is>
          <t>material</t>
        </is>
      </c>
      <c r="AF227" s="95" t="n">
        <v>0</v>
      </c>
      <c r="AG227" s="95" t="n">
        <v>0</v>
      </c>
      <c r="AH227" s="95" t="n">
        <v>0</v>
      </c>
      <c r="AI227" s="95">
        <f>(EX227)</f>
        <v/>
      </c>
      <c r="AJ227" s="95">
        <f>(AS227)</f>
        <v/>
      </c>
      <c r="AK227" s="95" t="n">
        <v>0</v>
      </c>
      <c r="AL227" s="95" t="n">
        <v>0</v>
      </c>
      <c r="AM227" s="95" t="n">
        <v>0</v>
      </c>
      <c r="AN227" s="95" t="n">
        <v>0</v>
      </c>
      <c r="AO227" s="95">
        <f>ROUND(O227,2)</f>
        <v/>
      </c>
      <c r="AP227" s="95" t="n">
        <v>0</v>
      </c>
      <c r="AQ227" s="95">
        <f>ROUND(R227,2)</f>
        <v/>
      </c>
      <c r="AR227" s="95" t="n">
        <v>0</v>
      </c>
      <c r="AS227" s="95" t="n">
        <v>0</v>
      </c>
      <c r="AT227" s="95" t="n">
        <v>0</v>
      </c>
      <c r="AU227" s="95" t="n">
        <v>0</v>
      </c>
      <c r="AV227" s="95" t="n">
        <v>1</v>
      </c>
      <c r="AW227" s="95" t="n">
        <v>1</v>
      </c>
      <c r="AX227" s="95" t="n"/>
      <c r="AY227" s="95" t="n"/>
      <c r="AZ227" s="95" t="n">
        <v>1</v>
      </c>
      <c r="BA227" s="95" t="n">
        <v>0</v>
      </c>
      <c r="BB227" s="95" t="n">
        <v>0</v>
      </c>
      <c r="BC227" s="95" t="n">
        <v>1</v>
      </c>
      <c r="BD227" s="95" t="n"/>
      <c r="BE227" s="95" t="n"/>
      <c r="BF227" s="95" t="n"/>
      <c r="BG227" s="95" t="n"/>
      <c r="BH227" s="95" t="n">
        <v>3</v>
      </c>
      <c r="BI227" s="95" t="n">
        <v>66</v>
      </c>
      <c r="BJ227" s="95" t="n"/>
      <c r="BK227" s="95" t="n"/>
      <c r="BL227" s="95" t="n"/>
      <c r="BM227" s="95" t="n">
        <v>400002</v>
      </c>
      <c r="BN227" s="95" t="n">
        <v>0</v>
      </c>
      <c r="BO227" s="95" t="n"/>
      <c r="BP227" s="95" t="n">
        <v>0</v>
      </c>
      <c r="BQ227" s="95" t="n">
        <v>202</v>
      </c>
      <c r="BR227" s="95" t="n">
        <v>0</v>
      </c>
      <c r="BS227" s="95" t="n">
        <v>1</v>
      </c>
      <c r="BT227" s="95" t="n">
        <v>1</v>
      </c>
      <c r="BU227" s="95" t="n">
        <v>1</v>
      </c>
      <c r="BV227" s="95" t="n">
        <v>1</v>
      </c>
      <c r="BW227" s="95" t="n">
        <v>1</v>
      </c>
      <c r="BX227" s="95" t="n">
        <v>1</v>
      </c>
      <c r="BY227" s="95" t="n"/>
      <c r="BZ227" s="95" t="n">
        <v>0</v>
      </c>
      <c r="CA227" s="95" t="n">
        <v>0</v>
      </c>
      <c r="CB227" s="95" t="n"/>
      <c r="CC227" s="95" t="n"/>
      <c r="CD227" s="95" t="n"/>
      <c r="CE227" s="95" t="n">
        <v>30</v>
      </c>
      <c r="CF227" s="95" t="n">
        <v>0</v>
      </c>
      <c r="CG227" s="95" t="n">
        <v>0</v>
      </c>
      <c r="CH227" s="95" t="n"/>
      <c r="CI227" s="95" t="n"/>
      <c r="CJ227" s="95" t="n"/>
      <c r="CK227" s="95" t="n"/>
      <c r="CL227" s="95" t="n"/>
      <c r="CM227" s="95" t="n">
        <v>0</v>
      </c>
      <c r="CN227" s="95" t="n"/>
      <c r="CO227" s="95" t="n">
        <v>0</v>
      </c>
      <c r="CP227" s="95">
        <f>ROUND(P227,2)</f>
        <v/>
      </c>
      <c r="CQ227" s="95">
        <f>ROUND(V227,2)</f>
        <v/>
      </c>
      <c r="CR227" s="95">
        <f>ROUND(W227,2)</f>
        <v/>
      </c>
      <c r="CS227" s="95">
        <f>ROUND(X227,2)</f>
        <v/>
      </c>
      <c r="CT227" s="95">
        <f>ROUND(Y227,2)</f>
        <v/>
      </c>
      <c r="CU227" s="95">
        <f>ROUND(AF227,2)</f>
        <v/>
      </c>
      <c r="CV227" s="95">
        <f>ROUND((AH227*AV227),2)</f>
        <v/>
      </c>
      <c r="CW227" s="95">
        <f>ROUND(AI227,2)</f>
        <v/>
      </c>
      <c r="CX227" s="95">
        <f>ROUND(AJ227,2)</f>
        <v/>
      </c>
      <c r="CY227" s="95">
        <f>ROUND(((P227*AT227)/100),2)</f>
        <v/>
      </c>
      <c r="CZ227" s="95">
        <f>ROUND(((P227*AU227)/100),2)</f>
        <v/>
      </c>
      <c r="DA227" s="95" t="n"/>
      <c r="DB227" s="95" t="n"/>
      <c r="DC227" s="95" t="n"/>
      <c r="DD227" s="95" t="n"/>
      <c r="DE227" s="95" t="n"/>
      <c r="DF227" s="95" t="n"/>
      <c r="DG227" s="95" t="n"/>
      <c r="DH227" s="95" t="n"/>
      <c r="DI227" s="95" t="n"/>
      <c r="DJ227" s="95" t="n"/>
      <c r="DK227" s="95" t="n"/>
      <c r="DL227" s="95" t="n"/>
      <c r="DM227" s="95" t="n"/>
      <c r="DN227" s="95" t="n">
        <v>0</v>
      </c>
      <c r="DO227" s="95" t="n">
        <v>0</v>
      </c>
      <c r="DP227" s="95" t="n">
        <v>1</v>
      </c>
      <c r="DQ227" s="95" t="n">
        <v>1</v>
      </c>
      <c r="DR227" s="95" t="n"/>
      <c r="DS227" s="95" t="n"/>
      <c r="DT227" s="95" t="n"/>
      <c r="DU227" s="95" t="n">
        <v>1000</v>
      </c>
      <c r="DV227" s="95" t="inlineStr">
        <is>
          <t>компл.</t>
        </is>
      </c>
      <c r="DW227" s="95" t="inlineStr">
        <is>
          <t>компл.</t>
        </is>
      </c>
      <c r="DX227" s="95" t="n">
        <v>1</v>
      </c>
      <c r="DY227" s="95" t="n"/>
      <c r="DZ227" s="95" t="n"/>
      <c r="EA227" s="95" t="n"/>
      <c r="EB227" s="95" t="n"/>
      <c r="EC227" s="95" t="n"/>
      <c r="ED227" s="95" t="n"/>
      <c r="EE227" s="95" t="n">
        <v>1507140310</v>
      </c>
      <c r="EF227" s="95" t="n">
        <v>202</v>
      </c>
      <c r="EG227" s="95" t="inlineStr">
        <is>
          <t>Материалы</t>
        </is>
      </c>
      <c r="EH227" s="95" t="n">
        <v>0</v>
      </c>
      <c r="EI227" s="95" t="n"/>
      <c r="EJ227" s="95" t="n">
        <v>66</v>
      </c>
      <c r="EK227" s="95" t="n">
        <v>0</v>
      </c>
      <c r="EL227" s="95" t="inlineStr">
        <is>
          <t>ТКП / коммерческое предложение</t>
        </is>
      </c>
      <c r="EM227" s="95" t="inlineStr">
        <is>
          <t>PETR-148719</t>
        </is>
      </c>
      <c r="EN227" s="95" t="n"/>
      <c r="EO227" s="95" t="n"/>
      <c r="EP227" s="95" t="n"/>
      <c r="EQ227" s="95" t="n">
        <v>0</v>
      </c>
      <c r="ER227" s="95" t="n">
        <v>3902.95</v>
      </c>
      <c r="ES227" s="95" t="n">
        <v>0</v>
      </c>
      <c r="ET227" s="95" t="n">
        <v>0</v>
      </c>
      <c r="EU227" s="95" t="n">
        <v>0</v>
      </c>
      <c r="EV227" s="95" t="n">
        <v>0</v>
      </c>
      <c r="EW227" s="95" t="n">
        <v>0</v>
      </c>
      <c r="EX227" s="95" t="n">
        <v>0</v>
      </c>
      <c r="EY227" s="95" t="n">
        <v>0</v>
      </c>
      <c r="EZ227" s="95" t="n"/>
      <c r="FA227" s="95" t="n"/>
      <c r="FB227" s="95" t="n"/>
      <c r="FC227" s="95" t="n"/>
      <c r="FD227" s="95" t="n"/>
      <c r="FE227" s="95" t="n"/>
      <c r="FF227" s="95" t="n"/>
      <c r="FG227" s="95" t="n"/>
      <c r="FH227" s="95" t="n"/>
      <c r="FI227" s="95" t="n"/>
      <c r="FJ227" s="95" t="n"/>
      <c r="FK227" s="95" t="n"/>
      <c r="FL227" s="95" t="n"/>
      <c r="FM227" s="95" t="n"/>
      <c r="FN227" s="95" t="n"/>
      <c r="FO227" s="95" t="n"/>
      <c r="FP227" s="95" t="n"/>
      <c r="FQ227" s="95" t="n">
        <v>0</v>
      </c>
      <c r="FR227" s="95">
        <f>ROUND(IF(BI227=3,GM227,0),2)</f>
        <v/>
      </c>
      <c r="FS227" s="95" t="n">
        <v>0</v>
      </c>
      <c r="FT227" s="95" t="n"/>
      <c r="FU227" s="95" t="n"/>
      <c r="FV227" s="95" t="n"/>
      <c r="FW227" s="95" t="n"/>
      <c r="FX227" s="95" t="n">
        <v>0</v>
      </c>
      <c r="FY227" s="95" t="n">
        <v>0</v>
      </c>
      <c r="FZ227" s="95" t="n"/>
      <c r="GA227" s="95" t="inlineStr">
        <is>
          <t>[82 / 1,20 /  1] +  2% Заг.скл</t>
        </is>
      </c>
      <c r="GB227" s="95" t="n"/>
      <c r="GC227" s="95" t="n"/>
      <c r="GD227" s="95" t="n">
        <v>1</v>
      </c>
      <c r="GE227" s="95" t="n"/>
      <c r="GF227" s="95" t="n">
        <v>1507140310</v>
      </c>
      <c r="GG227" s="95" t="n">
        <v>2</v>
      </c>
      <c r="GH227" s="95" t="n">
        <v>4</v>
      </c>
      <c r="GI227" s="95" t="n">
        <v>-2</v>
      </c>
      <c r="GJ227" s="95" t="n">
        <v>0</v>
      </c>
      <c r="GK227" s="95" t="n">
        <v>0</v>
      </c>
      <c r="GL227" s="95">
        <f>ROUND(IF(AND(BH227=3,BI227=3,FS227&lt;&gt;0),P227,0),2)</f>
        <v/>
      </c>
      <c r="GM227" s="95">
        <f>ROUND(O227+X227+Y227,2)+GX227</f>
        <v/>
      </c>
      <c r="GN227" s="95">
        <f>IF(OR(BI227=0,BI227=1),GM227-GX227,0)</f>
        <v/>
      </c>
      <c r="GO227" s="95">
        <f>IF(BI227=2,GM227-GX227,0)</f>
        <v/>
      </c>
      <c r="GP227" s="95">
        <f>IF(BI227=4,GM227-GX227,0)</f>
        <v/>
      </c>
      <c r="GQ227" s="95" t="n"/>
      <c r="GR227" s="95" t="n">
        <v>0</v>
      </c>
      <c r="GS227" s="95" t="n">
        <v>2</v>
      </c>
      <c r="GT227" s="95" t="n">
        <v>0</v>
      </c>
      <c r="GU227" s="95" t="n"/>
      <c r="GV227" s="95">
        <f>ROUND((GT227),6)</f>
        <v/>
      </c>
      <c r="GW227" s="95" t="n">
        <v>1</v>
      </c>
      <c r="GX227" s="95">
        <f>ROUND(HC227*I227,2)</f>
        <v/>
      </c>
      <c r="GY227" s="95" t="n">
        <v>0</v>
      </c>
      <c r="GZ227" s="95" t="n">
        <v>0</v>
      </c>
      <c r="HA227" s="95" t="n">
        <v>0</v>
      </c>
      <c r="HB227" s="95" t="n">
        <v>0</v>
      </c>
      <c r="HC227" s="95">
        <f>GV227*GW227</f>
        <v/>
      </c>
      <c r="HD227" s="95" t="n">
        <v>0</v>
      </c>
      <c r="HE227" s="95" t="n"/>
      <c r="HF227" s="95" t="n"/>
      <c r="HG227" s="95" t="n"/>
      <c r="HH227" s="95" t="n"/>
      <c r="HI227" s="95" t="n"/>
      <c r="HJ227" s="95" t="n"/>
      <c r="HK227" s="95" t="n"/>
      <c r="HL227" s="95" t="n"/>
      <c r="HM227" s="95" t="n"/>
      <c r="HN227" s="95" t="n"/>
      <c r="HO227" s="95" t="n"/>
      <c r="HP227" s="95" t="n"/>
      <c r="HQ227" s="95" t="n"/>
      <c r="HR227" s="95" t="n"/>
      <c r="HS227" s="95" t="n"/>
      <c r="HT227" s="95" t="n"/>
      <c r="HU227" s="95" t="n"/>
      <c r="HV227" s="95" t="n"/>
      <c r="HW227" s="95" t="n"/>
      <c r="HX227" s="95" t="n"/>
      <c r="HY227" s="95" t="n"/>
      <c r="HZ227" s="95" t="n"/>
      <c r="IA227" s="95" t="n"/>
      <c r="IB227" s="95" t="n"/>
      <c r="IC227" s="95" t="n"/>
      <c r="ID227" s="95" t="n"/>
      <c r="IE227" s="95" t="n"/>
      <c r="IF227" s="95" t="n"/>
      <c r="IG227" s="95" t="n"/>
      <c r="IH227" s="95" t="n"/>
      <c r="II227" s="95" t="n"/>
      <c r="IJ227" s="95" t="n"/>
      <c r="IK227" s="95" t="n"/>
      <c r="IL227" s="95" t="n"/>
      <c r="IM227" s="95" t="n"/>
      <c r="IN227" s="95" t="n"/>
      <c r="IO227" s="95" t="n"/>
      <c r="IP227" s="95" t="n"/>
      <c r="IQ227" s="95" t="n"/>
      <c r="IR227" s="95" t="n"/>
      <c r="IS227" s="95" t="n"/>
      <c r="IT227" s="95" t="n"/>
      <c r="IU227" s="95" t="n"/>
    </row>
    <row r="228" ht="12.75" customHeight="1" s="54">
      <c r="A228" s="95" t="n">
        <v>18</v>
      </c>
      <c r="B228" s="95" t="n">
        <v>1</v>
      </c>
      <c r="C228" s="95">
        <f>ROW(SmtRes!A205)</f>
        <v/>
      </c>
      <c r="D228" s="95">
        <f>ROW(EtalonRes!A205)</f>
        <v/>
      </c>
      <c r="E228" s="95" t="n">
        <v>2.1</v>
      </c>
      <c r="F228" s="95" t="inlineStr">
        <is>
          <t>PETR-1060656</t>
        </is>
      </c>
      <c r="G228" s="95" t="inlineStr">
        <is>
          <t>Противопожарные и технические двери на границах блоков с фурнитурой</t>
        </is>
      </c>
      <c r="H228" s="95" t="inlineStr">
        <is>
          <t>компл.</t>
        </is>
      </c>
      <c r="I228" s="95" t="n">
        <v>3</v>
      </c>
      <c r="J228" s="95" t="n">
        <v>251276.2</v>
      </c>
      <c r="K228" s="95" t="n">
        <v>753828.61</v>
      </c>
      <c r="L228" s="95" t="n"/>
      <c r="M228" s="95" t="n"/>
      <c r="N228" s="95" t="n"/>
      <c r="O228" s="95">
        <f>ROUND(Z228,2)</f>
        <v/>
      </c>
      <c r="P228" s="95">
        <f>ROUND(U228,2)</f>
        <v/>
      </c>
      <c r="Q228" s="95">
        <f>ROUND(1,2)</f>
        <v/>
      </c>
      <c r="R228" s="95">
        <f>ROUND(AH228,2)</f>
        <v/>
      </c>
      <c r="S228" s="95" t="inlineStr">
        <is>
          <t>PETR-1060656</t>
        </is>
      </c>
      <c r="T228" s="95" t="inlineStr">
        <is>
          <t>material</t>
        </is>
      </c>
      <c r="U228" s="95" t="n">
        <v>753828.61</v>
      </c>
      <c r="V228" s="95" t="n">
        <v>0</v>
      </c>
      <c r="W228" s="95" t="n">
        <v>0</v>
      </c>
      <c r="X228" s="95" t="n">
        <v>0</v>
      </c>
      <c r="Y228" s="95" t="n">
        <v>0</v>
      </c>
      <c r="Z228" s="95" t="n">
        <v>753828.6</v>
      </c>
      <c r="AA228" s="95" t="n">
        <v>0</v>
      </c>
      <c r="AB228" s="95" t="n">
        <v>0</v>
      </c>
      <c r="AC228" s="95" t="n">
        <v>0</v>
      </c>
      <c r="AD228" s="95" t="n">
        <v>0</v>
      </c>
      <c r="AE228" s="95" t="inlineStr">
        <is>
          <t>material</t>
        </is>
      </c>
      <c r="AF228" s="95" t="n">
        <v>0</v>
      </c>
      <c r="AG228" s="95" t="n">
        <v>0</v>
      </c>
      <c r="AH228" s="95" t="n">
        <v>0</v>
      </c>
      <c r="AI228" s="95">
        <f>(EX228)</f>
        <v/>
      </c>
      <c r="AJ228" s="95">
        <f>(AS228)</f>
        <v/>
      </c>
      <c r="AK228" s="95" t="n">
        <v>0</v>
      </c>
      <c r="AL228" s="95" t="n">
        <v>0</v>
      </c>
      <c r="AM228" s="95" t="n">
        <v>0</v>
      </c>
      <c r="AN228" s="95" t="n">
        <v>0</v>
      </c>
      <c r="AO228" s="95">
        <f>ROUND(O228,2)</f>
        <v/>
      </c>
      <c r="AP228" s="95" t="n">
        <v>0</v>
      </c>
      <c r="AQ228" s="95">
        <f>ROUND(R228,2)</f>
        <v/>
      </c>
      <c r="AR228" s="95" t="n">
        <v>0</v>
      </c>
      <c r="AS228" s="95" t="n">
        <v>0</v>
      </c>
      <c r="AT228" s="95" t="n">
        <v>0</v>
      </c>
      <c r="AU228" s="95" t="n">
        <v>0</v>
      </c>
      <c r="AV228" s="95" t="n">
        <v>1</v>
      </c>
      <c r="AW228" s="95" t="n">
        <v>1</v>
      </c>
      <c r="AX228" s="95" t="n"/>
      <c r="AY228" s="95" t="n"/>
      <c r="AZ228" s="95" t="n">
        <v>1</v>
      </c>
      <c r="BA228" s="95" t="n">
        <v>0</v>
      </c>
      <c r="BB228" s="95" t="n">
        <v>0</v>
      </c>
      <c r="BC228" s="95" t="n">
        <v>1</v>
      </c>
      <c r="BD228" s="95" t="n"/>
      <c r="BE228" s="95" t="n"/>
      <c r="BF228" s="95" t="n"/>
      <c r="BG228" s="95" t="n"/>
      <c r="BH228" s="95" t="n">
        <v>3</v>
      </c>
      <c r="BI228" s="95" t="n">
        <v>3</v>
      </c>
      <c r="BJ228" s="95" t="n"/>
      <c r="BK228" s="95" t="n"/>
      <c r="BL228" s="95" t="n"/>
      <c r="BM228" s="95" t="n">
        <v>400002</v>
      </c>
      <c r="BN228" s="95" t="n">
        <v>0</v>
      </c>
      <c r="BO228" s="95" t="n"/>
      <c r="BP228" s="95" t="n">
        <v>0</v>
      </c>
      <c r="BQ228" s="95" t="n">
        <v>202</v>
      </c>
      <c r="BR228" s="95" t="n">
        <v>0</v>
      </c>
      <c r="BS228" s="95" t="n">
        <v>1</v>
      </c>
      <c r="BT228" s="95" t="n">
        <v>1</v>
      </c>
      <c r="BU228" s="95" t="n">
        <v>1</v>
      </c>
      <c r="BV228" s="95" t="n">
        <v>1</v>
      </c>
      <c r="BW228" s="95" t="n">
        <v>1</v>
      </c>
      <c r="BX228" s="95" t="n">
        <v>1</v>
      </c>
      <c r="BY228" s="95" t="n"/>
      <c r="BZ228" s="95" t="n">
        <v>0</v>
      </c>
      <c r="CA228" s="95" t="n">
        <v>0</v>
      </c>
      <c r="CB228" s="95" t="n"/>
      <c r="CC228" s="95" t="n"/>
      <c r="CD228" s="95" t="n"/>
      <c r="CE228" s="95" t="n">
        <v>30</v>
      </c>
      <c r="CF228" s="95" t="n">
        <v>0</v>
      </c>
      <c r="CG228" s="95" t="n">
        <v>0</v>
      </c>
      <c r="CH228" s="95" t="n"/>
      <c r="CI228" s="95" t="n"/>
      <c r="CJ228" s="95" t="n"/>
      <c r="CK228" s="95" t="n"/>
      <c r="CL228" s="95" t="n"/>
      <c r="CM228" s="95" t="n">
        <v>0</v>
      </c>
      <c r="CN228" s="95" t="n"/>
      <c r="CO228" s="95" t="n">
        <v>0</v>
      </c>
      <c r="CP228" s="95">
        <f>ROUND(P228,2)</f>
        <v/>
      </c>
      <c r="CQ228" s="95">
        <f>ROUND(V228,2)</f>
        <v/>
      </c>
      <c r="CR228" s="95">
        <f>ROUND(W228,2)</f>
        <v/>
      </c>
      <c r="CS228" s="95">
        <f>ROUND(X228,2)</f>
        <v/>
      </c>
      <c r="CT228" s="95">
        <f>ROUND(Y228,2)</f>
        <v/>
      </c>
      <c r="CU228" s="95">
        <f>ROUND(AF228,2)</f>
        <v/>
      </c>
      <c r="CV228" s="95">
        <f>ROUND((AH228*AV228),2)</f>
        <v/>
      </c>
      <c r="CW228" s="95">
        <f>ROUND(AI228,2)</f>
        <v/>
      </c>
      <c r="CX228" s="95">
        <f>ROUND(AJ228,2)</f>
        <v/>
      </c>
      <c r="CY228" s="95">
        <f>ROUND(((P228*AT228)/100),2)</f>
        <v/>
      </c>
      <c r="CZ228" s="95">
        <f>ROUND(((P228*AU228)/100),2)</f>
        <v/>
      </c>
      <c r="DA228" s="95" t="n"/>
      <c r="DB228" s="95" t="n"/>
      <c r="DC228" s="95" t="n"/>
      <c r="DD228" s="95" t="n"/>
      <c r="DE228" s="95" t="n"/>
      <c r="DF228" s="95" t="n"/>
      <c r="DG228" s="95" t="n"/>
      <c r="DH228" s="95" t="n"/>
      <c r="DI228" s="95" t="n"/>
      <c r="DJ228" s="95" t="n"/>
      <c r="DK228" s="95" t="n"/>
      <c r="DL228" s="95" t="n"/>
      <c r="DM228" s="95" t="n"/>
      <c r="DN228" s="95" t="n">
        <v>0</v>
      </c>
      <c r="DO228" s="95" t="n">
        <v>0</v>
      </c>
      <c r="DP228" s="95" t="n">
        <v>1</v>
      </c>
      <c r="DQ228" s="95" t="n">
        <v>1</v>
      </c>
      <c r="DR228" s="95" t="n"/>
      <c r="DS228" s="95" t="n"/>
      <c r="DT228" s="95" t="n"/>
      <c r="DU228" s="95" t="n">
        <v>1000</v>
      </c>
      <c r="DV228" s="95" t="inlineStr">
        <is>
          <t>компл.</t>
        </is>
      </c>
      <c r="DW228" s="95" t="inlineStr">
        <is>
          <t>компл.</t>
        </is>
      </c>
      <c r="DX228" s="95" t="n">
        <v>1</v>
      </c>
      <c r="DY228" s="95" t="n"/>
      <c r="DZ228" s="95" t="n"/>
      <c r="EA228" s="95" t="n"/>
      <c r="EB228" s="95" t="n"/>
      <c r="EC228" s="95" t="n"/>
      <c r="ED228" s="95" t="n"/>
      <c r="EE228" s="95" t="n">
        <v>1367228333</v>
      </c>
      <c r="EF228" s="95" t="n">
        <v>202</v>
      </c>
      <c r="EG228" s="95" t="inlineStr">
        <is>
          <t>Материалы</t>
        </is>
      </c>
      <c r="EH228" s="95" t="n">
        <v>0</v>
      </c>
      <c r="EI228" s="95" t="n"/>
      <c r="EJ228" s="95" t="n">
        <v>3</v>
      </c>
      <c r="EK228" s="95" t="n">
        <v>0</v>
      </c>
      <c r="EL228" s="95" t="inlineStr">
        <is>
          <t>ТКП / коммерческое предложение</t>
        </is>
      </c>
      <c r="EM228" s="95" t="inlineStr">
        <is>
          <t>PETR-1060656</t>
        </is>
      </c>
      <c r="EN228" s="95" t="n"/>
      <c r="EO228" s="95" t="n"/>
      <c r="EP228" s="95" t="n"/>
      <c r="EQ228" s="95" t="n">
        <v>0</v>
      </c>
      <c r="ER228" s="95" t="n">
        <v>251276.2</v>
      </c>
      <c r="ES228" s="95" t="n">
        <v>0</v>
      </c>
      <c r="ET228" s="95" t="n">
        <v>0</v>
      </c>
      <c r="EU228" s="95" t="n">
        <v>0</v>
      </c>
      <c r="EV228" s="95" t="n">
        <v>0</v>
      </c>
      <c r="EW228" s="95" t="n">
        <v>0</v>
      </c>
      <c r="EX228" s="95" t="n">
        <v>0</v>
      </c>
      <c r="EY228" s="95" t="n">
        <v>0</v>
      </c>
      <c r="EZ228" s="95" t="n"/>
      <c r="FA228" s="95" t="n"/>
      <c r="FB228" s="95" t="n"/>
      <c r="FC228" s="95" t="n"/>
      <c r="FD228" s="95" t="n"/>
      <c r="FE228" s="95" t="n"/>
      <c r="FF228" s="95" t="n"/>
      <c r="FG228" s="95" t="n"/>
      <c r="FH228" s="95" t="n"/>
      <c r="FI228" s="95" t="n"/>
      <c r="FJ228" s="95" t="n"/>
      <c r="FK228" s="95" t="n"/>
      <c r="FL228" s="95" t="n"/>
      <c r="FM228" s="95" t="n"/>
      <c r="FN228" s="95" t="n"/>
      <c r="FO228" s="95" t="n"/>
      <c r="FP228" s="95" t="n"/>
      <c r="FQ228" s="95" t="n">
        <v>0</v>
      </c>
      <c r="FR228" s="95">
        <f>ROUND(IF(BI228=3,GM228,0),2)</f>
        <v/>
      </c>
      <c r="FS228" s="95" t="n">
        <v>0</v>
      </c>
      <c r="FT228" s="95" t="n"/>
      <c r="FU228" s="95" t="n"/>
      <c r="FV228" s="95" t="n"/>
      <c r="FW228" s="95" t="n"/>
      <c r="FX228" s="95" t="n">
        <v>0</v>
      </c>
      <c r="FY228" s="95" t="n">
        <v>0</v>
      </c>
      <c r="FZ228" s="95" t="n"/>
      <c r="GA228" s="95" t="inlineStr">
        <is>
          <t>[82 / 1,20 /  1] +  2% Заг.скл</t>
        </is>
      </c>
      <c r="GB228" s="95" t="n"/>
      <c r="GC228" s="95" t="n"/>
      <c r="GD228" s="95" t="n">
        <v>1</v>
      </c>
      <c r="GE228" s="95" t="n"/>
      <c r="GF228" s="95" t="n">
        <v>1367228333</v>
      </c>
      <c r="GG228" s="95" t="n">
        <v>2</v>
      </c>
      <c r="GH228" s="95" t="n">
        <v>4</v>
      </c>
      <c r="GI228" s="95" t="n">
        <v>-2</v>
      </c>
      <c r="GJ228" s="95" t="n">
        <v>0</v>
      </c>
      <c r="GK228" s="95" t="n">
        <v>0</v>
      </c>
      <c r="GL228" s="95">
        <f>ROUND(IF(AND(BH228=3,BI228=3,FS228&lt;&gt;0),P228,0),2)</f>
        <v/>
      </c>
      <c r="GM228" s="95">
        <f>ROUND(O228+X228+Y228,2)+GX228</f>
        <v/>
      </c>
      <c r="GN228" s="95">
        <f>IF(OR(BI228=0,BI228=1),GM228-GX228,0)</f>
        <v/>
      </c>
      <c r="GO228" s="95">
        <f>IF(BI228=2,GM228-GX228,0)</f>
        <v/>
      </c>
      <c r="GP228" s="95">
        <f>IF(BI228=4,GM228-GX228,0)</f>
        <v/>
      </c>
      <c r="GQ228" s="95" t="n"/>
      <c r="GR228" s="95" t="n">
        <v>0</v>
      </c>
      <c r="GS228" s="95" t="n">
        <v>2</v>
      </c>
      <c r="GT228" s="95" t="n">
        <v>0</v>
      </c>
      <c r="GU228" s="95" t="n"/>
      <c r="GV228" s="95">
        <f>ROUND((GT228),6)</f>
        <v/>
      </c>
      <c r="GW228" s="95" t="n">
        <v>1</v>
      </c>
      <c r="GX228" s="95">
        <f>ROUND(HC228*I228,2)</f>
        <v/>
      </c>
      <c r="GY228" s="95" t="n">
        <v>0</v>
      </c>
      <c r="GZ228" s="95" t="n">
        <v>0</v>
      </c>
      <c r="HA228" s="95" t="n">
        <v>0</v>
      </c>
      <c r="HB228" s="95" t="n">
        <v>0</v>
      </c>
      <c r="HC228" s="95">
        <f>GV228*GW228</f>
        <v/>
      </c>
      <c r="HD228" s="95" t="n">
        <v>0</v>
      </c>
      <c r="HE228" s="95" t="n"/>
      <c r="HF228" s="95" t="n"/>
      <c r="HG228" s="95" t="n"/>
      <c r="HH228" s="95" t="n"/>
      <c r="HI228" s="95" t="n"/>
      <c r="HJ228" s="95" t="n"/>
      <c r="HK228" s="95" t="n"/>
      <c r="HL228" s="95" t="n"/>
      <c r="HM228" s="95" t="n"/>
      <c r="HN228" s="95" t="n"/>
      <c r="HO228" s="95" t="n"/>
      <c r="HP228" s="95" t="n"/>
      <c r="HQ228" s="95" t="n"/>
      <c r="HR228" s="95" t="n"/>
      <c r="HS228" s="95" t="n"/>
      <c r="HT228" s="95" t="n"/>
      <c r="HU228" s="95" t="n"/>
      <c r="HV228" s="95" t="n"/>
      <c r="HW228" s="95" t="n"/>
      <c r="HX228" s="95" t="n"/>
      <c r="HY228" s="95" t="n"/>
      <c r="HZ228" s="95" t="n"/>
      <c r="IA228" s="95" t="n"/>
      <c r="IB228" s="95" t="n"/>
      <c r="IC228" s="95" t="n"/>
      <c r="ID228" s="95" t="n"/>
      <c r="IE228" s="95" t="n"/>
      <c r="IF228" s="95" t="n"/>
      <c r="IG228" s="95" t="n"/>
      <c r="IH228" s="95" t="n"/>
      <c r="II228" s="95" t="n"/>
      <c r="IJ228" s="95" t="n"/>
      <c r="IK228" s="95" t="n"/>
      <c r="IL228" s="95" t="n"/>
      <c r="IM228" s="95" t="n"/>
      <c r="IN228" s="95" t="n"/>
      <c r="IO228" s="95" t="n"/>
      <c r="IP228" s="95" t="n"/>
      <c r="IQ228" s="95" t="n"/>
      <c r="IR228" s="95" t="n"/>
      <c r="IS228" s="95" t="n"/>
      <c r="IT228" s="95" t="n"/>
      <c r="IU228" s="95" t="n"/>
    </row>
    <row r="229" ht="12.75" customHeight="1" s="54">
      <c r="A229" s="95" t="n">
        <v>18</v>
      </c>
      <c r="B229" s="95" t="n">
        <v>1</v>
      </c>
      <c r="C229" s="95">
        <f>ROW(SmtRes!A206)</f>
        <v/>
      </c>
      <c r="D229" s="95">
        <f>ROW(EtalonRes!A206)</f>
        <v/>
      </c>
      <c r="E229" s="95" t="n">
        <v>2.1</v>
      </c>
      <c r="F229" s="95" t="inlineStr">
        <is>
          <t>PETR-740762</t>
        </is>
      </c>
      <c r="G229" s="95" t="inlineStr">
        <is>
          <t>Материалы ремонта оконных откосов: шпаклевка, уголки, грунт, краска</t>
        </is>
      </c>
      <c r="H229" s="95" t="inlineStr">
        <is>
          <t>компл.</t>
        </is>
      </c>
      <c r="I229" s="95" t="n">
        <v>26.4</v>
      </c>
      <c r="J229" s="95" t="n">
        <v>5018.08</v>
      </c>
      <c r="K229" s="95" t="n">
        <v>132477.34</v>
      </c>
      <c r="L229" s="95" t="n"/>
      <c r="M229" s="95" t="n"/>
      <c r="N229" s="95" t="n"/>
      <c r="O229" s="95">
        <f>ROUND(Z229,2)</f>
        <v/>
      </c>
      <c r="P229" s="95">
        <f>ROUND(U229,2)</f>
        <v/>
      </c>
      <c r="Q229" s="95">
        <f>ROUND(1,2)</f>
        <v/>
      </c>
      <c r="R229" s="95">
        <f>ROUND(AH229,2)</f>
        <v/>
      </c>
      <c r="S229" s="95" t="inlineStr">
        <is>
          <t>PETR-740762</t>
        </is>
      </c>
      <c r="T229" s="95" t="inlineStr">
        <is>
          <t>material</t>
        </is>
      </c>
      <c r="U229" s="95" t="n">
        <v>132477.34</v>
      </c>
      <c r="V229" s="95" t="n">
        <v>0</v>
      </c>
      <c r="W229" s="95" t="n">
        <v>0</v>
      </c>
      <c r="X229" s="95" t="n">
        <v>0</v>
      </c>
      <c r="Y229" s="95" t="n">
        <v>0</v>
      </c>
      <c r="Z229" s="95" t="n">
        <v>132477.31</v>
      </c>
      <c r="AA229" s="95" t="n">
        <v>0</v>
      </c>
      <c r="AB229" s="95" t="n">
        <v>0</v>
      </c>
      <c r="AC229" s="95" t="n">
        <v>0</v>
      </c>
      <c r="AD229" s="95" t="n">
        <v>0</v>
      </c>
      <c r="AE229" s="95" t="inlineStr">
        <is>
          <t>material</t>
        </is>
      </c>
      <c r="AF229" s="95" t="n">
        <v>0</v>
      </c>
      <c r="AG229" s="95" t="n">
        <v>0</v>
      </c>
      <c r="AH229" s="95" t="n">
        <v>0</v>
      </c>
      <c r="AI229" s="95">
        <f>(EX229)</f>
        <v/>
      </c>
      <c r="AJ229" s="95">
        <f>(AS229)</f>
        <v/>
      </c>
      <c r="AK229" s="95" t="n">
        <v>0</v>
      </c>
      <c r="AL229" s="95" t="n">
        <v>0</v>
      </c>
      <c r="AM229" s="95" t="n">
        <v>0</v>
      </c>
      <c r="AN229" s="95" t="n">
        <v>0</v>
      </c>
      <c r="AO229" s="95">
        <f>ROUND(O229,2)</f>
        <v/>
      </c>
      <c r="AP229" s="95" t="n">
        <v>0</v>
      </c>
      <c r="AQ229" s="95">
        <f>ROUND(R229,2)</f>
        <v/>
      </c>
      <c r="AR229" s="95" t="n">
        <v>0</v>
      </c>
      <c r="AS229" s="95" t="n">
        <v>0</v>
      </c>
      <c r="AT229" s="95" t="n">
        <v>0</v>
      </c>
      <c r="AU229" s="95" t="n">
        <v>0</v>
      </c>
      <c r="AV229" s="95" t="n">
        <v>1</v>
      </c>
      <c r="AW229" s="95" t="n">
        <v>1</v>
      </c>
      <c r="AX229" s="95" t="n"/>
      <c r="AY229" s="95" t="n"/>
      <c r="AZ229" s="95" t="n">
        <v>1</v>
      </c>
      <c r="BA229" s="95" t="n">
        <v>0</v>
      </c>
      <c r="BB229" s="95" t="n">
        <v>0</v>
      </c>
      <c r="BC229" s="95" t="n">
        <v>1</v>
      </c>
      <c r="BD229" s="95" t="n"/>
      <c r="BE229" s="95" t="n"/>
      <c r="BF229" s="95" t="n"/>
      <c r="BG229" s="95" t="n"/>
      <c r="BH229" s="95" t="n">
        <v>3</v>
      </c>
      <c r="BI229" s="95" t="n">
        <v>26.4</v>
      </c>
      <c r="BJ229" s="95" t="n"/>
      <c r="BK229" s="95" t="n"/>
      <c r="BL229" s="95" t="n"/>
      <c r="BM229" s="95" t="n">
        <v>400002</v>
      </c>
      <c r="BN229" s="95" t="n">
        <v>0</v>
      </c>
      <c r="BO229" s="95" t="n"/>
      <c r="BP229" s="95" t="n">
        <v>0</v>
      </c>
      <c r="BQ229" s="95" t="n">
        <v>202</v>
      </c>
      <c r="BR229" s="95" t="n">
        <v>0</v>
      </c>
      <c r="BS229" s="95" t="n">
        <v>1</v>
      </c>
      <c r="BT229" s="95" t="n">
        <v>1</v>
      </c>
      <c r="BU229" s="95" t="n">
        <v>1</v>
      </c>
      <c r="BV229" s="95" t="n">
        <v>1</v>
      </c>
      <c r="BW229" s="95" t="n">
        <v>1</v>
      </c>
      <c r="BX229" s="95" t="n">
        <v>1</v>
      </c>
      <c r="BY229" s="95" t="n"/>
      <c r="BZ229" s="95" t="n">
        <v>0</v>
      </c>
      <c r="CA229" s="95" t="n">
        <v>0</v>
      </c>
      <c r="CB229" s="95" t="n"/>
      <c r="CC229" s="95" t="n"/>
      <c r="CD229" s="95" t="n"/>
      <c r="CE229" s="95" t="n">
        <v>30</v>
      </c>
      <c r="CF229" s="95" t="n">
        <v>0</v>
      </c>
      <c r="CG229" s="95" t="n">
        <v>0</v>
      </c>
      <c r="CH229" s="95" t="n"/>
      <c r="CI229" s="95" t="n"/>
      <c r="CJ229" s="95" t="n"/>
      <c r="CK229" s="95" t="n"/>
      <c r="CL229" s="95" t="n"/>
      <c r="CM229" s="95" t="n">
        <v>0</v>
      </c>
      <c r="CN229" s="95" t="n"/>
      <c r="CO229" s="95" t="n">
        <v>0</v>
      </c>
      <c r="CP229" s="95">
        <f>ROUND(P229,2)</f>
        <v/>
      </c>
      <c r="CQ229" s="95">
        <f>ROUND(V229,2)</f>
        <v/>
      </c>
      <c r="CR229" s="95">
        <f>ROUND(W229,2)</f>
        <v/>
      </c>
      <c r="CS229" s="95">
        <f>ROUND(X229,2)</f>
        <v/>
      </c>
      <c r="CT229" s="95">
        <f>ROUND(Y229,2)</f>
        <v/>
      </c>
      <c r="CU229" s="95">
        <f>ROUND(AF229,2)</f>
        <v/>
      </c>
      <c r="CV229" s="95">
        <f>ROUND((AH229*AV229),2)</f>
        <v/>
      </c>
      <c r="CW229" s="95">
        <f>ROUND(AI229,2)</f>
        <v/>
      </c>
      <c r="CX229" s="95">
        <f>ROUND(AJ229,2)</f>
        <v/>
      </c>
      <c r="CY229" s="95">
        <f>ROUND(((P229*AT229)/100),2)</f>
        <v/>
      </c>
      <c r="CZ229" s="95">
        <f>ROUND(((P229*AU229)/100),2)</f>
        <v/>
      </c>
      <c r="DA229" s="95" t="n"/>
      <c r="DB229" s="95" t="n"/>
      <c r="DC229" s="95" t="n"/>
      <c r="DD229" s="95" t="n"/>
      <c r="DE229" s="95" t="n"/>
      <c r="DF229" s="95" t="n"/>
      <c r="DG229" s="95" t="n"/>
      <c r="DH229" s="95" t="n"/>
      <c r="DI229" s="95" t="n"/>
      <c r="DJ229" s="95" t="n"/>
      <c r="DK229" s="95" t="n"/>
      <c r="DL229" s="95" t="n"/>
      <c r="DM229" s="95" t="n"/>
      <c r="DN229" s="95" t="n">
        <v>0</v>
      </c>
      <c r="DO229" s="95" t="n">
        <v>0</v>
      </c>
      <c r="DP229" s="95" t="n">
        <v>1</v>
      </c>
      <c r="DQ229" s="95" t="n">
        <v>1</v>
      </c>
      <c r="DR229" s="95" t="n"/>
      <c r="DS229" s="95" t="n"/>
      <c r="DT229" s="95" t="n"/>
      <c r="DU229" s="95" t="n">
        <v>1000</v>
      </c>
      <c r="DV229" s="95" t="inlineStr">
        <is>
          <t>компл.</t>
        </is>
      </c>
      <c r="DW229" s="95" t="inlineStr">
        <is>
          <t>компл.</t>
        </is>
      </c>
      <c r="DX229" s="95" t="n">
        <v>1</v>
      </c>
      <c r="DY229" s="95" t="n"/>
      <c r="DZ229" s="95" t="n"/>
      <c r="EA229" s="95" t="n"/>
      <c r="EB229" s="95" t="n"/>
      <c r="EC229" s="95" t="n"/>
      <c r="ED229" s="95" t="n"/>
      <c r="EE229" s="95" t="n">
        <v>1615154742</v>
      </c>
      <c r="EF229" s="95" t="n">
        <v>202</v>
      </c>
      <c r="EG229" s="95" t="inlineStr">
        <is>
          <t>Материалы</t>
        </is>
      </c>
      <c r="EH229" s="95" t="n">
        <v>0</v>
      </c>
      <c r="EI229" s="95" t="n"/>
      <c r="EJ229" s="95" t="n">
        <v>26.4</v>
      </c>
      <c r="EK229" s="95" t="n">
        <v>0</v>
      </c>
      <c r="EL229" s="95" t="inlineStr">
        <is>
          <t>ТКП / коммерческое предложение</t>
        </is>
      </c>
      <c r="EM229" s="95" t="inlineStr">
        <is>
          <t>PETR-740762</t>
        </is>
      </c>
      <c r="EN229" s="95" t="n"/>
      <c r="EO229" s="95" t="n"/>
      <c r="EP229" s="95" t="n"/>
      <c r="EQ229" s="95" t="n">
        <v>0</v>
      </c>
      <c r="ER229" s="95" t="n">
        <v>5018.08</v>
      </c>
      <c r="ES229" s="95" t="n">
        <v>0</v>
      </c>
      <c r="ET229" s="95" t="n">
        <v>0</v>
      </c>
      <c r="EU229" s="95" t="n">
        <v>0</v>
      </c>
      <c r="EV229" s="95" t="n">
        <v>0</v>
      </c>
      <c r="EW229" s="95" t="n">
        <v>0</v>
      </c>
      <c r="EX229" s="95" t="n">
        <v>0</v>
      </c>
      <c r="EY229" s="95" t="n">
        <v>0</v>
      </c>
      <c r="EZ229" s="95" t="n"/>
      <c r="FA229" s="95" t="n"/>
      <c r="FB229" s="95" t="n"/>
      <c r="FC229" s="95" t="n"/>
      <c r="FD229" s="95" t="n"/>
      <c r="FE229" s="95" t="n"/>
      <c r="FF229" s="95" t="n"/>
      <c r="FG229" s="95" t="n"/>
      <c r="FH229" s="95" t="n"/>
      <c r="FI229" s="95" t="n"/>
      <c r="FJ229" s="95" t="n"/>
      <c r="FK229" s="95" t="n"/>
      <c r="FL229" s="95" t="n"/>
      <c r="FM229" s="95" t="n"/>
      <c r="FN229" s="95" t="n"/>
      <c r="FO229" s="95" t="n"/>
      <c r="FP229" s="95" t="n"/>
      <c r="FQ229" s="95" t="n">
        <v>0</v>
      </c>
      <c r="FR229" s="95">
        <f>ROUND(IF(BI229=3,GM229,0),2)</f>
        <v/>
      </c>
      <c r="FS229" s="95" t="n">
        <v>0</v>
      </c>
      <c r="FT229" s="95" t="n"/>
      <c r="FU229" s="95" t="n"/>
      <c r="FV229" s="95" t="n"/>
      <c r="FW229" s="95" t="n"/>
      <c r="FX229" s="95" t="n">
        <v>0</v>
      </c>
      <c r="FY229" s="95" t="n">
        <v>0</v>
      </c>
      <c r="FZ229" s="95" t="n"/>
      <c r="GA229" s="95" t="inlineStr">
        <is>
          <t>[82 / 1,20 /  1] +  2% Заг.скл</t>
        </is>
      </c>
      <c r="GB229" s="95" t="n"/>
      <c r="GC229" s="95" t="n"/>
      <c r="GD229" s="95" t="n">
        <v>1</v>
      </c>
      <c r="GE229" s="95" t="n"/>
      <c r="GF229" s="95" t="n">
        <v>1615154742</v>
      </c>
      <c r="GG229" s="95" t="n">
        <v>2</v>
      </c>
      <c r="GH229" s="95" t="n">
        <v>4</v>
      </c>
      <c r="GI229" s="95" t="n">
        <v>-2</v>
      </c>
      <c r="GJ229" s="95" t="n">
        <v>0</v>
      </c>
      <c r="GK229" s="95" t="n">
        <v>0</v>
      </c>
      <c r="GL229" s="95">
        <f>ROUND(IF(AND(BH229=3,BI229=3,FS229&lt;&gt;0),P229,0),2)</f>
        <v/>
      </c>
      <c r="GM229" s="95">
        <f>ROUND(O229+X229+Y229,2)+GX229</f>
        <v/>
      </c>
      <c r="GN229" s="95">
        <f>IF(OR(BI229=0,BI229=1),GM229-GX229,0)</f>
        <v/>
      </c>
      <c r="GO229" s="95">
        <f>IF(BI229=2,GM229-GX229,0)</f>
        <v/>
      </c>
      <c r="GP229" s="95">
        <f>IF(BI229=4,GM229-GX229,0)</f>
        <v/>
      </c>
      <c r="GQ229" s="95" t="n"/>
      <c r="GR229" s="95" t="n">
        <v>0</v>
      </c>
      <c r="GS229" s="95" t="n">
        <v>2</v>
      </c>
      <c r="GT229" s="95" t="n">
        <v>0</v>
      </c>
      <c r="GU229" s="95" t="n"/>
      <c r="GV229" s="95">
        <f>ROUND((GT229),6)</f>
        <v/>
      </c>
      <c r="GW229" s="95" t="n">
        <v>1</v>
      </c>
      <c r="GX229" s="95">
        <f>ROUND(HC229*I229,2)</f>
        <v/>
      </c>
      <c r="GY229" s="95" t="n">
        <v>0</v>
      </c>
      <c r="GZ229" s="95" t="n">
        <v>0</v>
      </c>
      <c r="HA229" s="95" t="n">
        <v>0</v>
      </c>
      <c r="HB229" s="95" t="n">
        <v>0</v>
      </c>
      <c r="HC229" s="95">
        <f>GV229*GW229</f>
        <v/>
      </c>
      <c r="HD229" s="95" t="n">
        <v>0</v>
      </c>
      <c r="HE229" s="95" t="n"/>
      <c r="HF229" s="95" t="n"/>
      <c r="HG229" s="95" t="n"/>
      <c r="HH229" s="95" t="n"/>
      <c r="HI229" s="95" t="n"/>
      <c r="HJ229" s="95" t="n"/>
      <c r="HK229" s="95" t="n"/>
      <c r="HL229" s="95" t="n"/>
      <c r="HM229" s="95" t="n"/>
      <c r="HN229" s="95" t="n"/>
      <c r="HO229" s="95" t="n"/>
      <c r="HP229" s="95" t="n"/>
      <c r="HQ229" s="95" t="n"/>
      <c r="HR229" s="95" t="n"/>
      <c r="HS229" s="95" t="n"/>
      <c r="HT229" s="95" t="n"/>
      <c r="HU229" s="95" t="n"/>
      <c r="HV229" s="95" t="n"/>
      <c r="HW229" s="95" t="n"/>
      <c r="HX229" s="95" t="n"/>
      <c r="HY229" s="95" t="n"/>
      <c r="HZ229" s="95" t="n"/>
      <c r="IA229" s="95" t="n"/>
      <c r="IB229" s="95" t="n"/>
      <c r="IC229" s="95" t="n"/>
      <c r="ID229" s="95" t="n"/>
      <c r="IE229" s="95" t="n"/>
      <c r="IF229" s="95" t="n"/>
      <c r="IG229" s="95" t="n"/>
      <c r="IH229" s="95" t="n"/>
      <c r="II229" s="95" t="n"/>
      <c r="IJ229" s="95" t="n"/>
      <c r="IK229" s="95" t="n"/>
      <c r="IL229" s="95" t="n"/>
      <c r="IM229" s="95" t="n"/>
      <c r="IN229" s="95" t="n"/>
      <c r="IO229" s="95" t="n"/>
      <c r="IP229" s="95" t="n"/>
      <c r="IQ229" s="95" t="n"/>
      <c r="IR229" s="95" t="n"/>
      <c r="IS229" s="95" t="n"/>
      <c r="IT229" s="95" t="n"/>
      <c r="IU229" s="95" t="n"/>
    </row>
    <row r="230" ht="12.75" customHeight="1" s="54">
      <c r="A230" s="95" t="n">
        <v>18</v>
      </c>
      <c r="B230" s="95" t="n">
        <v>1</v>
      </c>
      <c r="C230" s="95">
        <f>ROW(SmtRes!A207)</f>
        <v/>
      </c>
      <c r="D230" s="95">
        <f>ROW(EtalonRes!A207)</f>
        <v/>
      </c>
      <c r="E230" s="95" t="n">
        <v>2.1</v>
      </c>
      <c r="F230" s="95" t="inlineStr">
        <is>
          <t>PETR-667630</t>
        </is>
      </c>
      <c r="G230" s="95" t="inlineStr">
        <is>
          <t>Подоконник/накладка подоконника и торцевые элементы</t>
        </is>
      </c>
      <c r="H230" s="95" t="inlineStr">
        <is>
          <t>м.п.</t>
        </is>
      </c>
      <c r="I230" s="95" t="n">
        <v>42.24</v>
      </c>
      <c r="J230" s="95" t="n">
        <v>2007.23</v>
      </c>
      <c r="K230" s="95" t="n">
        <v>84785.5</v>
      </c>
      <c r="L230" s="95" t="n"/>
      <c r="M230" s="95" t="n"/>
      <c r="N230" s="95" t="n"/>
      <c r="O230" s="95">
        <f>ROUND(Z230,2)</f>
        <v/>
      </c>
      <c r="P230" s="95">
        <f>ROUND(U230,2)</f>
        <v/>
      </c>
      <c r="Q230" s="95">
        <f>ROUND(1,2)</f>
        <v/>
      </c>
      <c r="R230" s="95">
        <f>ROUND(AH230,2)</f>
        <v/>
      </c>
      <c r="S230" s="95" t="inlineStr">
        <is>
          <t>PETR-667630</t>
        </is>
      </c>
      <c r="T230" s="95" t="inlineStr">
        <is>
          <t>material</t>
        </is>
      </c>
      <c r="U230" s="95" t="n">
        <v>84785.5</v>
      </c>
      <c r="V230" s="95" t="n">
        <v>0</v>
      </c>
      <c r="W230" s="95" t="n">
        <v>0</v>
      </c>
      <c r="X230" s="95" t="n">
        <v>0</v>
      </c>
      <c r="Y230" s="95" t="n">
        <v>0</v>
      </c>
      <c r="Z230" s="95" t="n">
        <v>84785.39999999999</v>
      </c>
      <c r="AA230" s="95" t="n">
        <v>0</v>
      </c>
      <c r="AB230" s="95" t="n">
        <v>0</v>
      </c>
      <c r="AC230" s="95" t="n">
        <v>0</v>
      </c>
      <c r="AD230" s="95" t="n">
        <v>0</v>
      </c>
      <c r="AE230" s="95" t="inlineStr">
        <is>
          <t>material</t>
        </is>
      </c>
      <c r="AF230" s="95" t="n">
        <v>0</v>
      </c>
      <c r="AG230" s="95" t="n">
        <v>0</v>
      </c>
      <c r="AH230" s="95" t="n">
        <v>0</v>
      </c>
      <c r="AI230" s="95">
        <f>(EX230)</f>
        <v/>
      </c>
      <c r="AJ230" s="95">
        <f>(AS230)</f>
        <v/>
      </c>
      <c r="AK230" s="95" t="n">
        <v>0</v>
      </c>
      <c r="AL230" s="95" t="n">
        <v>0</v>
      </c>
      <c r="AM230" s="95" t="n">
        <v>0</v>
      </c>
      <c r="AN230" s="95" t="n">
        <v>0</v>
      </c>
      <c r="AO230" s="95">
        <f>ROUND(O230,2)</f>
        <v/>
      </c>
      <c r="AP230" s="95" t="n">
        <v>0</v>
      </c>
      <c r="AQ230" s="95">
        <f>ROUND(R230,2)</f>
        <v/>
      </c>
      <c r="AR230" s="95" t="n">
        <v>0</v>
      </c>
      <c r="AS230" s="95" t="n">
        <v>0</v>
      </c>
      <c r="AT230" s="95" t="n">
        <v>0</v>
      </c>
      <c r="AU230" s="95" t="n">
        <v>0</v>
      </c>
      <c r="AV230" s="95" t="n">
        <v>1</v>
      </c>
      <c r="AW230" s="95" t="n">
        <v>1</v>
      </c>
      <c r="AX230" s="95" t="n"/>
      <c r="AY230" s="95" t="n"/>
      <c r="AZ230" s="95" t="n">
        <v>1</v>
      </c>
      <c r="BA230" s="95" t="n">
        <v>0</v>
      </c>
      <c r="BB230" s="95" t="n">
        <v>0</v>
      </c>
      <c r="BC230" s="95" t="n">
        <v>1</v>
      </c>
      <c r="BD230" s="95" t="n"/>
      <c r="BE230" s="95" t="n"/>
      <c r="BF230" s="95" t="n"/>
      <c r="BG230" s="95" t="n"/>
      <c r="BH230" s="95" t="n">
        <v>3</v>
      </c>
      <c r="BI230" s="95" t="n">
        <v>42.24</v>
      </c>
      <c r="BJ230" s="95" t="n"/>
      <c r="BK230" s="95" t="n"/>
      <c r="BL230" s="95" t="n"/>
      <c r="BM230" s="95" t="n">
        <v>400002</v>
      </c>
      <c r="BN230" s="95" t="n">
        <v>0</v>
      </c>
      <c r="BO230" s="95" t="n"/>
      <c r="BP230" s="95" t="n">
        <v>0</v>
      </c>
      <c r="BQ230" s="95" t="n">
        <v>202</v>
      </c>
      <c r="BR230" s="95" t="n">
        <v>0</v>
      </c>
      <c r="BS230" s="95" t="n">
        <v>1</v>
      </c>
      <c r="BT230" s="95" t="n">
        <v>1</v>
      </c>
      <c r="BU230" s="95" t="n">
        <v>1</v>
      </c>
      <c r="BV230" s="95" t="n">
        <v>1</v>
      </c>
      <c r="BW230" s="95" t="n">
        <v>1</v>
      </c>
      <c r="BX230" s="95" t="n">
        <v>1</v>
      </c>
      <c r="BY230" s="95" t="n"/>
      <c r="BZ230" s="95" t="n">
        <v>0</v>
      </c>
      <c r="CA230" s="95" t="n">
        <v>0</v>
      </c>
      <c r="CB230" s="95" t="n"/>
      <c r="CC230" s="95" t="n"/>
      <c r="CD230" s="95" t="n"/>
      <c r="CE230" s="95" t="n">
        <v>30</v>
      </c>
      <c r="CF230" s="95" t="n">
        <v>0</v>
      </c>
      <c r="CG230" s="95" t="n">
        <v>0</v>
      </c>
      <c r="CH230" s="95" t="n"/>
      <c r="CI230" s="95" t="n"/>
      <c r="CJ230" s="95" t="n"/>
      <c r="CK230" s="95" t="n"/>
      <c r="CL230" s="95" t="n"/>
      <c r="CM230" s="95" t="n">
        <v>0</v>
      </c>
      <c r="CN230" s="95" t="n"/>
      <c r="CO230" s="95" t="n">
        <v>0</v>
      </c>
      <c r="CP230" s="95">
        <f>ROUND(P230,2)</f>
        <v/>
      </c>
      <c r="CQ230" s="95">
        <f>ROUND(V230,2)</f>
        <v/>
      </c>
      <c r="CR230" s="95">
        <f>ROUND(W230,2)</f>
        <v/>
      </c>
      <c r="CS230" s="95">
        <f>ROUND(X230,2)</f>
        <v/>
      </c>
      <c r="CT230" s="95">
        <f>ROUND(Y230,2)</f>
        <v/>
      </c>
      <c r="CU230" s="95">
        <f>ROUND(AF230,2)</f>
        <v/>
      </c>
      <c r="CV230" s="95">
        <f>ROUND((AH230*AV230),2)</f>
        <v/>
      </c>
      <c r="CW230" s="95">
        <f>ROUND(AI230,2)</f>
        <v/>
      </c>
      <c r="CX230" s="95">
        <f>ROUND(AJ230,2)</f>
        <v/>
      </c>
      <c r="CY230" s="95">
        <f>ROUND(((P230*AT230)/100),2)</f>
        <v/>
      </c>
      <c r="CZ230" s="95">
        <f>ROUND(((P230*AU230)/100),2)</f>
        <v/>
      </c>
      <c r="DA230" s="95" t="n"/>
      <c r="DB230" s="95" t="n"/>
      <c r="DC230" s="95" t="n"/>
      <c r="DD230" s="95" t="n"/>
      <c r="DE230" s="95" t="n"/>
      <c r="DF230" s="95" t="n"/>
      <c r="DG230" s="95" t="n"/>
      <c r="DH230" s="95" t="n"/>
      <c r="DI230" s="95" t="n"/>
      <c r="DJ230" s="95" t="n"/>
      <c r="DK230" s="95" t="n"/>
      <c r="DL230" s="95" t="n"/>
      <c r="DM230" s="95" t="n"/>
      <c r="DN230" s="95" t="n">
        <v>0</v>
      </c>
      <c r="DO230" s="95" t="n">
        <v>0</v>
      </c>
      <c r="DP230" s="95" t="n">
        <v>1</v>
      </c>
      <c r="DQ230" s="95" t="n">
        <v>1</v>
      </c>
      <c r="DR230" s="95" t="n"/>
      <c r="DS230" s="95" t="n"/>
      <c r="DT230" s="95" t="n"/>
      <c r="DU230" s="95" t="n">
        <v>1000</v>
      </c>
      <c r="DV230" s="95" t="inlineStr">
        <is>
          <t>м.п.</t>
        </is>
      </c>
      <c r="DW230" s="95" t="inlineStr">
        <is>
          <t>м.п.</t>
        </is>
      </c>
      <c r="DX230" s="95" t="n">
        <v>1</v>
      </c>
      <c r="DY230" s="95" t="n"/>
      <c r="DZ230" s="95" t="n"/>
      <c r="EA230" s="95" t="n"/>
      <c r="EB230" s="95" t="n"/>
      <c r="EC230" s="95" t="n"/>
      <c r="ED230" s="95" t="n"/>
      <c r="EE230" s="95" t="n">
        <v>1446441661</v>
      </c>
      <c r="EF230" s="95" t="n">
        <v>202</v>
      </c>
      <c r="EG230" s="95" t="inlineStr">
        <is>
          <t>Материалы</t>
        </is>
      </c>
      <c r="EH230" s="95" t="n">
        <v>0</v>
      </c>
      <c r="EI230" s="95" t="n"/>
      <c r="EJ230" s="95" t="n">
        <v>42.24</v>
      </c>
      <c r="EK230" s="95" t="n">
        <v>0</v>
      </c>
      <c r="EL230" s="95" t="inlineStr">
        <is>
          <t>ТКП / коммерческое предложение</t>
        </is>
      </c>
      <c r="EM230" s="95" t="inlineStr">
        <is>
          <t>PETR-667630</t>
        </is>
      </c>
      <c r="EN230" s="95" t="n"/>
      <c r="EO230" s="95" t="n"/>
      <c r="EP230" s="95" t="n"/>
      <c r="EQ230" s="95" t="n">
        <v>0</v>
      </c>
      <c r="ER230" s="95" t="n">
        <v>2007.23</v>
      </c>
      <c r="ES230" s="95" t="n">
        <v>0</v>
      </c>
      <c r="ET230" s="95" t="n">
        <v>0</v>
      </c>
      <c r="EU230" s="95" t="n">
        <v>0</v>
      </c>
      <c r="EV230" s="95" t="n">
        <v>0</v>
      </c>
      <c r="EW230" s="95" t="n">
        <v>0</v>
      </c>
      <c r="EX230" s="95" t="n">
        <v>0</v>
      </c>
      <c r="EY230" s="95" t="n">
        <v>0</v>
      </c>
      <c r="EZ230" s="95" t="n"/>
      <c r="FA230" s="95" t="n"/>
      <c r="FB230" s="95" t="n"/>
      <c r="FC230" s="95" t="n"/>
      <c r="FD230" s="95" t="n"/>
      <c r="FE230" s="95" t="n"/>
      <c r="FF230" s="95" t="n"/>
      <c r="FG230" s="95" t="n"/>
      <c r="FH230" s="95" t="n"/>
      <c r="FI230" s="95" t="n"/>
      <c r="FJ230" s="95" t="n"/>
      <c r="FK230" s="95" t="n"/>
      <c r="FL230" s="95" t="n"/>
      <c r="FM230" s="95" t="n"/>
      <c r="FN230" s="95" t="n"/>
      <c r="FO230" s="95" t="n"/>
      <c r="FP230" s="95" t="n"/>
      <c r="FQ230" s="95" t="n">
        <v>0</v>
      </c>
      <c r="FR230" s="95">
        <f>ROUND(IF(BI230=3,GM230,0),2)</f>
        <v/>
      </c>
      <c r="FS230" s="95" t="n">
        <v>0</v>
      </c>
      <c r="FT230" s="95" t="n"/>
      <c r="FU230" s="95" t="n"/>
      <c r="FV230" s="95" t="n"/>
      <c r="FW230" s="95" t="n"/>
      <c r="FX230" s="95" t="n">
        <v>0</v>
      </c>
      <c r="FY230" s="95" t="n">
        <v>0</v>
      </c>
      <c r="FZ230" s="95" t="n"/>
      <c r="GA230" s="95" t="inlineStr">
        <is>
          <t>[82 / 1,20 /  1] +  2% Заг.скл</t>
        </is>
      </c>
      <c r="GB230" s="95" t="n"/>
      <c r="GC230" s="95" t="n"/>
      <c r="GD230" s="95" t="n">
        <v>1</v>
      </c>
      <c r="GE230" s="95" t="n"/>
      <c r="GF230" s="95" t="n">
        <v>1446441661</v>
      </c>
      <c r="GG230" s="95" t="n">
        <v>2</v>
      </c>
      <c r="GH230" s="95" t="n">
        <v>4</v>
      </c>
      <c r="GI230" s="95" t="n">
        <v>-2</v>
      </c>
      <c r="GJ230" s="95" t="n">
        <v>0</v>
      </c>
      <c r="GK230" s="95" t="n">
        <v>0</v>
      </c>
      <c r="GL230" s="95">
        <f>ROUND(IF(AND(BH230=3,BI230=3,FS230&lt;&gt;0),P230,0),2)</f>
        <v/>
      </c>
      <c r="GM230" s="95">
        <f>ROUND(O230+X230+Y230,2)+GX230</f>
        <v/>
      </c>
      <c r="GN230" s="95">
        <f>IF(OR(BI230=0,BI230=1),GM230-GX230,0)</f>
        <v/>
      </c>
      <c r="GO230" s="95">
        <f>IF(BI230=2,GM230-GX230,0)</f>
        <v/>
      </c>
      <c r="GP230" s="95">
        <f>IF(BI230=4,GM230-GX230,0)</f>
        <v/>
      </c>
      <c r="GQ230" s="95" t="n"/>
      <c r="GR230" s="95" t="n">
        <v>0</v>
      </c>
      <c r="GS230" s="95" t="n">
        <v>2</v>
      </c>
      <c r="GT230" s="95" t="n">
        <v>0</v>
      </c>
      <c r="GU230" s="95" t="n"/>
      <c r="GV230" s="95">
        <f>ROUND((GT230),6)</f>
        <v/>
      </c>
      <c r="GW230" s="95" t="n">
        <v>1</v>
      </c>
      <c r="GX230" s="95">
        <f>ROUND(HC230*I230,2)</f>
        <v/>
      </c>
      <c r="GY230" s="95" t="n">
        <v>0</v>
      </c>
      <c r="GZ230" s="95" t="n">
        <v>0</v>
      </c>
      <c r="HA230" s="95" t="n">
        <v>0</v>
      </c>
      <c r="HB230" s="95" t="n">
        <v>0</v>
      </c>
      <c r="HC230" s="95">
        <f>GV230*GW230</f>
        <v/>
      </c>
      <c r="HD230" s="95" t="n">
        <v>0</v>
      </c>
      <c r="HE230" s="95" t="n"/>
      <c r="HF230" s="95" t="n"/>
      <c r="HG230" s="95" t="n"/>
      <c r="HH230" s="95" t="n"/>
      <c r="HI230" s="95" t="n"/>
      <c r="HJ230" s="95" t="n"/>
      <c r="HK230" s="95" t="n"/>
      <c r="HL230" s="95" t="n"/>
      <c r="HM230" s="95" t="n"/>
      <c r="HN230" s="95" t="n"/>
      <c r="HO230" s="95" t="n"/>
      <c r="HP230" s="95" t="n"/>
      <c r="HQ230" s="95" t="n"/>
      <c r="HR230" s="95" t="n"/>
      <c r="HS230" s="95" t="n"/>
      <c r="HT230" s="95" t="n"/>
      <c r="HU230" s="95" t="n"/>
      <c r="HV230" s="95" t="n"/>
      <c r="HW230" s="95" t="n"/>
      <c r="HX230" s="95" t="n"/>
      <c r="HY230" s="95" t="n"/>
      <c r="HZ230" s="95" t="n"/>
      <c r="IA230" s="95" t="n"/>
      <c r="IB230" s="95" t="n"/>
      <c r="IC230" s="95" t="n"/>
      <c r="ID230" s="95" t="n"/>
      <c r="IE230" s="95" t="n"/>
      <c r="IF230" s="95" t="n"/>
      <c r="IG230" s="95" t="n"/>
      <c r="IH230" s="95" t="n"/>
      <c r="II230" s="95" t="n"/>
      <c r="IJ230" s="95" t="n"/>
      <c r="IK230" s="95" t="n"/>
      <c r="IL230" s="95" t="n"/>
      <c r="IM230" s="95" t="n"/>
      <c r="IN230" s="95" t="n"/>
      <c r="IO230" s="95" t="n"/>
      <c r="IP230" s="95" t="n"/>
      <c r="IQ230" s="95" t="n"/>
      <c r="IR230" s="95" t="n"/>
      <c r="IS230" s="95" t="n"/>
      <c r="IT230" s="95" t="n"/>
      <c r="IU230" s="95" t="n"/>
    </row>
    <row r="231" ht="12.75" customHeight="1" s="54">
      <c r="A231" s="95" t="n">
        <v>18</v>
      </c>
      <c r="B231" s="95" t="n">
        <v>1</v>
      </c>
      <c r="C231" s="95">
        <f>ROW(SmtRes!A208)</f>
        <v/>
      </c>
      <c r="D231" s="95">
        <f>ROW(EtalonRes!A208)</f>
        <v/>
      </c>
      <c r="E231" s="95" t="n">
        <v>2.1</v>
      </c>
      <c r="F231" s="95" t="inlineStr">
        <is>
          <t>PETR-684427</t>
        </is>
      </c>
      <c r="G231" s="95" t="inlineStr">
        <is>
          <t>Оконная фурнитура, ручки, регулировочные и герметизирующие материалы</t>
        </is>
      </c>
      <c r="H231" s="95" t="inlineStr">
        <is>
          <t>компл.</t>
        </is>
      </c>
      <c r="I231" s="95" t="n">
        <v>25.2</v>
      </c>
      <c r="J231" s="95" t="n">
        <v>2453.28</v>
      </c>
      <c r="K231" s="95" t="n">
        <v>61822.76</v>
      </c>
      <c r="L231" s="95" t="n"/>
      <c r="M231" s="95" t="n"/>
      <c r="N231" s="95" t="n"/>
      <c r="O231" s="95">
        <f>ROUND(Z231,2)</f>
        <v/>
      </c>
      <c r="P231" s="95">
        <f>ROUND(U231,2)</f>
        <v/>
      </c>
      <c r="Q231" s="95">
        <f>ROUND(1,2)</f>
        <v/>
      </c>
      <c r="R231" s="95">
        <f>ROUND(AH231,2)</f>
        <v/>
      </c>
      <c r="S231" s="95" t="inlineStr">
        <is>
          <t>PETR-684427</t>
        </is>
      </c>
      <c r="T231" s="95" t="inlineStr">
        <is>
          <t>material</t>
        </is>
      </c>
      <c r="U231" s="95" t="n">
        <v>61822.76</v>
      </c>
      <c r="V231" s="95" t="n">
        <v>0</v>
      </c>
      <c r="W231" s="95" t="n">
        <v>0</v>
      </c>
      <c r="X231" s="95" t="n">
        <v>0</v>
      </c>
      <c r="Y231" s="95" t="n">
        <v>0</v>
      </c>
      <c r="Z231" s="95" t="n">
        <v>61822.66</v>
      </c>
      <c r="AA231" s="95" t="n">
        <v>0</v>
      </c>
      <c r="AB231" s="95" t="n">
        <v>0</v>
      </c>
      <c r="AC231" s="95" t="n">
        <v>0</v>
      </c>
      <c r="AD231" s="95" t="n">
        <v>0</v>
      </c>
      <c r="AE231" s="95" t="inlineStr">
        <is>
          <t>material</t>
        </is>
      </c>
      <c r="AF231" s="95" t="n">
        <v>0</v>
      </c>
      <c r="AG231" s="95" t="n">
        <v>0</v>
      </c>
      <c r="AH231" s="95" t="n">
        <v>0</v>
      </c>
      <c r="AI231" s="95">
        <f>(EX231)</f>
        <v/>
      </c>
      <c r="AJ231" s="95">
        <f>(AS231)</f>
        <v/>
      </c>
      <c r="AK231" s="95" t="n">
        <v>0</v>
      </c>
      <c r="AL231" s="95" t="n">
        <v>0</v>
      </c>
      <c r="AM231" s="95" t="n">
        <v>0</v>
      </c>
      <c r="AN231" s="95" t="n">
        <v>0</v>
      </c>
      <c r="AO231" s="95">
        <f>ROUND(O231,2)</f>
        <v/>
      </c>
      <c r="AP231" s="95" t="n">
        <v>0</v>
      </c>
      <c r="AQ231" s="95">
        <f>ROUND(R231,2)</f>
        <v/>
      </c>
      <c r="AR231" s="95" t="n">
        <v>0</v>
      </c>
      <c r="AS231" s="95" t="n">
        <v>0</v>
      </c>
      <c r="AT231" s="95" t="n">
        <v>0</v>
      </c>
      <c r="AU231" s="95" t="n">
        <v>0</v>
      </c>
      <c r="AV231" s="95" t="n">
        <v>1</v>
      </c>
      <c r="AW231" s="95" t="n">
        <v>1</v>
      </c>
      <c r="AX231" s="95" t="n"/>
      <c r="AY231" s="95" t="n"/>
      <c r="AZ231" s="95" t="n">
        <v>1</v>
      </c>
      <c r="BA231" s="95" t="n">
        <v>0</v>
      </c>
      <c r="BB231" s="95" t="n">
        <v>0</v>
      </c>
      <c r="BC231" s="95" t="n">
        <v>1</v>
      </c>
      <c r="BD231" s="95" t="n"/>
      <c r="BE231" s="95" t="n"/>
      <c r="BF231" s="95" t="n"/>
      <c r="BG231" s="95" t="n"/>
      <c r="BH231" s="95" t="n">
        <v>3</v>
      </c>
      <c r="BI231" s="95" t="n">
        <v>25.2</v>
      </c>
      <c r="BJ231" s="95" t="n"/>
      <c r="BK231" s="95" t="n"/>
      <c r="BL231" s="95" t="n"/>
      <c r="BM231" s="95" t="n">
        <v>400002</v>
      </c>
      <c r="BN231" s="95" t="n">
        <v>0</v>
      </c>
      <c r="BO231" s="95" t="n"/>
      <c r="BP231" s="95" t="n">
        <v>0</v>
      </c>
      <c r="BQ231" s="95" t="n">
        <v>202</v>
      </c>
      <c r="BR231" s="95" t="n">
        <v>0</v>
      </c>
      <c r="BS231" s="95" t="n">
        <v>1</v>
      </c>
      <c r="BT231" s="95" t="n">
        <v>1</v>
      </c>
      <c r="BU231" s="95" t="n">
        <v>1</v>
      </c>
      <c r="BV231" s="95" t="n">
        <v>1</v>
      </c>
      <c r="BW231" s="95" t="n">
        <v>1</v>
      </c>
      <c r="BX231" s="95" t="n">
        <v>1</v>
      </c>
      <c r="BY231" s="95" t="n"/>
      <c r="BZ231" s="95" t="n">
        <v>0</v>
      </c>
      <c r="CA231" s="95" t="n">
        <v>0</v>
      </c>
      <c r="CB231" s="95" t="n"/>
      <c r="CC231" s="95" t="n"/>
      <c r="CD231" s="95" t="n"/>
      <c r="CE231" s="95" t="n">
        <v>30</v>
      </c>
      <c r="CF231" s="95" t="n">
        <v>0</v>
      </c>
      <c r="CG231" s="95" t="n">
        <v>0</v>
      </c>
      <c r="CH231" s="95" t="n"/>
      <c r="CI231" s="95" t="n"/>
      <c r="CJ231" s="95" t="n"/>
      <c r="CK231" s="95" t="n"/>
      <c r="CL231" s="95" t="n"/>
      <c r="CM231" s="95" t="n">
        <v>0</v>
      </c>
      <c r="CN231" s="95" t="n"/>
      <c r="CO231" s="95" t="n">
        <v>0</v>
      </c>
      <c r="CP231" s="95">
        <f>ROUND(P231,2)</f>
        <v/>
      </c>
      <c r="CQ231" s="95">
        <f>ROUND(V231,2)</f>
        <v/>
      </c>
      <c r="CR231" s="95">
        <f>ROUND(W231,2)</f>
        <v/>
      </c>
      <c r="CS231" s="95">
        <f>ROUND(X231,2)</f>
        <v/>
      </c>
      <c r="CT231" s="95">
        <f>ROUND(Y231,2)</f>
        <v/>
      </c>
      <c r="CU231" s="95">
        <f>ROUND(AF231,2)</f>
        <v/>
      </c>
      <c r="CV231" s="95">
        <f>ROUND((AH231*AV231),2)</f>
        <v/>
      </c>
      <c r="CW231" s="95">
        <f>ROUND(AI231,2)</f>
        <v/>
      </c>
      <c r="CX231" s="95">
        <f>ROUND(AJ231,2)</f>
        <v/>
      </c>
      <c r="CY231" s="95">
        <f>ROUND(((P231*AT231)/100),2)</f>
        <v/>
      </c>
      <c r="CZ231" s="95">
        <f>ROUND(((P231*AU231)/100),2)</f>
        <v/>
      </c>
      <c r="DA231" s="95" t="n"/>
      <c r="DB231" s="95" t="n"/>
      <c r="DC231" s="95" t="n"/>
      <c r="DD231" s="95" t="n"/>
      <c r="DE231" s="95" t="n"/>
      <c r="DF231" s="95" t="n"/>
      <c r="DG231" s="95" t="n"/>
      <c r="DH231" s="95" t="n"/>
      <c r="DI231" s="95" t="n"/>
      <c r="DJ231" s="95" t="n"/>
      <c r="DK231" s="95" t="n"/>
      <c r="DL231" s="95" t="n"/>
      <c r="DM231" s="95" t="n"/>
      <c r="DN231" s="95" t="n">
        <v>0</v>
      </c>
      <c r="DO231" s="95" t="n">
        <v>0</v>
      </c>
      <c r="DP231" s="95" t="n">
        <v>1</v>
      </c>
      <c r="DQ231" s="95" t="n">
        <v>1</v>
      </c>
      <c r="DR231" s="95" t="n"/>
      <c r="DS231" s="95" t="n"/>
      <c r="DT231" s="95" t="n"/>
      <c r="DU231" s="95" t="n">
        <v>1000</v>
      </c>
      <c r="DV231" s="95" t="inlineStr">
        <is>
          <t>компл.</t>
        </is>
      </c>
      <c r="DW231" s="95" t="inlineStr">
        <is>
          <t>компл.</t>
        </is>
      </c>
      <c r="DX231" s="95" t="n">
        <v>1</v>
      </c>
      <c r="DY231" s="95" t="n"/>
      <c r="DZ231" s="95" t="n"/>
      <c r="EA231" s="95" t="n"/>
      <c r="EB231" s="95" t="n"/>
      <c r="EC231" s="95" t="n"/>
      <c r="ED231" s="95" t="n"/>
      <c r="EE231" s="95" t="n">
        <v>1540521170</v>
      </c>
      <c r="EF231" s="95" t="n">
        <v>202</v>
      </c>
      <c r="EG231" s="95" t="inlineStr">
        <is>
          <t>Материалы</t>
        </is>
      </c>
      <c r="EH231" s="95" t="n">
        <v>0</v>
      </c>
      <c r="EI231" s="95" t="n"/>
      <c r="EJ231" s="95" t="n">
        <v>25.2</v>
      </c>
      <c r="EK231" s="95" t="n">
        <v>0</v>
      </c>
      <c r="EL231" s="95" t="inlineStr">
        <is>
          <t>ТКП / коммерческое предложение</t>
        </is>
      </c>
      <c r="EM231" s="95" t="inlineStr">
        <is>
          <t>PETR-684427</t>
        </is>
      </c>
      <c r="EN231" s="95" t="n"/>
      <c r="EO231" s="95" t="n"/>
      <c r="EP231" s="95" t="n"/>
      <c r="EQ231" s="95" t="n">
        <v>0</v>
      </c>
      <c r="ER231" s="95" t="n">
        <v>2453.28</v>
      </c>
      <c r="ES231" s="95" t="n">
        <v>0</v>
      </c>
      <c r="ET231" s="95" t="n">
        <v>0</v>
      </c>
      <c r="EU231" s="95" t="n">
        <v>0</v>
      </c>
      <c r="EV231" s="95" t="n">
        <v>0</v>
      </c>
      <c r="EW231" s="95" t="n">
        <v>0</v>
      </c>
      <c r="EX231" s="95" t="n">
        <v>0</v>
      </c>
      <c r="EY231" s="95" t="n">
        <v>0</v>
      </c>
      <c r="EZ231" s="95" t="n"/>
      <c r="FA231" s="95" t="n"/>
      <c r="FB231" s="95" t="n"/>
      <c r="FC231" s="95" t="n"/>
      <c r="FD231" s="95" t="n"/>
      <c r="FE231" s="95" t="n"/>
      <c r="FF231" s="95" t="n"/>
      <c r="FG231" s="95" t="n"/>
      <c r="FH231" s="95" t="n"/>
      <c r="FI231" s="95" t="n"/>
      <c r="FJ231" s="95" t="n"/>
      <c r="FK231" s="95" t="n"/>
      <c r="FL231" s="95" t="n"/>
      <c r="FM231" s="95" t="n"/>
      <c r="FN231" s="95" t="n"/>
      <c r="FO231" s="95" t="n"/>
      <c r="FP231" s="95" t="n"/>
      <c r="FQ231" s="95" t="n">
        <v>0</v>
      </c>
      <c r="FR231" s="95">
        <f>ROUND(IF(BI231=3,GM231,0),2)</f>
        <v/>
      </c>
      <c r="FS231" s="95" t="n">
        <v>0</v>
      </c>
      <c r="FT231" s="95" t="n"/>
      <c r="FU231" s="95" t="n"/>
      <c r="FV231" s="95" t="n"/>
      <c r="FW231" s="95" t="n"/>
      <c r="FX231" s="95" t="n">
        <v>0</v>
      </c>
      <c r="FY231" s="95" t="n">
        <v>0</v>
      </c>
      <c r="FZ231" s="95" t="n"/>
      <c r="GA231" s="95" t="inlineStr">
        <is>
          <t>[82 / 1,20 /  1] +  2% Заг.скл</t>
        </is>
      </c>
      <c r="GB231" s="95" t="n"/>
      <c r="GC231" s="95" t="n"/>
      <c r="GD231" s="95" t="n">
        <v>1</v>
      </c>
      <c r="GE231" s="95" t="n"/>
      <c r="GF231" s="95" t="n">
        <v>1540521170</v>
      </c>
      <c r="GG231" s="95" t="n">
        <v>2</v>
      </c>
      <c r="GH231" s="95" t="n">
        <v>4</v>
      </c>
      <c r="GI231" s="95" t="n">
        <v>-2</v>
      </c>
      <c r="GJ231" s="95" t="n">
        <v>0</v>
      </c>
      <c r="GK231" s="95" t="n">
        <v>0</v>
      </c>
      <c r="GL231" s="95">
        <f>ROUND(IF(AND(BH231=3,BI231=3,FS231&lt;&gt;0),P231,0),2)</f>
        <v/>
      </c>
      <c r="GM231" s="95">
        <f>ROUND(O231+X231+Y231,2)+GX231</f>
        <v/>
      </c>
      <c r="GN231" s="95">
        <f>IF(OR(BI231=0,BI231=1),GM231-GX231,0)</f>
        <v/>
      </c>
      <c r="GO231" s="95">
        <f>IF(BI231=2,GM231-GX231,0)</f>
        <v/>
      </c>
      <c r="GP231" s="95">
        <f>IF(BI231=4,GM231-GX231,0)</f>
        <v/>
      </c>
      <c r="GQ231" s="95" t="n"/>
      <c r="GR231" s="95" t="n">
        <v>0</v>
      </c>
      <c r="GS231" s="95" t="n">
        <v>2</v>
      </c>
      <c r="GT231" s="95" t="n">
        <v>0</v>
      </c>
      <c r="GU231" s="95" t="n"/>
      <c r="GV231" s="95">
        <f>ROUND((GT231),6)</f>
        <v/>
      </c>
      <c r="GW231" s="95" t="n">
        <v>1</v>
      </c>
      <c r="GX231" s="95">
        <f>ROUND(HC231*I231,2)</f>
        <v/>
      </c>
      <c r="GY231" s="95" t="n">
        <v>0</v>
      </c>
      <c r="GZ231" s="95" t="n">
        <v>0</v>
      </c>
      <c r="HA231" s="95" t="n">
        <v>0</v>
      </c>
      <c r="HB231" s="95" t="n">
        <v>0</v>
      </c>
      <c r="HC231" s="95">
        <f>GV231*GW231</f>
        <v/>
      </c>
      <c r="HD231" s="95" t="n">
        <v>0</v>
      </c>
      <c r="HE231" s="95" t="n"/>
      <c r="HF231" s="95" t="n"/>
      <c r="HG231" s="95" t="n"/>
      <c r="HH231" s="95" t="n"/>
      <c r="HI231" s="95" t="n"/>
      <c r="HJ231" s="95" t="n"/>
      <c r="HK231" s="95" t="n"/>
      <c r="HL231" s="95" t="n"/>
      <c r="HM231" s="95" t="n"/>
      <c r="HN231" s="95" t="n"/>
      <c r="HO231" s="95" t="n"/>
      <c r="HP231" s="95" t="n"/>
      <c r="HQ231" s="95" t="n"/>
      <c r="HR231" s="95" t="n"/>
      <c r="HS231" s="95" t="n"/>
      <c r="HT231" s="95" t="n"/>
      <c r="HU231" s="95" t="n"/>
      <c r="HV231" s="95" t="n"/>
      <c r="HW231" s="95" t="n"/>
      <c r="HX231" s="95" t="n"/>
      <c r="HY231" s="95" t="n"/>
      <c r="HZ231" s="95" t="n"/>
      <c r="IA231" s="95" t="n"/>
      <c r="IB231" s="95" t="n"/>
      <c r="IC231" s="95" t="n"/>
      <c r="ID231" s="95" t="n"/>
      <c r="IE231" s="95" t="n"/>
      <c r="IF231" s="95" t="n"/>
      <c r="IG231" s="95" t="n"/>
      <c r="IH231" s="95" t="n"/>
      <c r="II231" s="95" t="n"/>
      <c r="IJ231" s="95" t="n"/>
      <c r="IK231" s="95" t="n"/>
      <c r="IL231" s="95" t="n"/>
      <c r="IM231" s="95" t="n"/>
      <c r="IN231" s="95" t="n"/>
      <c r="IO231" s="95" t="n"/>
      <c r="IP231" s="95" t="n"/>
      <c r="IQ231" s="95" t="n"/>
      <c r="IR231" s="95" t="n"/>
      <c r="IS231" s="95" t="n"/>
      <c r="IT231" s="95" t="n"/>
      <c r="IU231" s="95" t="n"/>
    </row>
    <row r="232" ht="12.75" customHeight="1" s="54">
      <c r="A232" s="95" t="n">
        <v>18</v>
      </c>
      <c r="B232" s="95" t="n">
        <v>1</v>
      </c>
      <c r="C232" s="95">
        <f>ROW(SmtRes!A209)</f>
        <v/>
      </c>
      <c r="D232" s="95">
        <f>ROW(EtalonRes!A209)</f>
        <v/>
      </c>
      <c r="E232" s="95" t="n">
        <v>2.1</v>
      </c>
      <c r="F232" s="95" t="inlineStr">
        <is>
          <t>TKP</t>
        </is>
      </c>
      <c r="G232" s="95" t="inlineStr">
        <is>
          <t>Замена/ремонт стеклопакетов, отливов, уплотнений и сложной оконной фурнитуры</t>
        </is>
      </c>
      <c r="H232" s="95" t="inlineStr">
        <is>
          <t>компл.</t>
        </is>
      </c>
      <c r="I232" s="95" t="n">
        <v>51.45</v>
      </c>
      <c r="J232" s="95" t="n">
        <v>20629.89</v>
      </c>
      <c r="K232" s="95" t="n">
        <v>1061407.82</v>
      </c>
      <c r="L232" s="95" t="n"/>
      <c r="M232" s="95" t="n"/>
      <c r="N232" s="95" t="n"/>
      <c r="O232" s="95">
        <f>ROUND(Z232,2)</f>
        <v/>
      </c>
      <c r="P232" s="95">
        <f>ROUND(U232,2)</f>
        <v/>
      </c>
      <c r="Q232" s="95">
        <f>ROUND(1,2)</f>
        <v/>
      </c>
      <c r="R232" s="95">
        <f>ROUND(AH232,2)</f>
        <v/>
      </c>
      <c r="S232" s="95" t="inlineStr">
        <is>
          <t>ТКП</t>
        </is>
      </c>
      <c r="T232" s="95" t="inlineStr">
        <is>
          <t>material</t>
        </is>
      </c>
      <c r="U232" s="95" t="n">
        <v>1061407.82</v>
      </c>
      <c r="V232" s="95" t="n">
        <v>0</v>
      </c>
      <c r="W232" s="95" t="n">
        <v>0</v>
      </c>
      <c r="X232" s="95" t="n">
        <v>0</v>
      </c>
      <c r="Y232" s="95" t="n">
        <v>0</v>
      </c>
      <c r="Z232" s="95" t="n">
        <v>1061407.84</v>
      </c>
      <c r="AA232" s="95" t="n">
        <v>0</v>
      </c>
      <c r="AB232" s="95" t="n">
        <v>0</v>
      </c>
      <c r="AC232" s="95" t="n">
        <v>0</v>
      </c>
      <c r="AD232" s="95" t="n">
        <v>0</v>
      </c>
      <c r="AE232" s="95" t="inlineStr">
        <is>
          <t>material</t>
        </is>
      </c>
      <c r="AF232" s="95" t="n">
        <v>0</v>
      </c>
      <c r="AG232" s="95" t="n">
        <v>0</v>
      </c>
      <c r="AH232" s="95" t="n">
        <v>0</v>
      </c>
      <c r="AI232" s="95">
        <f>(EX232)</f>
        <v/>
      </c>
      <c r="AJ232" s="95">
        <f>(AS232)</f>
        <v/>
      </c>
      <c r="AK232" s="95" t="n">
        <v>0</v>
      </c>
      <c r="AL232" s="95" t="n">
        <v>0</v>
      </c>
      <c r="AM232" s="95" t="n">
        <v>0</v>
      </c>
      <c r="AN232" s="95" t="n">
        <v>0</v>
      </c>
      <c r="AO232" s="95">
        <f>ROUND(O232,2)</f>
        <v/>
      </c>
      <c r="AP232" s="95" t="n">
        <v>0</v>
      </c>
      <c r="AQ232" s="95">
        <f>ROUND(R232,2)</f>
        <v/>
      </c>
      <c r="AR232" s="95" t="n">
        <v>0</v>
      </c>
      <c r="AS232" s="95" t="n">
        <v>0</v>
      </c>
      <c r="AT232" s="95" t="n">
        <v>0</v>
      </c>
      <c r="AU232" s="95" t="n">
        <v>0</v>
      </c>
      <c r="AV232" s="95" t="n">
        <v>1</v>
      </c>
      <c r="AW232" s="95" t="n">
        <v>1</v>
      </c>
      <c r="AX232" s="95" t="n"/>
      <c r="AY232" s="95" t="n"/>
      <c r="AZ232" s="95" t="n">
        <v>1</v>
      </c>
      <c r="BA232" s="95" t="n">
        <v>0</v>
      </c>
      <c r="BB232" s="95" t="n">
        <v>0</v>
      </c>
      <c r="BC232" s="95" t="n">
        <v>1</v>
      </c>
      <c r="BD232" s="95" t="n"/>
      <c r="BE232" s="95" t="n"/>
      <c r="BF232" s="95" t="n"/>
      <c r="BG232" s="95" t="n"/>
      <c r="BH232" s="95" t="n">
        <v>3</v>
      </c>
      <c r="BI232" s="95" t="n">
        <v>51.45</v>
      </c>
      <c r="BJ232" s="95" t="n"/>
      <c r="BK232" s="95" t="n"/>
      <c r="BL232" s="95" t="n"/>
      <c r="BM232" s="95" t="n">
        <v>400002</v>
      </c>
      <c r="BN232" s="95" t="n">
        <v>0</v>
      </c>
      <c r="BO232" s="95" t="n"/>
      <c r="BP232" s="95" t="n">
        <v>0</v>
      </c>
      <c r="BQ232" s="95" t="n">
        <v>202</v>
      </c>
      <c r="BR232" s="95" t="n">
        <v>0</v>
      </c>
      <c r="BS232" s="95" t="n">
        <v>1</v>
      </c>
      <c r="BT232" s="95" t="n">
        <v>1</v>
      </c>
      <c r="BU232" s="95" t="n">
        <v>1</v>
      </c>
      <c r="BV232" s="95" t="n">
        <v>1</v>
      </c>
      <c r="BW232" s="95" t="n">
        <v>1</v>
      </c>
      <c r="BX232" s="95" t="n">
        <v>1</v>
      </c>
      <c r="BY232" s="95" t="n"/>
      <c r="BZ232" s="95" t="n">
        <v>0</v>
      </c>
      <c r="CA232" s="95" t="n">
        <v>0</v>
      </c>
      <c r="CB232" s="95" t="n"/>
      <c r="CC232" s="95" t="n"/>
      <c r="CD232" s="95" t="n"/>
      <c r="CE232" s="95" t="n">
        <v>30</v>
      </c>
      <c r="CF232" s="95" t="n">
        <v>0</v>
      </c>
      <c r="CG232" s="95" t="n">
        <v>0</v>
      </c>
      <c r="CH232" s="95" t="n"/>
      <c r="CI232" s="95" t="n"/>
      <c r="CJ232" s="95" t="n"/>
      <c r="CK232" s="95" t="n"/>
      <c r="CL232" s="95" t="n"/>
      <c r="CM232" s="95" t="n">
        <v>0</v>
      </c>
      <c r="CN232" s="95" t="n"/>
      <c r="CO232" s="95" t="n">
        <v>0</v>
      </c>
      <c r="CP232" s="95">
        <f>ROUND(P232,2)</f>
        <v/>
      </c>
      <c r="CQ232" s="95">
        <f>ROUND(V232,2)</f>
        <v/>
      </c>
      <c r="CR232" s="95">
        <f>ROUND(W232,2)</f>
        <v/>
      </c>
      <c r="CS232" s="95">
        <f>ROUND(X232,2)</f>
        <v/>
      </c>
      <c r="CT232" s="95">
        <f>ROUND(Y232,2)</f>
        <v/>
      </c>
      <c r="CU232" s="95">
        <f>ROUND(AF232,2)</f>
        <v/>
      </c>
      <c r="CV232" s="95">
        <f>ROUND((AH232*AV232),2)</f>
        <v/>
      </c>
      <c r="CW232" s="95">
        <f>ROUND(AI232,2)</f>
        <v/>
      </c>
      <c r="CX232" s="95">
        <f>ROUND(AJ232,2)</f>
        <v/>
      </c>
      <c r="CY232" s="95">
        <f>ROUND(((P232*AT232)/100),2)</f>
        <v/>
      </c>
      <c r="CZ232" s="95">
        <f>ROUND(((P232*AU232)/100),2)</f>
        <v/>
      </c>
      <c r="DA232" s="95" t="n"/>
      <c r="DB232" s="95" t="n"/>
      <c r="DC232" s="95" t="n"/>
      <c r="DD232" s="95" t="n"/>
      <c r="DE232" s="95" t="n"/>
      <c r="DF232" s="95" t="n"/>
      <c r="DG232" s="95" t="n"/>
      <c r="DH232" s="95" t="n"/>
      <c r="DI232" s="95" t="n"/>
      <c r="DJ232" s="95" t="n"/>
      <c r="DK232" s="95" t="n"/>
      <c r="DL232" s="95" t="n"/>
      <c r="DM232" s="95" t="n"/>
      <c r="DN232" s="95" t="n">
        <v>0</v>
      </c>
      <c r="DO232" s="95" t="n">
        <v>0</v>
      </c>
      <c r="DP232" s="95" t="n">
        <v>1</v>
      </c>
      <c r="DQ232" s="95" t="n">
        <v>1</v>
      </c>
      <c r="DR232" s="95" t="n"/>
      <c r="DS232" s="95" t="n"/>
      <c r="DT232" s="95" t="n"/>
      <c r="DU232" s="95" t="n">
        <v>1000</v>
      </c>
      <c r="DV232" s="95" t="inlineStr">
        <is>
          <t>компл.</t>
        </is>
      </c>
      <c r="DW232" s="95" t="inlineStr">
        <is>
          <t>компл.</t>
        </is>
      </c>
      <c r="DX232" s="95" t="n">
        <v>1</v>
      </c>
      <c r="DY232" s="95" t="n"/>
      <c r="DZ232" s="95" t="n"/>
      <c r="EA232" s="95" t="n"/>
      <c r="EB232" s="95" t="n"/>
      <c r="EC232" s="95" t="n"/>
      <c r="ED232" s="95" t="n"/>
      <c r="EE232" s="95" t="n">
        <v>1165985528</v>
      </c>
      <c r="EF232" s="95" t="n">
        <v>202</v>
      </c>
      <c r="EG232" s="95" t="inlineStr">
        <is>
          <t>Материалы</t>
        </is>
      </c>
      <c r="EH232" s="95" t="n">
        <v>0</v>
      </c>
      <c r="EI232" s="95" t="n"/>
      <c r="EJ232" s="95" t="n">
        <v>51.45</v>
      </c>
      <c r="EK232" s="95" t="n">
        <v>0</v>
      </c>
      <c r="EL232" s="95" t="inlineStr">
        <is>
          <t>ТКП / коммерческое предложение</t>
        </is>
      </c>
      <c r="EM232" s="95" t="inlineStr">
        <is>
          <t>ТКП</t>
        </is>
      </c>
      <c r="EN232" s="95" t="n"/>
      <c r="EO232" s="95" t="n"/>
      <c r="EP232" s="95" t="n"/>
      <c r="EQ232" s="95" t="n">
        <v>0</v>
      </c>
      <c r="ER232" s="95" t="n">
        <v>20629.89</v>
      </c>
      <c r="ES232" s="95" t="n">
        <v>0</v>
      </c>
      <c r="ET232" s="95" t="n">
        <v>0</v>
      </c>
      <c r="EU232" s="95" t="n">
        <v>0</v>
      </c>
      <c r="EV232" s="95" t="n">
        <v>0</v>
      </c>
      <c r="EW232" s="95" t="n">
        <v>0</v>
      </c>
      <c r="EX232" s="95" t="n">
        <v>0</v>
      </c>
      <c r="EY232" s="95" t="n">
        <v>0</v>
      </c>
      <c r="EZ232" s="95" t="n"/>
      <c r="FA232" s="95" t="n"/>
      <c r="FB232" s="95" t="n"/>
      <c r="FC232" s="95" t="n"/>
      <c r="FD232" s="95" t="n"/>
      <c r="FE232" s="95" t="n"/>
      <c r="FF232" s="95" t="n"/>
      <c r="FG232" s="95" t="n"/>
      <c r="FH232" s="95" t="n"/>
      <c r="FI232" s="95" t="n"/>
      <c r="FJ232" s="95" t="n"/>
      <c r="FK232" s="95" t="n"/>
      <c r="FL232" s="95" t="n"/>
      <c r="FM232" s="95" t="n"/>
      <c r="FN232" s="95" t="n"/>
      <c r="FO232" s="95" t="n"/>
      <c r="FP232" s="95" t="n"/>
      <c r="FQ232" s="95" t="n">
        <v>0</v>
      </c>
      <c r="FR232" s="95">
        <f>ROUND(IF(BI232=3,GM232,0),2)</f>
        <v/>
      </c>
      <c r="FS232" s="95" t="n">
        <v>0</v>
      </c>
      <c r="FT232" s="95" t="n"/>
      <c r="FU232" s="95" t="n"/>
      <c r="FV232" s="95" t="n"/>
      <c r="FW232" s="95" t="n"/>
      <c r="FX232" s="95" t="n">
        <v>0</v>
      </c>
      <c r="FY232" s="95" t="n">
        <v>0</v>
      </c>
      <c r="FZ232" s="95" t="n"/>
      <c r="GA232" s="95" t="inlineStr">
        <is>
          <t>[82 / 1,20 /  1] +  2% Заг.скл</t>
        </is>
      </c>
      <c r="GB232" s="95" t="n"/>
      <c r="GC232" s="95" t="n"/>
      <c r="GD232" s="95" t="n">
        <v>1</v>
      </c>
      <c r="GE232" s="95" t="n"/>
      <c r="GF232" s="95" t="n">
        <v>1165985528</v>
      </c>
      <c r="GG232" s="95" t="n">
        <v>2</v>
      </c>
      <c r="GH232" s="95" t="n">
        <v>4</v>
      </c>
      <c r="GI232" s="95" t="n">
        <v>-2</v>
      </c>
      <c r="GJ232" s="95" t="n">
        <v>0</v>
      </c>
      <c r="GK232" s="95" t="n">
        <v>0</v>
      </c>
      <c r="GL232" s="95">
        <f>ROUND(IF(AND(BH232=3,BI232=3,FS232&lt;&gt;0),P232,0),2)</f>
        <v/>
      </c>
      <c r="GM232" s="95">
        <f>ROUND(O232+X232+Y232,2)+GX232</f>
        <v/>
      </c>
      <c r="GN232" s="95">
        <f>IF(OR(BI232=0,BI232=1),GM232-GX232,0)</f>
        <v/>
      </c>
      <c r="GO232" s="95">
        <f>IF(BI232=2,GM232-GX232,0)</f>
        <v/>
      </c>
      <c r="GP232" s="95">
        <f>IF(BI232=4,GM232-GX232,0)</f>
        <v/>
      </c>
      <c r="GQ232" s="95" t="n"/>
      <c r="GR232" s="95" t="n">
        <v>0</v>
      </c>
      <c r="GS232" s="95" t="n">
        <v>2</v>
      </c>
      <c r="GT232" s="95" t="n">
        <v>0</v>
      </c>
      <c r="GU232" s="95" t="n"/>
      <c r="GV232" s="95">
        <f>ROUND((GT232),6)</f>
        <v/>
      </c>
      <c r="GW232" s="95" t="n">
        <v>1</v>
      </c>
      <c r="GX232" s="95">
        <f>ROUND(HC232*I232,2)</f>
        <v/>
      </c>
      <c r="GY232" s="95" t="n">
        <v>0</v>
      </c>
      <c r="GZ232" s="95" t="n">
        <v>0</v>
      </c>
      <c r="HA232" s="95" t="n">
        <v>0</v>
      </c>
      <c r="HB232" s="95" t="n">
        <v>0</v>
      </c>
      <c r="HC232" s="95">
        <f>GV232*GW232</f>
        <v/>
      </c>
      <c r="HD232" s="95" t="n">
        <v>0</v>
      </c>
      <c r="HE232" s="95" t="n"/>
      <c r="HF232" s="95" t="n"/>
      <c r="HG232" s="95" t="n"/>
      <c r="HH232" s="95" t="n"/>
      <c r="HI232" s="95" t="n"/>
      <c r="HJ232" s="95" t="n"/>
      <c r="HK232" s="95" t="n"/>
      <c r="HL232" s="95" t="n"/>
      <c r="HM232" s="95" t="n"/>
      <c r="HN232" s="95" t="n"/>
      <c r="HO232" s="95" t="n"/>
      <c r="HP232" s="95" t="n"/>
      <c r="HQ232" s="95" t="n"/>
      <c r="HR232" s="95" t="n"/>
      <c r="HS232" s="95" t="n"/>
      <c r="HT232" s="95" t="n"/>
      <c r="HU232" s="95" t="n"/>
      <c r="HV232" s="95" t="n"/>
      <c r="HW232" s="95" t="n"/>
      <c r="HX232" s="95" t="n"/>
      <c r="HY232" s="95" t="n"/>
      <c r="HZ232" s="95" t="n"/>
      <c r="IA232" s="95" t="n"/>
      <c r="IB232" s="95" t="n"/>
      <c r="IC232" s="95" t="n"/>
      <c r="ID232" s="95" t="n"/>
      <c r="IE232" s="95" t="n"/>
      <c r="IF232" s="95" t="n"/>
      <c r="IG232" s="95" t="n"/>
      <c r="IH232" s="95" t="n"/>
      <c r="II232" s="95" t="n"/>
      <c r="IJ232" s="95" t="n"/>
      <c r="IK232" s="95" t="n"/>
      <c r="IL232" s="95" t="n"/>
      <c r="IM232" s="95" t="n"/>
      <c r="IN232" s="95" t="n"/>
      <c r="IO232" s="95" t="n"/>
      <c r="IP232" s="95" t="n"/>
      <c r="IQ232" s="95" t="n"/>
      <c r="IR232" s="95" t="n"/>
      <c r="IS232" s="95" t="n"/>
      <c r="IT232" s="95" t="n"/>
      <c r="IU232" s="95" t="n"/>
    </row>
    <row r="233" ht="12.75" customHeight="1" s="54">
      <c r="A233" s="95" t="n">
        <v>18</v>
      </c>
      <c r="B233" s="95" t="n">
        <v>1</v>
      </c>
      <c r="C233" s="95">
        <f>ROW(SmtRes!A210)</f>
        <v/>
      </c>
      <c r="D233" s="95">
        <f>ROW(EtalonRes!A210)</f>
        <v/>
      </c>
      <c r="E233" s="95" t="n">
        <v>2.1</v>
      </c>
      <c r="F233" s="95" t="inlineStr">
        <is>
          <t>PETR-1075012</t>
        </is>
      </c>
      <c r="G233" s="95" t="inlineStr">
        <is>
          <t>Акриловый герметик, примыкания, трещины и швы под окраску</t>
        </is>
      </c>
      <c r="H233" s="95" t="inlineStr">
        <is>
          <t>шт.</t>
        </is>
      </c>
      <c r="I233" s="95" t="n">
        <v>107.8</v>
      </c>
      <c r="J233" s="95" t="n">
        <v>323.39</v>
      </c>
      <c r="K233" s="95" t="n">
        <v>34861.17</v>
      </c>
      <c r="L233" s="95" t="n"/>
      <c r="M233" s="95" t="n"/>
      <c r="N233" s="95" t="n"/>
      <c r="O233" s="95">
        <f>ROUND(Z233,2)</f>
        <v/>
      </c>
      <c r="P233" s="95">
        <f>ROUND(U233,2)</f>
        <v/>
      </c>
      <c r="Q233" s="95">
        <f>ROUND(1,2)</f>
        <v/>
      </c>
      <c r="R233" s="95">
        <f>ROUND(AH233,2)</f>
        <v/>
      </c>
      <c r="S233" s="95" t="inlineStr">
        <is>
          <t>PETR-1075012</t>
        </is>
      </c>
      <c r="T233" s="95" t="inlineStr">
        <is>
          <t>material</t>
        </is>
      </c>
      <c r="U233" s="95" t="n">
        <v>34861.17</v>
      </c>
      <c r="V233" s="95" t="n">
        <v>0</v>
      </c>
      <c r="W233" s="95" t="n">
        <v>0</v>
      </c>
      <c r="X233" s="95" t="n">
        <v>0</v>
      </c>
      <c r="Y233" s="95" t="n">
        <v>0</v>
      </c>
      <c r="Z233" s="95" t="n">
        <v>34861.44</v>
      </c>
      <c r="AA233" s="95" t="n">
        <v>0</v>
      </c>
      <c r="AB233" s="95" t="n">
        <v>0</v>
      </c>
      <c r="AC233" s="95" t="n">
        <v>0</v>
      </c>
      <c r="AD233" s="95" t="n">
        <v>0</v>
      </c>
      <c r="AE233" s="95" t="inlineStr">
        <is>
          <t>material</t>
        </is>
      </c>
      <c r="AF233" s="95" t="n">
        <v>0</v>
      </c>
      <c r="AG233" s="95" t="n">
        <v>0</v>
      </c>
      <c r="AH233" s="95" t="n">
        <v>0</v>
      </c>
      <c r="AI233" s="95">
        <f>(EX233)</f>
        <v/>
      </c>
      <c r="AJ233" s="95">
        <f>(AS233)</f>
        <v/>
      </c>
      <c r="AK233" s="95" t="n">
        <v>0</v>
      </c>
      <c r="AL233" s="95" t="n">
        <v>0</v>
      </c>
      <c r="AM233" s="95" t="n">
        <v>0</v>
      </c>
      <c r="AN233" s="95" t="n">
        <v>0</v>
      </c>
      <c r="AO233" s="95">
        <f>ROUND(O233,2)</f>
        <v/>
      </c>
      <c r="AP233" s="95" t="n">
        <v>0</v>
      </c>
      <c r="AQ233" s="95">
        <f>ROUND(R233,2)</f>
        <v/>
      </c>
      <c r="AR233" s="95" t="n">
        <v>0</v>
      </c>
      <c r="AS233" s="95" t="n">
        <v>0</v>
      </c>
      <c r="AT233" s="95" t="n">
        <v>0</v>
      </c>
      <c r="AU233" s="95" t="n">
        <v>0</v>
      </c>
      <c r="AV233" s="95" t="n">
        <v>1</v>
      </c>
      <c r="AW233" s="95" t="n">
        <v>1</v>
      </c>
      <c r="AX233" s="95" t="n"/>
      <c r="AY233" s="95" t="n"/>
      <c r="AZ233" s="95" t="n">
        <v>1</v>
      </c>
      <c r="BA233" s="95" t="n">
        <v>0</v>
      </c>
      <c r="BB233" s="95" t="n">
        <v>0</v>
      </c>
      <c r="BC233" s="95" t="n">
        <v>1</v>
      </c>
      <c r="BD233" s="95" t="n"/>
      <c r="BE233" s="95" t="n"/>
      <c r="BF233" s="95" t="n"/>
      <c r="BG233" s="95" t="n"/>
      <c r="BH233" s="95" t="n">
        <v>3</v>
      </c>
      <c r="BI233" s="95" t="n">
        <v>107.8</v>
      </c>
      <c r="BJ233" s="95" t="n"/>
      <c r="BK233" s="95" t="n"/>
      <c r="BL233" s="95" t="n"/>
      <c r="BM233" s="95" t="n">
        <v>400002</v>
      </c>
      <c r="BN233" s="95" t="n">
        <v>0</v>
      </c>
      <c r="BO233" s="95" t="n"/>
      <c r="BP233" s="95" t="n">
        <v>0</v>
      </c>
      <c r="BQ233" s="95" t="n">
        <v>202</v>
      </c>
      <c r="BR233" s="95" t="n">
        <v>0</v>
      </c>
      <c r="BS233" s="95" t="n">
        <v>1</v>
      </c>
      <c r="BT233" s="95" t="n">
        <v>1</v>
      </c>
      <c r="BU233" s="95" t="n">
        <v>1</v>
      </c>
      <c r="BV233" s="95" t="n">
        <v>1</v>
      </c>
      <c r="BW233" s="95" t="n">
        <v>1</v>
      </c>
      <c r="BX233" s="95" t="n">
        <v>1</v>
      </c>
      <c r="BY233" s="95" t="n"/>
      <c r="BZ233" s="95" t="n">
        <v>0</v>
      </c>
      <c r="CA233" s="95" t="n">
        <v>0</v>
      </c>
      <c r="CB233" s="95" t="n"/>
      <c r="CC233" s="95" t="n"/>
      <c r="CD233" s="95" t="n"/>
      <c r="CE233" s="95" t="n">
        <v>30</v>
      </c>
      <c r="CF233" s="95" t="n">
        <v>0</v>
      </c>
      <c r="CG233" s="95" t="n">
        <v>0</v>
      </c>
      <c r="CH233" s="95" t="n"/>
      <c r="CI233" s="95" t="n"/>
      <c r="CJ233" s="95" t="n"/>
      <c r="CK233" s="95" t="n"/>
      <c r="CL233" s="95" t="n"/>
      <c r="CM233" s="95" t="n">
        <v>0</v>
      </c>
      <c r="CN233" s="95" t="n"/>
      <c r="CO233" s="95" t="n">
        <v>0</v>
      </c>
      <c r="CP233" s="95">
        <f>ROUND(P233,2)</f>
        <v/>
      </c>
      <c r="CQ233" s="95">
        <f>ROUND(V233,2)</f>
        <v/>
      </c>
      <c r="CR233" s="95">
        <f>ROUND(W233,2)</f>
        <v/>
      </c>
      <c r="CS233" s="95">
        <f>ROUND(X233,2)</f>
        <v/>
      </c>
      <c r="CT233" s="95">
        <f>ROUND(Y233,2)</f>
        <v/>
      </c>
      <c r="CU233" s="95">
        <f>ROUND(AF233,2)</f>
        <v/>
      </c>
      <c r="CV233" s="95">
        <f>ROUND((AH233*AV233),2)</f>
        <v/>
      </c>
      <c r="CW233" s="95">
        <f>ROUND(AI233,2)</f>
        <v/>
      </c>
      <c r="CX233" s="95">
        <f>ROUND(AJ233,2)</f>
        <v/>
      </c>
      <c r="CY233" s="95">
        <f>ROUND(((P233*AT233)/100),2)</f>
        <v/>
      </c>
      <c r="CZ233" s="95">
        <f>ROUND(((P233*AU233)/100),2)</f>
        <v/>
      </c>
      <c r="DA233" s="95" t="n"/>
      <c r="DB233" s="95" t="n"/>
      <c r="DC233" s="95" t="n"/>
      <c r="DD233" s="95" t="n"/>
      <c r="DE233" s="95" t="n"/>
      <c r="DF233" s="95" t="n"/>
      <c r="DG233" s="95" t="n"/>
      <c r="DH233" s="95" t="n"/>
      <c r="DI233" s="95" t="n"/>
      <c r="DJ233" s="95" t="n"/>
      <c r="DK233" s="95" t="n"/>
      <c r="DL233" s="95" t="n"/>
      <c r="DM233" s="95" t="n"/>
      <c r="DN233" s="95" t="n">
        <v>0</v>
      </c>
      <c r="DO233" s="95" t="n">
        <v>0</v>
      </c>
      <c r="DP233" s="95" t="n">
        <v>1</v>
      </c>
      <c r="DQ233" s="95" t="n">
        <v>1</v>
      </c>
      <c r="DR233" s="95" t="n"/>
      <c r="DS233" s="95" t="n"/>
      <c r="DT233" s="95" t="n"/>
      <c r="DU233" s="95" t="n">
        <v>1000</v>
      </c>
      <c r="DV233" s="95" t="inlineStr">
        <is>
          <t>шт.</t>
        </is>
      </c>
      <c r="DW233" s="95" t="inlineStr">
        <is>
          <t>шт.</t>
        </is>
      </c>
      <c r="DX233" s="95" t="n">
        <v>1</v>
      </c>
      <c r="DY233" s="95" t="n"/>
      <c r="DZ233" s="95" t="n"/>
      <c r="EA233" s="95" t="n"/>
      <c r="EB233" s="95" t="n"/>
      <c r="EC233" s="95" t="n"/>
      <c r="ED233" s="95" t="n"/>
      <c r="EE233" s="95" t="n">
        <v>1138931834</v>
      </c>
      <c r="EF233" s="95" t="n">
        <v>202</v>
      </c>
      <c r="EG233" s="95" t="inlineStr">
        <is>
          <t>Материалы</t>
        </is>
      </c>
      <c r="EH233" s="95" t="n">
        <v>0</v>
      </c>
      <c r="EI233" s="95" t="n"/>
      <c r="EJ233" s="95" t="n">
        <v>107.8</v>
      </c>
      <c r="EK233" s="95" t="n">
        <v>0</v>
      </c>
      <c r="EL233" s="95" t="inlineStr">
        <is>
          <t>ТКП / коммерческое предложение</t>
        </is>
      </c>
      <c r="EM233" s="95" t="inlineStr">
        <is>
          <t>PETR-1075012</t>
        </is>
      </c>
      <c r="EN233" s="95" t="n"/>
      <c r="EO233" s="95" t="n"/>
      <c r="EP233" s="95" t="n"/>
      <c r="EQ233" s="95" t="n">
        <v>0</v>
      </c>
      <c r="ER233" s="95" t="n">
        <v>323.39</v>
      </c>
      <c r="ES233" s="95" t="n">
        <v>0</v>
      </c>
      <c r="ET233" s="95" t="n">
        <v>0</v>
      </c>
      <c r="EU233" s="95" t="n">
        <v>0</v>
      </c>
      <c r="EV233" s="95" t="n">
        <v>0</v>
      </c>
      <c r="EW233" s="95" t="n">
        <v>0</v>
      </c>
      <c r="EX233" s="95" t="n">
        <v>0</v>
      </c>
      <c r="EY233" s="95" t="n">
        <v>0</v>
      </c>
      <c r="EZ233" s="95" t="n"/>
      <c r="FA233" s="95" t="n"/>
      <c r="FB233" s="95" t="n"/>
      <c r="FC233" s="95" t="n"/>
      <c r="FD233" s="95" t="n"/>
      <c r="FE233" s="95" t="n"/>
      <c r="FF233" s="95" t="n"/>
      <c r="FG233" s="95" t="n"/>
      <c r="FH233" s="95" t="n"/>
      <c r="FI233" s="95" t="n"/>
      <c r="FJ233" s="95" t="n"/>
      <c r="FK233" s="95" t="n"/>
      <c r="FL233" s="95" t="n"/>
      <c r="FM233" s="95" t="n"/>
      <c r="FN233" s="95" t="n"/>
      <c r="FO233" s="95" t="n"/>
      <c r="FP233" s="95" t="n"/>
      <c r="FQ233" s="95" t="n">
        <v>0</v>
      </c>
      <c r="FR233" s="95">
        <f>ROUND(IF(BI233=3,GM233,0),2)</f>
        <v/>
      </c>
      <c r="FS233" s="95" t="n">
        <v>0</v>
      </c>
      <c r="FT233" s="95" t="n"/>
      <c r="FU233" s="95" t="n"/>
      <c r="FV233" s="95" t="n"/>
      <c r="FW233" s="95" t="n"/>
      <c r="FX233" s="95" t="n">
        <v>0</v>
      </c>
      <c r="FY233" s="95" t="n">
        <v>0</v>
      </c>
      <c r="FZ233" s="95" t="n"/>
      <c r="GA233" s="95" t="inlineStr">
        <is>
          <t>[82 / 1,20 /  1] +  2% Заг.скл</t>
        </is>
      </c>
      <c r="GB233" s="95" t="n"/>
      <c r="GC233" s="95" t="n"/>
      <c r="GD233" s="95" t="n">
        <v>1</v>
      </c>
      <c r="GE233" s="95" t="n"/>
      <c r="GF233" s="95" t="n">
        <v>1138931834</v>
      </c>
      <c r="GG233" s="95" t="n">
        <v>2</v>
      </c>
      <c r="GH233" s="95" t="n">
        <v>4</v>
      </c>
      <c r="GI233" s="95" t="n">
        <v>-2</v>
      </c>
      <c r="GJ233" s="95" t="n">
        <v>0</v>
      </c>
      <c r="GK233" s="95" t="n">
        <v>0</v>
      </c>
      <c r="GL233" s="95">
        <f>ROUND(IF(AND(BH233=3,BI233=3,FS233&lt;&gt;0),P233,0),2)</f>
        <v/>
      </c>
      <c r="GM233" s="95">
        <f>ROUND(O233+X233+Y233,2)+GX233</f>
        <v/>
      </c>
      <c r="GN233" s="95">
        <f>IF(OR(BI233=0,BI233=1),GM233-GX233,0)</f>
        <v/>
      </c>
      <c r="GO233" s="95">
        <f>IF(BI233=2,GM233-GX233,0)</f>
        <v/>
      </c>
      <c r="GP233" s="95">
        <f>IF(BI233=4,GM233-GX233,0)</f>
        <v/>
      </c>
      <c r="GQ233" s="95" t="n"/>
      <c r="GR233" s="95" t="n">
        <v>0</v>
      </c>
      <c r="GS233" s="95" t="n">
        <v>2</v>
      </c>
      <c r="GT233" s="95" t="n">
        <v>0</v>
      </c>
      <c r="GU233" s="95" t="n"/>
      <c r="GV233" s="95">
        <f>ROUND((GT233),6)</f>
        <v/>
      </c>
      <c r="GW233" s="95" t="n">
        <v>1</v>
      </c>
      <c r="GX233" s="95">
        <f>ROUND(HC233*I233,2)</f>
        <v/>
      </c>
      <c r="GY233" s="95" t="n">
        <v>0</v>
      </c>
      <c r="GZ233" s="95" t="n">
        <v>0</v>
      </c>
      <c r="HA233" s="95" t="n">
        <v>0</v>
      </c>
      <c r="HB233" s="95" t="n">
        <v>0</v>
      </c>
      <c r="HC233" s="95">
        <f>GV233*GW233</f>
        <v/>
      </c>
      <c r="HD233" s="95" t="n">
        <v>0</v>
      </c>
      <c r="HE233" s="95" t="n"/>
      <c r="HF233" s="95" t="n"/>
      <c r="HG233" s="95" t="n"/>
      <c r="HH233" s="95" t="n"/>
      <c r="HI233" s="95" t="n"/>
      <c r="HJ233" s="95" t="n"/>
      <c r="HK233" s="95" t="n"/>
      <c r="HL233" s="95" t="n"/>
      <c r="HM233" s="95" t="n"/>
      <c r="HN233" s="95" t="n"/>
      <c r="HO233" s="95" t="n"/>
      <c r="HP233" s="95" t="n"/>
      <c r="HQ233" s="95" t="n"/>
      <c r="HR233" s="95" t="n"/>
      <c r="HS233" s="95" t="n"/>
      <c r="HT233" s="95" t="n"/>
      <c r="HU233" s="95" t="n"/>
      <c r="HV233" s="95" t="n"/>
      <c r="HW233" s="95" t="n"/>
      <c r="HX233" s="95" t="n"/>
      <c r="HY233" s="95" t="n"/>
      <c r="HZ233" s="95" t="n"/>
      <c r="IA233" s="95" t="n"/>
      <c r="IB233" s="95" t="n"/>
      <c r="IC233" s="95" t="n"/>
      <c r="ID233" s="95" t="n"/>
      <c r="IE233" s="95" t="n"/>
      <c r="IF233" s="95" t="n"/>
      <c r="IG233" s="95" t="n"/>
      <c r="IH233" s="95" t="n"/>
      <c r="II233" s="95" t="n"/>
      <c r="IJ233" s="95" t="n"/>
      <c r="IK233" s="95" t="n"/>
      <c r="IL233" s="95" t="n"/>
      <c r="IM233" s="95" t="n"/>
      <c r="IN233" s="95" t="n"/>
      <c r="IO233" s="95" t="n"/>
      <c r="IP233" s="95" t="n"/>
      <c r="IQ233" s="95" t="n"/>
      <c r="IR233" s="95" t="n"/>
      <c r="IS233" s="95" t="n"/>
      <c r="IT233" s="95" t="n"/>
      <c r="IU233" s="95" t="n"/>
    </row>
    <row r="234" ht="12.75" customHeight="1" s="54">
      <c r="A234" s="95" t="n">
        <v>18</v>
      </c>
      <c r="B234" s="95" t="n">
        <v>1</v>
      </c>
      <c r="C234" s="95">
        <f>ROW(SmtRes!A211)</f>
        <v/>
      </c>
      <c r="D234" s="95">
        <f>ROW(EtalonRes!A211)</f>
        <v/>
      </c>
      <c r="E234" s="95" t="n">
        <v>2.1</v>
      </c>
      <c r="F234" s="95" t="inlineStr">
        <is>
          <t>PETR-968886</t>
        </is>
      </c>
      <c r="G234" s="95" t="inlineStr">
        <is>
          <t>Жалюзи/рулонные шторы по оконным проемам</t>
        </is>
      </c>
      <c r="H234" s="95" t="inlineStr">
        <is>
          <t>м2</t>
        </is>
      </c>
      <c r="I234" s="95" t="n">
        <v>60.48</v>
      </c>
      <c r="J234" s="95" t="n">
        <v>3902.95</v>
      </c>
      <c r="K234" s="95" t="n">
        <v>236050.54</v>
      </c>
      <c r="L234" s="95" t="n"/>
      <c r="M234" s="95" t="n"/>
      <c r="N234" s="95" t="n"/>
      <c r="O234" s="95">
        <f>ROUND(Z234,2)</f>
        <v/>
      </c>
      <c r="P234" s="95">
        <f>ROUND(U234,2)</f>
        <v/>
      </c>
      <c r="Q234" s="95">
        <f>ROUND(1,2)</f>
        <v/>
      </c>
      <c r="R234" s="95">
        <f>ROUND(AH234,2)</f>
        <v/>
      </c>
      <c r="S234" s="95" t="inlineStr">
        <is>
          <t>PETR-968886</t>
        </is>
      </c>
      <c r="T234" s="95" t="inlineStr">
        <is>
          <t>material</t>
        </is>
      </c>
      <c r="U234" s="95" t="n">
        <v>236050.54</v>
      </c>
      <c r="V234" s="95" t="n">
        <v>0</v>
      </c>
      <c r="W234" s="95" t="n">
        <v>0</v>
      </c>
      <c r="X234" s="95" t="n">
        <v>0</v>
      </c>
      <c r="Y234" s="95" t="n">
        <v>0</v>
      </c>
      <c r="Z234" s="95" t="n">
        <v>236050.42</v>
      </c>
      <c r="AA234" s="95" t="n">
        <v>0</v>
      </c>
      <c r="AB234" s="95" t="n">
        <v>0</v>
      </c>
      <c r="AC234" s="95" t="n">
        <v>0</v>
      </c>
      <c r="AD234" s="95" t="n">
        <v>0</v>
      </c>
      <c r="AE234" s="95" t="inlineStr">
        <is>
          <t>material</t>
        </is>
      </c>
      <c r="AF234" s="95" t="n">
        <v>0</v>
      </c>
      <c r="AG234" s="95" t="n">
        <v>0</v>
      </c>
      <c r="AH234" s="95" t="n">
        <v>0</v>
      </c>
      <c r="AI234" s="95">
        <f>(EX234)</f>
        <v/>
      </c>
      <c r="AJ234" s="95">
        <f>(AS234)</f>
        <v/>
      </c>
      <c r="AK234" s="95" t="n">
        <v>0</v>
      </c>
      <c r="AL234" s="95" t="n">
        <v>0</v>
      </c>
      <c r="AM234" s="95" t="n">
        <v>0</v>
      </c>
      <c r="AN234" s="95" t="n">
        <v>0</v>
      </c>
      <c r="AO234" s="95">
        <f>ROUND(O234,2)</f>
        <v/>
      </c>
      <c r="AP234" s="95" t="n">
        <v>0</v>
      </c>
      <c r="AQ234" s="95">
        <f>ROUND(R234,2)</f>
        <v/>
      </c>
      <c r="AR234" s="95" t="n">
        <v>0</v>
      </c>
      <c r="AS234" s="95" t="n">
        <v>0</v>
      </c>
      <c r="AT234" s="95" t="n">
        <v>0</v>
      </c>
      <c r="AU234" s="95" t="n">
        <v>0</v>
      </c>
      <c r="AV234" s="95" t="n">
        <v>1</v>
      </c>
      <c r="AW234" s="95" t="n">
        <v>1</v>
      </c>
      <c r="AX234" s="95" t="n"/>
      <c r="AY234" s="95" t="n"/>
      <c r="AZ234" s="95" t="n">
        <v>1</v>
      </c>
      <c r="BA234" s="95" t="n">
        <v>0</v>
      </c>
      <c r="BB234" s="95" t="n">
        <v>0</v>
      </c>
      <c r="BC234" s="95" t="n">
        <v>1</v>
      </c>
      <c r="BD234" s="95" t="n"/>
      <c r="BE234" s="95" t="n"/>
      <c r="BF234" s="95" t="n"/>
      <c r="BG234" s="95" t="n"/>
      <c r="BH234" s="95" t="n">
        <v>3</v>
      </c>
      <c r="BI234" s="95" t="n">
        <v>60.48</v>
      </c>
      <c r="BJ234" s="95" t="n"/>
      <c r="BK234" s="95" t="n"/>
      <c r="BL234" s="95" t="n"/>
      <c r="BM234" s="95" t="n">
        <v>400002</v>
      </c>
      <c r="BN234" s="95" t="n">
        <v>0</v>
      </c>
      <c r="BO234" s="95" t="n"/>
      <c r="BP234" s="95" t="n">
        <v>0</v>
      </c>
      <c r="BQ234" s="95" t="n">
        <v>202</v>
      </c>
      <c r="BR234" s="95" t="n">
        <v>0</v>
      </c>
      <c r="BS234" s="95" t="n">
        <v>1</v>
      </c>
      <c r="BT234" s="95" t="n">
        <v>1</v>
      </c>
      <c r="BU234" s="95" t="n">
        <v>1</v>
      </c>
      <c r="BV234" s="95" t="n">
        <v>1</v>
      </c>
      <c r="BW234" s="95" t="n">
        <v>1</v>
      </c>
      <c r="BX234" s="95" t="n">
        <v>1</v>
      </c>
      <c r="BY234" s="95" t="n"/>
      <c r="BZ234" s="95" t="n">
        <v>0</v>
      </c>
      <c r="CA234" s="95" t="n">
        <v>0</v>
      </c>
      <c r="CB234" s="95" t="n"/>
      <c r="CC234" s="95" t="n"/>
      <c r="CD234" s="95" t="n"/>
      <c r="CE234" s="95" t="n">
        <v>30</v>
      </c>
      <c r="CF234" s="95" t="n">
        <v>0</v>
      </c>
      <c r="CG234" s="95" t="n">
        <v>0</v>
      </c>
      <c r="CH234" s="95" t="n"/>
      <c r="CI234" s="95" t="n"/>
      <c r="CJ234" s="95" t="n"/>
      <c r="CK234" s="95" t="n"/>
      <c r="CL234" s="95" t="n"/>
      <c r="CM234" s="95" t="n">
        <v>0</v>
      </c>
      <c r="CN234" s="95" t="n"/>
      <c r="CO234" s="95" t="n">
        <v>0</v>
      </c>
      <c r="CP234" s="95">
        <f>ROUND(P234,2)</f>
        <v/>
      </c>
      <c r="CQ234" s="95">
        <f>ROUND(V234,2)</f>
        <v/>
      </c>
      <c r="CR234" s="95">
        <f>ROUND(W234,2)</f>
        <v/>
      </c>
      <c r="CS234" s="95">
        <f>ROUND(X234,2)</f>
        <v/>
      </c>
      <c r="CT234" s="95">
        <f>ROUND(Y234,2)</f>
        <v/>
      </c>
      <c r="CU234" s="95">
        <f>ROUND(AF234,2)</f>
        <v/>
      </c>
      <c r="CV234" s="95">
        <f>ROUND((AH234*AV234),2)</f>
        <v/>
      </c>
      <c r="CW234" s="95">
        <f>ROUND(AI234,2)</f>
        <v/>
      </c>
      <c r="CX234" s="95">
        <f>ROUND(AJ234,2)</f>
        <v/>
      </c>
      <c r="CY234" s="95">
        <f>ROUND(((P234*AT234)/100),2)</f>
        <v/>
      </c>
      <c r="CZ234" s="95">
        <f>ROUND(((P234*AU234)/100),2)</f>
        <v/>
      </c>
      <c r="DA234" s="95" t="n"/>
      <c r="DB234" s="95" t="n"/>
      <c r="DC234" s="95" t="n"/>
      <c r="DD234" s="95" t="n"/>
      <c r="DE234" s="95" t="n"/>
      <c r="DF234" s="95" t="n"/>
      <c r="DG234" s="95" t="n"/>
      <c r="DH234" s="95" t="n"/>
      <c r="DI234" s="95" t="n"/>
      <c r="DJ234" s="95" t="n"/>
      <c r="DK234" s="95" t="n"/>
      <c r="DL234" s="95" t="n"/>
      <c r="DM234" s="95" t="n"/>
      <c r="DN234" s="95" t="n">
        <v>0</v>
      </c>
      <c r="DO234" s="95" t="n">
        <v>0</v>
      </c>
      <c r="DP234" s="95" t="n">
        <v>1</v>
      </c>
      <c r="DQ234" s="95" t="n">
        <v>1</v>
      </c>
      <c r="DR234" s="95" t="n"/>
      <c r="DS234" s="95" t="n"/>
      <c r="DT234" s="95" t="n"/>
      <c r="DU234" s="95" t="n">
        <v>1000</v>
      </c>
      <c r="DV234" s="95" t="inlineStr">
        <is>
          <t>м2</t>
        </is>
      </c>
      <c r="DW234" s="95" t="inlineStr">
        <is>
          <t>м2</t>
        </is>
      </c>
      <c r="DX234" s="95" t="n">
        <v>1</v>
      </c>
      <c r="DY234" s="95" t="n"/>
      <c r="DZ234" s="95" t="n"/>
      <c r="EA234" s="95" t="n"/>
      <c r="EB234" s="95" t="n"/>
      <c r="EC234" s="95" t="n"/>
      <c r="ED234" s="95" t="n"/>
      <c r="EE234" s="95" t="n">
        <v>1438364043</v>
      </c>
      <c r="EF234" s="95" t="n">
        <v>202</v>
      </c>
      <c r="EG234" s="95" t="inlineStr">
        <is>
          <t>Материалы</t>
        </is>
      </c>
      <c r="EH234" s="95" t="n">
        <v>0</v>
      </c>
      <c r="EI234" s="95" t="n"/>
      <c r="EJ234" s="95" t="n">
        <v>60.48</v>
      </c>
      <c r="EK234" s="95" t="n">
        <v>0</v>
      </c>
      <c r="EL234" s="95" t="inlineStr">
        <is>
          <t>ТКП / коммерческое предложение</t>
        </is>
      </c>
      <c r="EM234" s="95" t="inlineStr">
        <is>
          <t>PETR-968886</t>
        </is>
      </c>
      <c r="EN234" s="95" t="n"/>
      <c r="EO234" s="95" t="n"/>
      <c r="EP234" s="95" t="n"/>
      <c r="EQ234" s="95" t="n">
        <v>0</v>
      </c>
      <c r="ER234" s="95" t="n">
        <v>3902.95</v>
      </c>
      <c r="ES234" s="95" t="n">
        <v>0</v>
      </c>
      <c r="ET234" s="95" t="n">
        <v>0</v>
      </c>
      <c r="EU234" s="95" t="n">
        <v>0</v>
      </c>
      <c r="EV234" s="95" t="n">
        <v>0</v>
      </c>
      <c r="EW234" s="95" t="n">
        <v>0</v>
      </c>
      <c r="EX234" s="95" t="n">
        <v>0</v>
      </c>
      <c r="EY234" s="95" t="n">
        <v>0</v>
      </c>
      <c r="EZ234" s="95" t="n"/>
      <c r="FA234" s="95" t="n"/>
      <c r="FB234" s="95" t="n"/>
      <c r="FC234" s="95" t="n"/>
      <c r="FD234" s="95" t="n"/>
      <c r="FE234" s="95" t="n"/>
      <c r="FF234" s="95" t="n"/>
      <c r="FG234" s="95" t="n"/>
      <c r="FH234" s="95" t="n"/>
      <c r="FI234" s="95" t="n"/>
      <c r="FJ234" s="95" t="n"/>
      <c r="FK234" s="95" t="n"/>
      <c r="FL234" s="95" t="n"/>
      <c r="FM234" s="95" t="n"/>
      <c r="FN234" s="95" t="n"/>
      <c r="FO234" s="95" t="n"/>
      <c r="FP234" s="95" t="n"/>
      <c r="FQ234" s="95" t="n">
        <v>0</v>
      </c>
      <c r="FR234" s="95">
        <f>ROUND(IF(BI234=3,GM234,0),2)</f>
        <v/>
      </c>
      <c r="FS234" s="95" t="n">
        <v>0</v>
      </c>
      <c r="FT234" s="95" t="n"/>
      <c r="FU234" s="95" t="n"/>
      <c r="FV234" s="95" t="n"/>
      <c r="FW234" s="95" t="n"/>
      <c r="FX234" s="95" t="n">
        <v>0</v>
      </c>
      <c r="FY234" s="95" t="n">
        <v>0</v>
      </c>
      <c r="FZ234" s="95" t="n"/>
      <c r="GA234" s="95" t="inlineStr">
        <is>
          <t>[82 / 1,20 /  1] +  2% Заг.скл</t>
        </is>
      </c>
      <c r="GB234" s="95" t="n"/>
      <c r="GC234" s="95" t="n"/>
      <c r="GD234" s="95" t="n">
        <v>1</v>
      </c>
      <c r="GE234" s="95" t="n"/>
      <c r="GF234" s="95" t="n">
        <v>1438364043</v>
      </c>
      <c r="GG234" s="95" t="n">
        <v>2</v>
      </c>
      <c r="GH234" s="95" t="n">
        <v>4</v>
      </c>
      <c r="GI234" s="95" t="n">
        <v>-2</v>
      </c>
      <c r="GJ234" s="95" t="n">
        <v>0</v>
      </c>
      <c r="GK234" s="95" t="n">
        <v>0</v>
      </c>
      <c r="GL234" s="95">
        <f>ROUND(IF(AND(BH234=3,BI234=3,FS234&lt;&gt;0),P234,0),2)</f>
        <v/>
      </c>
      <c r="GM234" s="95">
        <f>ROUND(O234+X234+Y234,2)+GX234</f>
        <v/>
      </c>
      <c r="GN234" s="95">
        <f>IF(OR(BI234=0,BI234=1),GM234-GX234,0)</f>
        <v/>
      </c>
      <c r="GO234" s="95">
        <f>IF(BI234=2,GM234-GX234,0)</f>
        <v/>
      </c>
      <c r="GP234" s="95">
        <f>IF(BI234=4,GM234-GX234,0)</f>
        <v/>
      </c>
      <c r="GQ234" s="95" t="n"/>
      <c r="GR234" s="95" t="n">
        <v>0</v>
      </c>
      <c r="GS234" s="95" t="n">
        <v>2</v>
      </c>
      <c r="GT234" s="95" t="n">
        <v>0</v>
      </c>
      <c r="GU234" s="95" t="n"/>
      <c r="GV234" s="95">
        <f>ROUND((GT234),6)</f>
        <v/>
      </c>
      <c r="GW234" s="95" t="n">
        <v>1</v>
      </c>
      <c r="GX234" s="95">
        <f>ROUND(HC234*I234,2)</f>
        <v/>
      </c>
      <c r="GY234" s="95" t="n">
        <v>0</v>
      </c>
      <c r="GZ234" s="95" t="n">
        <v>0</v>
      </c>
      <c r="HA234" s="95" t="n">
        <v>0</v>
      </c>
      <c r="HB234" s="95" t="n">
        <v>0</v>
      </c>
      <c r="HC234" s="95">
        <f>GV234*GW234</f>
        <v/>
      </c>
      <c r="HD234" s="95" t="n">
        <v>0</v>
      </c>
      <c r="HE234" s="95" t="n"/>
      <c r="HF234" s="95" t="n"/>
      <c r="HG234" s="95" t="n"/>
      <c r="HH234" s="95" t="n"/>
      <c r="HI234" s="95" t="n"/>
      <c r="HJ234" s="95" t="n"/>
      <c r="HK234" s="95" t="n"/>
      <c r="HL234" s="95" t="n"/>
      <c r="HM234" s="95" t="n"/>
      <c r="HN234" s="95" t="n"/>
      <c r="HO234" s="95" t="n"/>
      <c r="HP234" s="95" t="n"/>
      <c r="HQ234" s="95" t="n"/>
      <c r="HR234" s="95" t="n"/>
      <c r="HS234" s="95" t="n"/>
      <c r="HT234" s="95" t="n"/>
      <c r="HU234" s="95" t="n"/>
      <c r="HV234" s="95" t="n"/>
      <c r="HW234" s="95" t="n"/>
      <c r="HX234" s="95" t="n"/>
      <c r="HY234" s="95" t="n"/>
      <c r="HZ234" s="95" t="n"/>
      <c r="IA234" s="95" t="n"/>
      <c r="IB234" s="95" t="n"/>
      <c r="IC234" s="95" t="n"/>
      <c r="ID234" s="95" t="n"/>
      <c r="IE234" s="95" t="n"/>
      <c r="IF234" s="95" t="n"/>
      <c r="IG234" s="95" t="n"/>
      <c r="IH234" s="95" t="n"/>
      <c r="II234" s="95" t="n"/>
      <c r="IJ234" s="95" t="n"/>
      <c r="IK234" s="95" t="n"/>
      <c r="IL234" s="95" t="n"/>
      <c r="IM234" s="95" t="n"/>
      <c r="IN234" s="95" t="n"/>
      <c r="IO234" s="95" t="n"/>
      <c r="IP234" s="95" t="n"/>
      <c r="IQ234" s="95" t="n"/>
      <c r="IR234" s="95" t="n"/>
      <c r="IS234" s="95" t="n"/>
      <c r="IT234" s="95" t="n"/>
      <c r="IU234" s="95" t="n"/>
    </row>
    <row r="235" ht="12.75" customHeight="1" s="54">
      <c r="A235" s="95" t="n">
        <v>18</v>
      </c>
      <c r="B235" s="95" t="n">
        <v>1</v>
      </c>
      <c r="C235" s="95">
        <f>ROW(SmtRes!A212)</f>
        <v/>
      </c>
      <c r="D235" s="95">
        <f>ROW(EtalonRes!A212)</f>
        <v/>
      </c>
      <c r="E235" s="95" t="n">
        <v>2.1</v>
      </c>
      <c r="F235" s="95" t="inlineStr">
        <is>
          <t>PETR-613527</t>
        </is>
      </c>
      <c r="G235" s="95" t="inlineStr">
        <is>
          <t>Карнизы/потолочные шины и крепеж</t>
        </is>
      </c>
      <c r="H235" s="95" t="inlineStr">
        <is>
          <t>м.п.</t>
        </is>
      </c>
      <c r="I235" s="95" t="n">
        <v>45.36</v>
      </c>
      <c r="J235" s="95" t="n">
        <v>1338.15</v>
      </c>
      <c r="K235" s="95" t="n">
        <v>60698.71</v>
      </c>
      <c r="L235" s="95" t="n"/>
      <c r="M235" s="95" t="n"/>
      <c r="N235" s="95" t="n"/>
      <c r="O235" s="95">
        <f>ROUND(Z235,2)</f>
        <v/>
      </c>
      <c r="P235" s="95">
        <f>ROUND(U235,2)</f>
        <v/>
      </c>
      <c r="Q235" s="95">
        <f>ROUND(1,2)</f>
        <v/>
      </c>
      <c r="R235" s="95">
        <f>ROUND(AH235,2)</f>
        <v/>
      </c>
      <c r="S235" s="95" t="inlineStr">
        <is>
          <t>PETR-613527</t>
        </is>
      </c>
      <c r="T235" s="95" t="inlineStr">
        <is>
          <t>material</t>
        </is>
      </c>
      <c r="U235" s="95" t="n">
        <v>60698.71</v>
      </c>
      <c r="V235" s="95" t="n">
        <v>0</v>
      </c>
      <c r="W235" s="95" t="n">
        <v>0</v>
      </c>
      <c r="X235" s="95" t="n">
        <v>0</v>
      </c>
      <c r="Y235" s="95" t="n">
        <v>0</v>
      </c>
      <c r="Z235" s="95" t="n">
        <v>60698.48</v>
      </c>
      <c r="AA235" s="95" t="n">
        <v>0</v>
      </c>
      <c r="AB235" s="95" t="n">
        <v>0</v>
      </c>
      <c r="AC235" s="95" t="n">
        <v>0</v>
      </c>
      <c r="AD235" s="95" t="n">
        <v>0</v>
      </c>
      <c r="AE235" s="95" t="inlineStr">
        <is>
          <t>material</t>
        </is>
      </c>
      <c r="AF235" s="95" t="n">
        <v>0</v>
      </c>
      <c r="AG235" s="95" t="n">
        <v>0</v>
      </c>
      <c r="AH235" s="95" t="n">
        <v>0</v>
      </c>
      <c r="AI235" s="95">
        <f>(EX235)</f>
        <v/>
      </c>
      <c r="AJ235" s="95">
        <f>(AS235)</f>
        <v/>
      </c>
      <c r="AK235" s="95" t="n">
        <v>0</v>
      </c>
      <c r="AL235" s="95" t="n">
        <v>0</v>
      </c>
      <c r="AM235" s="95" t="n">
        <v>0</v>
      </c>
      <c r="AN235" s="95" t="n">
        <v>0</v>
      </c>
      <c r="AO235" s="95">
        <f>ROUND(O235,2)</f>
        <v/>
      </c>
      <c r="AP235" s="95" t="n">
        <v>0</v>
      </c>
      <c r="AQ235" s="95">
        <f>ROUND(R235,2)</f>
        <v/>
      </c>
      <c r="AR235" s="95" t="n">
        <v>0</v>
      </c>
      <c r="AS235" s="95" t="n">
        <v>0</v>
      </c>
      <c r="AT235" s="95" t="n">
        <v>0</v>
      </c>
      <c r="AU235" s="95" t="n">
        <v>0</v>
      </c>
      <c r="AV235" s="95" t="n">
        <v>1</v>
      </c>
      <c r="AW235" s="95" t="n">
        <v>1</v>
      </c>
      <c r="AX235" s="95" t="n"/>
      <c r="AY235" s="95" t="n"/>
      <c r="AZ235" s="95" t="n">
        <v>1</v>
      </c>
      <c r="BA235" s="95" t="n">
        <v>0</v>
      </c>
      <c r="BB235" s="95" t="n">
        <v>0</v>
      </c>
      <c r="BC235" s="95" t="n">
        <v>1</v>
      </c>
      <c r="BD235" s="95" t="n"/>
      <c r="BE235" s="95" t="n"/>
      <c r="BF235" s="95" t="n"/>
      <c r="BG235" s="95" t="n"/>
      <c r="BH235" s="95" t="n">
        <v>3</v>
      </c>
      <c r="BI235" s="95" t="n">
        <v>45.36</v>
      </c>
      <c r="BJ235" s="95" t="n"/>
      <c r="BK235" s="95" t="n"/>
      <c r="BL235" s="95" t="n"/>
      <c r="BM235" s="95" t="n">
        <v>400002</v>
      </c>
      <c r="BN235" s="95" t="n">
        <v>0</v>
      </c>
      <c r="BO235" s="95" t="n"/>
      <c r="BP235" s="95" t="n">
        <v>0</v>
      </c>
      <c r="BQ235" s="95" t="n">
        <v>202</v>
      </c>
      <c r="BR235" s="95" t="n">
        <v>0</v>
      </c>
      <c r="BS235" s="95" t="n">
        <v>1</v>
      </c>
      <c r="BT235" s="95" t="n">
        <v>1</v>
      </c>
      <c r="BU235" s="95" t="n">
        <v>1</v>
      </c>
      <c r="BV235" s="95" t="n">
        <v>1</v>
      </c>
      <c r="BW235" s="95" t="n">
        <v>1</v>
      </c>
      <c r="BX235" s="95" t="n">
        <v>1</v>
      </c>
      <c r="BY235" s="95" t="n"/>
      <c r="BZ235" s="95" t="n">
        <v>0</v>
      </c>
      <c r="CA235" s="95" t="n">
        <v>0</v>
      </c>
      <c r="CB235" s="95" t="n"/>
      <c r="CC235" s="95" t="n"/>
      <c r="CD235" s="95" t="n"/>
      <c r="CE235" s="95" t="n">
        <v>30</v>
      </c>
      <c r="CF235" s="95" t="n">
        <v>0</v>
      </c>
      <c r="CG235" s="95" t="n">
        <v>0</v>
      </c>
      <c r="CH235" s="95" t="n"/>
      <c r="CI235" s="95" t="n"/>
      <c r="CJ235" s="95" t="n"/>
      <c r="CK235" s="95" t="n"/>
      <c r="CL235" s="95" t="n"/>
      <c r="CM235" s="95" t="n">
        <v>0</v>
      </c>
      <c r="CN235" s="95" t="n"/>
      <c r="CO235" s="95" t="n">
        <v>0</v>
      </c>
      <c r="CP235" s="95">
        <f>ROUND(P235,2)</f>
        <v/>
      </c>
      <c r="CQ235" s="95">
        <f>ROUND(V235,2)</f>
        <v/>
      </c>
      <c r="CR235" s="95">
        <f>ROUND(W235,2)</f>
        <v/>
      </c>
      <c r="CS235" s="95">
        <f>ROUND(X235,2)</f>
        <v/>
      </c>
      <c r="CT235" s="95">
        <f>ROUND(Y235,2)</f>
        <v/>
      </c>
      <c r="CU235" s="95">
        <f>ROUND(AF235,2)</f>
        <v/>
      </c>
      <c r="CV235" s="95">
        <f>ROUND((AH235*AV235),2)</f>
        <v/>
      </c>
      <c r="CW235" s="95">
        <f>ROUND(AI235,2)</f>
        <v/>
      </c>
      <c r="CX235" s="95">
        <f>ROUND(AJ235,2)</f>
        <v/>
      </c>
      <c r="CY235" s="95">
        <f>ROUND(((P235*AT235)/100),2)</f>
        <v/>
      </c>
      <c r="CZ235" s="95">
        <f>ROUND(((P235*AU235)/100),2)</f>
        <v/>
      </c>
      <c r="DA235" s="95" t="n"/>
      <c r="DB235" s="95" t="n"/>
      <c r="DC235" s="95" t="n"/>
      <c r="DD235" s="95" t="n"/>
      <c r="DE235" s="95" t="n"/>
      <c r="DF235" s="95" t="n"/>
      <c r="DG235" s="95" t="n"/>
      <c r="DH235" s="95" t="n"/>
      <c r="DI235" s="95" t="n"/>
      <c r="DJ235" s="95" t="n"/>
      <c r="DK235" s="95" t="n"/>
      <c r="DL235" s="95" t="n"/>
      <c r="DM235" s="95" t="n"/>
      <c r="DN235" s="95" t="n">
        <v>0</v>
      </c>
      <c r="DO235" s="95" t="n">
        <v>0</v>
      </c>
      <c r="DP235" s="95" t="n">
        <v>1</v>
      </c>
      <c r="DQ235" s="95" t="n">
        <v>1</v>
      </c>
      <c r="DR235" s="95" t="n"/>
      <c r="DS235" s="95" t="n"/>
      <c r="DT235" s="95" t="n"/>
      <c r="DU235" s="95" t="n">
        <v>1000</v>
      </c>
      <c r="DV235" s="95" t="inlineStr">
        <is>
          <t>м.п.</t>
        </is>
      </c>
      <c r="DW235" s="95" t="inlineStr">
        <is>
          <t>м.п.</t>
        </is>
      </c>
      <c r="DX235" s="95" t="n">
        <v>1</v>
      </c>
      <c r="DY235" s="95" t="n"/>
      <c r="DZ235" s="95" t="n"/>
      <c r="EA235" s="95" t="n"/>
      <c r="EB235" s="95" t="n"/>
      <c r="EC235" s="95" t="n"/>
      <c r="ED235" s="95" t="n"/>
      <c r="EE235" s="95" t="n">
        <v>1616991973</v>
      </c>
      <c r="EF235" s="95" t="n">
        <v>202</v>
      </c>
      <c r="EG235" s="95" t="inlineStr">
        <is>
          <t>Материалы</t>
        </is>
      </c>
      <c r="EH235" s="95" t="n">
        <v>0</v>
      </c>
      <c r="EI235" s="95" t="n"/>
      <c r="EJ235" s="95" t="n">
        <v>45.36</v>
      </c>
      <c r="EK235" s="95" t="n">
        <v>0</v>
      </c>
      <c r="EL235" s="95" t="inlineStr">
        <is>
          <t>ТКП / коммерческое предложение</t>
        </is>
      </c>
      <c r="EM235" s="95" t="inlineStr">
        <is>
          <t>PETR-613527</t>
        </is>
      </c>
      <c r="EN235" s="95" t="n"/>
      <c r="EO235" s="95" t="n"/>
      <c r="EP235" s="95" t="n"/>
      <c r="EQ235" s="95" t="n">
        <v>0</v>
      </c>
      <c r="ER235" s="95" t="n">
        <v>1338.15</v>
      </c>
      <c r="ES235" s="95" t="n">
        <v>0</v>
      </c>
      <c r="ET235" s="95" t="n">
        <v>0</v>
      </c>
      <c r="EU235" s="95" t="n">
        <v>0</v>
      </c>
      <c r="EV235" s="95" t="n">
        <v>0</v>
      </c>
      <c r="EW235" s="95" t="n">
        <v>0</v>
      </c>
      <c r="EX235" s="95" t="n">
        <v>0</v>
      </c>
      <c r="EY235" s="95" t="n">
        <v>0</v>
      </c>
      <c r="EZ235" s="95" t="n"/>
      <c r="FA235" s="95" t="n"/>
      <c r="FB235" s="95" t="n"/>
      <c r="FC235" s="95" t="n"/>
      <c r="FD235" s="95" t="n"/>
      <c r="FE235" s="95" t="n"/>
      <c r="FF235" s="95" t="n"/>
      <c r="FG235" s="95" t="n"/>
      <c r="FH235" s="95" t="n"/>
      <c r="FI235" s="95" t="n"/>
      <c r="FJ235" s="95" t="n"/>
      <c r="FK235" s="95" t="n"/>
      <c r="FL235" s="95" t="n"/>
      <c r="FM235" s="95" t="n"/>
      <c r="FN235" s="95" t="n"/>
      <c r="FO235" s="95" t="n"/>
      <c r="FP235" s="95" t="n"/>
      <c r="FQ235" s="95" t="n">
        <v>0</v>
      </c>
      <c r="FR235" s="95">
        <f>ROUND(IF(BI235=3,GM235,0),2)</f>
        <v/>
      </c>
      <c r="FS235" s="95" t="n">
        <v>0</v>
      </c>
      <c r="FT235" s="95" t="n"/>
      <c r="FU235" s="95" t="n"/>
      <c r="FV235" s="95" t="n"/>
      <c r="FW235" s="95" t="n"/>
      <c r="FX235" s="95" t="n">
        <v>0</v>
      </c>
      <c r="FY235" s="95" t="n">
        <v>0</v>
      </c>
      <c r="FZ235" s="95" t="n"/>
      <c r="GA235" s="95" t="inlineStr">
        <is>
          <t>[82 / 1,20 /  1] +  2% Заг.скл</t>
        </is>
      </c>
      <c r="GB235" s="95" t="n"/>
      <c r="GC235" s="95" t="n"/>
      <c r="GD235" s="95" t="n">
        <v>1</v>
      </c>
      <c r="GE235" s="95" t="n"/>
      <c r="GF235" s="95" t="n">
        <v>1616991973</v>
      </c>
      <c r="GG235" s="95" t="n">
        <v>2</v>
      </c>
      <c r="GH235" s="95" t="n">
        <v>4</v>
      </c>
      <c r="GI235" s="95" t="n">
        <v>-2</v>
      </c>
      <c r="GJ235" s="95" t="n">
        <v>0</v>
      </c>
      <c r="GK235" s="95" t="n">
        <v>0</v>
      </c>
      <c r="GL235" s="95">
        <f>ROUND(IF(AND(BH235=3,BI235=3,FS235&lt;&gt;0),P235,0),2)</f>
        <v/>
      </c>
      <c r="GM235" s="95">
        <f>ROUND(O235+X235+Y235,2)+GX235</f>
        <v/>
      </c>
      <c r="GN235" s="95">
        <f>IF(OR(BI235=0,BI235=1),GM235-GX235,0)</f>
        <v/>
      </c>
      <c r="GO235" s="95">
        <f>IF(BI235=2,GM235-GX235,0)</f>
        <v/>
      </c>
      <c r="GP235" s="95">
        <f>IF(BI235=4,GM235-GX235,0)</f>
        <v/>
      </c>
      <c r="GQ235" s="95" t="n"/>
      <c r="GR235" s="95" t="n">
        <v>0</v>
      </c>
      <c r="GS235" s="95" t="n">
        <v>2</v>
      </c>
      <c r="GT235" s="95" t="n">
        <v>0</v>
      </c>
      <c r="GU235" s="95" t="n"/>
      <c r="GV235" s="95">
        <f>ROUND((GT235),6)</f>
        <v/>
      </c>
      <c r="GW235" s="95" t="n">
        <v>1</v>
      </c>
      <c r="GX235" s="95">
        <f>ROUND(HC235*I235,2)</f>
        <v/>
      </c>
      <c r="GY235" s="95" t="n">
        <v>0</v>
      </c>
      <c r="GZ235" s="95" t="n">
        <v>0</v>
      </c>
      <c r="HA235" s="95" t="n">
        <v>0</v>
      </c>
      <c r="HB235" s="95" t="n">
        <v>0</v>
      </c>
      <c r="HC235" s="95">
        <f>GV235*GW235</f>
        <v/>
      </c>
      <c r="HD235" s="95" t="n">
        <v>0</v>
      </c>
      <c r="HE235" s="95" t="n"/>
      <c r="HF235" s="95" t="n"/>
      <c r="HG235" s="95" t="n"/>
      <c r="HH235" s="95" t="n"/>
      <c r="HI235" s="95" t="n"/>
      <c r="HJ235" s="95" t="n"/>
      <c r="HK235" s="95" t="n"/>
      <c r="HL235" s="95" t="n"/>
      <c r="HM235" s="95" t="n"/>
      <c r="HN235" s="95" t="n"/>
      <c r="HO235" s="95" t="n"/>
      <c r="HP235" s="95" t="n"/>
      <c r="HQ235" s="95" t="n"/>
      <c r="HR235" s="95" t="n"/>
      <c r="HS235" s="95" t="n"/>
      <c r="HT235" s="95" t="n"/>
      <c r="HU235" s="95" t="n"/>
      <c r="HV235" s="95" t="n"/>
      <c r="HW235" s="95" t="n"/>
      <c r="HX235" s="95" t="n"/>
      <c r="HY235" s="95" t="n"/>
      <c r="HZ235" s="95" t="n"/>
      <c r="IA235" s="95" t="n"/>
      <c r="IB235" s="95" t="n"/>
      <c r="IC235" s="95" t="n"/>
      <c r="ID235" s="95" t="n"/>
      <c r="IE235" s="95" t="n"/>
      <c r="IF235" s="95" t="n"/>
      <c r="IG235" s="95" t="n"/>
      <c r="IH235" s="95" t="n"/>
      <c r="II235" s="95" t="n"/>
      <c r="IJ235" s="95" t="n"/>
      <c r="IK235" s="95" t="n"/>
      <c r="IL235" s="95" t="n"/>
      <c r="IM235" s="95" t="n"/>
      <c r="IN235" s="95" t="n"/>
      <c r="IO235" s="95" t="n"/>
      <c r="IP235" s="95" t="n"/>
      <c r="IQ235" s="95" t="n"/>
      <c r="IR235" s="95" t="n"/>
      <c r="IS235" s="95" t="n"/>
      <c r="IT235" s="95" t="n"/>
      <c r="IU235" s="95" t="n"/>
    </row>
    <row r="236" ht="12.75" customHeight="1" s="54">
      <c r="A236" s="95" t="n">
        <v>18</v>
      </c>
      <c r="B236" s="95" t="n">
        <v>1</v>
      </c>
      <c r="C236" s="95">
        <f>ROW(SmtRes!A213)</f>
        <v/>
      </c>
      <c r="D236" s="95">
        <f>ROW(EtalonRes!A213)</f>
        <v/>
      </c>
      <c r="E236" s="95" t="n">
        <v>2</v>
      </c>
      <c r="F236" s="95" t="inlineStr">
        <is>
          <t>PETR-810471</t>
        </is>
      </c>
      <c r="G236" s="95" t="inlineStr">
        <is>
          <t>Радиатор отопления/экран радиатора с комплектом подключения</t>
        </is>
      </c>
      <c r="H236" s="95" t="inlineStr">
        <is>
          <t>шт.</t>
        </is>
      </c>
      <c r="I236" s="95" t="n">
        <v>35.7</v>
      </c>
      <c r="J236" s="95" t="n">
        <v>20629.89</v>
      </c>
      <c r="K236" s="95" t="n">
        <v>736487.0600000001</v>
      </c>
      <c r="L236" s="95" t="n"/>
      <c r="M236" s="95" t="n"/>
      <c r="N236" s="95" t="n"/>
      <c r="O236" s="95">
        <f>ROUND(Z236,2)</f>
        <v/>
      </c>
      <c r="P236" s="95">
        <f>ROUND(U236,2)</f>
        <v/>
      </c>
      <c r="Q236" s="95">
        <f>ROUND(1,2)</f>
        <v/>
      </c>
      <c r="R236" s="95">
        <f>ROUND(AH236,2)</f>
        <v/>
      </c>
      <c r="S236" s="95" t="inlineStr">
        <is>
          <t>PETR-810471</t>
        </is>
      </c>
      <c r="T236" s="95" t="inlineStr">
        <is>
          <t>equipment</t>
        </is>
      </c>
      <c r="U236" s="95" t="n">
        <v>736487.0600000001</v>
      </c>
      <c r="V236" s="95" t="n">
        <v>0</v>
      </c>
      <c r="W236" s="95" t="n">
        <v>0</v>
      </c>
      <c r="X236" s="95" t="n">
        <v>0</v>
      </c>
      <c r="Y236" s="95" t="n">
        <v>0</v>
      </c>
      <c r="Z236" s="95" t="n">
        <v>736487.0699999999</v>
      </c>
      <c r="AA236" s="95" t="n">
        <v>0</v>
      </c>
      <c r="AB236" s="95" t="n">
        <v>0</v>
      </c>
      <c r="AC236" s="95" t="n">
        <v>0</v>
      </c>
      <c r="AD236" s="95" t="n">
        <v>0</v>
      </c>
      <c r="AE236" s="95" t="inlineStr">
        <is>
          <t>equipment</t>
        </is>
      </c>
      <c r="AF236" s="95" t="n">
        <v>0</v>
      </c>
      <c r="AG236" s="95" t="n">
        <v>0</v>
      </c>
      <c r="AH236" s="95" t="n">
        <v>0</v>
      </c>
      <c r="AI236" s="95">
        <f>(EX236)</f>
        <v/>
      </c>
      <c r="AJ236" s="95">
        <f>(AS236)</f>
        <v/>
      </c>
      <c r="AK236" s="95" t="n">
        <v>0</v>
      </c>
      <c r="AL236" s="95" t="n">
        <v>0</v>
      </c>
      <c r="AM236" s="95" t="n">
        <v>0</v>
      </c>
      <c r="AN236" s="95" t="n">
        <v>0</v>
      </c>
      <c r="AO236" s="95">
        <f>ROUND(O236,2)</f>
        <v/>
      </c>
      <c r="AP236" s="95" t="n">
        <v>0</v>
      </c>
      <c r="AQ236" s="95">
        <f>ROUND(R236,2)</f>
        <v/>
      </c>
      <c r="AR236" s="95" t="n">
        <v>0</v>
      </c>
      <c r="AS236" s="95" t="n">
        <v>0</v>
      </c>
      <c r="AT236" s="95" t="n">
        <v>0</v>
      </c>
      <c r="AU236" s="95" t="n">
        <v>0</v>
      </c>
      <c r="AV236" s="95" t="n">
        <v>1</v>
      </c>
      <c r="AW236" s="95" t="n">
        <v>1</v>
      </c>
      <c r="AX236" s="95" t="n"/>
      <c r="AY236" s="95" t="n"/>
      <c r="AZ236" s="95" t="n">
        <v>1</v>
      </c>
      <c r="BA236" s="95" t="n">
        <v>0</v>
      </c>
      <c r="BB236" s="95" t="n">
        <v>0</v>
      </c>
      <c r="BC236" s="95" t="n">
        <v>1</v>
      </c>
      <c r="BD236" s="95" t="n"/>
      <c r="BE236" s="95" t="n"/>
      <c r="BF236" s="95" t="n"/>
      <c r="BG236" s="95" t="n"/>
      <c r="BH236" s="95" t="n">
        <v>3</v>
      </c>
      <c r="BI236" s="95" t="n">
        <v>35.7</v>
      </c>
      <c r="BJ236" s="95" t="n"/>
      <c r="BK236" s="95" t="n"/>
      <c r="BL236" s="95" t="n"/>
      <c r="BM236" s="95" t="n">
        <v>400003</v>
      </c>
      <c r="BN236" s="95" t="n">
        <v>0</v>
      </c>
      <c r="BO236" s="95" t="n"/>
      <c r="BP236" s="95" t="n">
        <v>0</v>
      </c>
      <c r="BQ236" s="95" t="n">
        <v>216</v>
      </c>
      <c r="BR236" s="95" t="n">
        <v>0</v>
      </c>
      <c r="BS236" s="95" t="n">
        <v>1</v>
      </c>
      <c r="BT236" s="95" t="n">
        <v>1</v>
      </c>
      <c r="BU236" s="95" t="n">
        <v>1</v>
      </c>
      <c r="BV236" s="95" t="n">
        <v>1</v>
      </c>
      <c r="BW236" s="95" t="n">
        <v>1</v>
      </c>
      <c r="BX236" s="95" t="n">
        <v>1</v>
      </c>
      <c r="BY236" s="95" t="n"/>
      <c r="BZ236" s="95" t="n">
        <v>0</v>
      </c>
      <c r="CA236" s="95" t="n">
        <v>0</v>
      </c>
      <c r="CB236" s="95" t="n"/>
      <c r="CC236" s="95" t="n"/>
      <c r="CD236" s="95" t="n"/>
      <c r="CE236" s="95" t="n">
        <v>30</v>
      </c>
      <c r="CF236" s="95" t="n">
        <v>0</v>
      </c>
      <c r="CG236" s="95" t="n">
        <v>0</v>
      </c>
      <c r="CH236" s="95" t="n"/>
      <c r="CI236" s="95" t="n"/>
      <c r="CJ236" s="95" t="n"/>
      <c r="CK236" s="95" t="n"/>
      <c r="CL236" s="95" t="n"/>
      <c r="CM236" s="95" t="n">
        <v>0</v>
      </c>
      <c r="CN236" s="95" t="n"/>
      <c r="CO236" s="95" t="n">
        <v>0</v>
      </c>
      <c r="CP236" s="95">
        <f>ROUND(P236,2)</f>
        <v/>
      </c>
      <c r="CQ236" s="95">
        <f>ROUND(V236,2)</f>
        <v/>
      </c>
      <c r="CR236" s="95">
        <f>ROUND(W236,2)</f>
        <v/>
      </c>
      <c r="CS236" s="95">
        <f>ROUND(X236,2)</f>
        <v/>
      </c>
      <c r="CT236" s="95">
        <f>ROUND(Y236,2)</f>
        <v/>
      </c>
      <c r="CU236" s="95">
        <f>ROUND(AF236,2)</f>
        <v/>
      </c>
      <c r="CV236" s="95">
        <f>ROUND((AH236*AV236),2)</f>
        <v/>
      </c>
      <c r="CW236" s="95">
        <f>ROUND(AI236,2)</f>
        <v/>
      </c>
      <c r="CX236" s="95">
        <f>ROUND(AJ236,2)</f>
        <v/>
      </c>
      <c r="CY236" s="95">
        <f>ROUND(((P236*AT236)/100),2)</f>
        <v/>
      </c>
      <c r="CZ236" s="95">
        <f>ROUND(((P236*AU236)/100),2)</f>
        <v/>
      </c>
      <c r="DA236" s="95" t="n"/>
      <c r="DB236" s="95" t="n"/>
      <c r="DC236" s="95" t="n"/>
      <c r="DD236" s="95" t="n"/>
      <c r="DE236" s="95" t="n"/>
      <c r="DF236" s="95" t="n"/>
      <c r="DG236" s="95" t="n"/>
      <c r="DH236" s="95" t="n"/>
      <c r="DI236" s="95" t="n"/>
      <c r="DJ236" s="95" t="n"/>
      <c r="DK236" s="95" t="n"/>
      <c r="DL236" s="95" t="n"/>
      <c r="DM236" s="95" t="n"/>
      <c r="DN236" s="95" t="n">
        <v>0</v>
      </c>
      <c r="DO236" s="95" t="n">
        <v>0</v>
      </c>
      <c r="DP236" s="95" t="n">
        <v>1</v>
      </c>
      <c r="DQ236" s="95" t="n">
        <v>1</v>
      </c>
      <c r="DR236" s="95" t="n"/>
      <c r="DS236" s="95" t="n"/>
      <c r="DT236" s="95" t="n"/>
      <c r="DU236" s="95" t="n">
        <v>1000</v>
      </c>
      <c r="DV236" s="95" t="inlineStr">
        <is>
          <t>шт.</t>
        </is>
      </c>
      <c r="DW236" s="95" t="inlineStr">
        <is>
          <t>шт.</t>
        </is>
      </c>
      <c r="DX236" s="95" t="n">
        <v>1</v>
      </c>
      <c r="DY236" s="95" t="n"/>
      <c r="DZ236" s="95" t="n"/>
      <c r="EA236" s="95" t="n"/>
      <c r="EB236" s="95" t="n"/>
      <c r="EC236" s="95" t="n"/>
      <c r="ED236" s="95" t="n"/>
      <c r="EE236" s="95" t="n">
        <v>1467046423</v>
      </c>
      <c r="EF236" s="95" t="n">
        <v>216</v>
      </c>
      <c r="EG236" s="95" t="inlineStr">
        <is>
          <t>Оборудование</t>
        </is>
      </c>
      <c r="EH236" s="95" t="n">
        <v>0</v>
      </c>
      <c r="EI236" s="95" t="n"/>
      <c r="EJ236" s="95" t="n">
        <v>35.7</v>
      </c>
      <c r="EK236" s="95" t="n">
        <v>0</v>
      </c>
      <c r="EL236" s="95" t="inlineStr">
        <is>
          <t>ТКП / коммерческое предложение</t>
        </is>
      </c>
      <c r="EM236" s="95" t="inlineStr">
        <is>
          <t>PETR-810471</t>
        </is>
      </c>
      <c r="EN236" s="95" t="n"/>
      <c r="EO236" s="95" t="n"/>
      <c r="EP236" s="95" t="n"/>
      <c r="EQ236" s="95" t="n">
        <v>0</v>
      </c>
      <c r="ER236" s="95" t="n">
        <v>20629.89</v>
      </c>
      <c r="ES236" s="95" t="n">
        <v>0</v>
      </c>
      <c r="ET236" s="95" t="n">
        <v>0</v>
      </c>
      <c r="EU236" s="95" t="n">
        <v>0</v>
      </c>
      <c r="EV236" s="95" t="n">
        <v>0</v>
      </c>
      <c r="EW236" s="95" t="n">
        <v>0</v>
      </c>
      <c r="EX236" s="95" t="n">
        <v>0</v>
      </c>
      <c r="EY236" s="95" t="n">
        <v>0</v>
      </c>
      <c r="EZ236" s="95" t="n"/>
      <c r="FA236" s="95" t="n"/>
      <c r="FB236" s="95" t="n"/>
      <c r="FC236" s="95" t="n"/>
      <c r="FD236" s="95" t="n"/>
      <c r="FE236" s="95" t="n"/>
      <c r="FF236" s="95" t="n"/>
      <c r="FG236" s="95" t="n"/>
      <c r="FH236" s="95" t="n"/>
      <c r="FI236" s="95" t="n"/>
      <c r="FJ236" s="95" t="n"/>
      <c r="FK236" s="95" t="n"/>
      <c r="FL236" s="95" t="n"/>
      <c r="FM236" s="95" t="n"/>
      <c r="FN236" s="95" t="n"/>
      <c r="FO236" s="95" t="n"/>
      <c r="FP236" s="95" t="n"/>
      <c r="FQ236" s="95" t="n">
        <v>0</v>
      </c>
      <c r="FR236" s="95">
        <f>ROUND(IF(BI236=3,GM236,0),2)</f>
        <v/>
      </c>
      <c r="FS236" s="95" t="n">
        <v>0</v>
      </c>
      <c r="FT236" s="95" t="n"/>
      <c r="FU236" s="95" t="n"/>
      <c r="FV236" s="95" t="n"/>
      <c r="FW236" s="95" t="n"/>
      <c r="FX236" s="95" t="n">
        <v>0</v>
      </c>
      <c r="FY236" s="95" t="n">
        <v>0</v>
      </c>
      <c r="FZ236" s="95" t="n"/>
      <c r="GA236" s="95" t="inlineStr">
        <is>
          <t>[83 / 1,20 /  1] +  1,2% Заг.скл</t>
        </is>
      </c>
      <c r="GB236" s="95" t="n"/>
      <c r="GC236" s="95" t="n"/>
      <c r="GD236" s="95" t="n">
        <v>1</v>
      </c>
      <c r="GE236" s="95" t="n"/>
      <c r="GF236" s="95" t="n">
        <v>1467046423</v>
      </c>
      <c r="GG236" s="95" t="n">
        <v>2</v>
      </c>
      <c r="GH236" s="95" t="n">
        <v>3</v>
      </c>
      <c r="GI236" s="95" t="n">
        <v>5</v>
      </c>
      <c r="GJ236" s="95" t="n">
        <v>0</v>
      </c>
      <c r="GK236" s="95" t="n">
        <v>0</v>
      </c>
      <c r="GL236" s="95">
        <f>ROUND(IF(AND(BH236=3,BI236=3,FS236&lt;&gt;0),P236,0),2)</f>
        <v/>
      </c>
      <c r="GM236" s="95">
        <f>ROUND(O236+X236+Y236,2)+GX236</f>
        <v/>
      </c>
      <c r="GN236" s="95">
        <f>IF(OR(BI236=0,BI236=1),GM236-GX236,0)</f>
        <v/>
      </c>
      <c r="GO236" s="95">
        <f>IF(BI236=2,GM236-GX236,0)</f>
        <v/>
      </c>
      <c r="GP236" s="95">
        <f>IF(BI236=4,GM236-GX236,0)</f>
        <v/>
      </c>
      <c r="GQ236" s="95" t="n"/>
      <c r="GR236" s="95" t="n">
        <v>1</v>
      </c>
      <c r="GS236" s="95" t="n">
        <v>1</v>
      </c>
      <c r="GT236" s="95" t="n">
        <v>0</v>
      </c>
      <c r="GU236" s="95" t="n"/>
      <c r="GV236" s="95">
        <f>ROUND((GT236),6)</f>
        <v/>
      </c>
      <c r="GW236" s="95" t="n">
        <v>1</v>
      </c>
      <c r="GX236" s="95">
        <f>ROUND(HC236*I236,2)</f>
        <v/>
      </c>
      <c r="GY236" s="95" t="n">
        <v>0</v>
      </c>
      <c r="GZ236" s="95" t="n">
        <v>0</v>
      </c>
      <c r="HA236" s="95" t="n">
        <v>0</v>
      </c>
      <c r="HB236" s="95" t="n">
        <v>0</v>
      </c>
      <c r="HC236" s="95">
        <f>GV236*GW236</f>
        <v/>
      </c>
      <c r="HD236" s="95" t="n">
        <v>0</v>
      </c>
      <c r="HE236" s="95" t="n"/>
      <c r="HF236" s="95" t="n"/>
      <c r="HG236" s="95" t="n"/>
      <c r="HH236" s="95" t="n"/>
      <c r="HI236" s="95" t="n"/>
      <c r="HJ236" s="95" t="n"/>
      <c r="HK236" s="95" t="n"/>
      <c r="HL236" s="95" t="n"/>
      <c r="HM236" s="95" t="n"/>
      <c r="HN236" s="95" t="n"/>
      <c r="HO236" s="95" t="n"/>
      <c r="HP236" s="95" t="n"/>
      <c r="HQ236" s="95" t="n"/>
      <c r="HR236" s="95" t="n"/>
      <c r="HS236" s="95" t="n"/>
      <c r="HT236" s="95" t="n"/>
      <c r="HU236" s="95" t="n"/>
      <c r="HV236" s="95" t="n"/>
      <c r="HW236" s="95" t="n"/>
      <c r="HX236" s="95" t="n"/>
      <c r="HY236" s="95" t="n"/>
      <c r="HZ236" s="95" t="n"/>
      <c r="IA236" s="95" t="n"/>
      <c r="IB236" s="95" t="n"/>
      <c r="IC236" s="95" t="n"/>
      <c r="ID236" s="95" t="n"/>
      <c r="IE236" s="95" t="n"/>
      <c r="IF236" s="95" t="n"/>
      <c r="IG236" s="95" t="n"/>
      <c r="IH236" s="95" t="n"/>
      <c r="II236" s="95" t="n"/>
      <c r="IJ236" s="95" t="n"/>
      <c r="IK236" s="95" t="n"/>
      <c r="IL236" s="95" t="n"/>
      <c r="IM236" s="95" t="n"/>
      <c r="IN236" s="95" t="n"/>
      <c r="IO236" s="95" t="n"/>
      <c r="IP236" s="95" t="n"/>
      <c r="IQ236" s="95" t="n"/>
      <c r="IR236" s="95" t="n"/>
      <c r="IS236" s="95" t="n"/>
      <c r="IT236" s="95" t="n"/>
      <c r="IU236" s="95" t="n"/>
    </row>
    <row r="237" ht="12.75" customHeight="1" s="54">
      <c r="A237" s="95" t="n">
        <v>18</v>
      </c>
      <c r="B237" s="95" t="n">
        <v>1</v>
      </c>
      <c r="C237" s="95">
        <f>ROW(SmtRes!A214)</f>
        <v/>
      </c>
      <c r="D237" s="95">
        <f>ROW(EtalonRes!A214)</f>
        <v/>
      </c>
      <c r="E237" s="95" t="n">
        <v>2.1</v>
      </c>
      <c r="F237" s="95" t="inlineStr">
        <is>
          <t>PETR-614795</t>
        </is>
      </c>
      <c r="G237" s="95" t="inlineStr">
        <is>
          <t>Термостатические клапаны, запорная арматура и воздухоотводчики отопления</t>
        </is>
      </c>
      <c r="H237" s="95" t="inlineStr">
        <is>
          <t>компл.</t>
        </is>
      </c>
      <c r="I237" s="95" t="n">
        <v>68.2</v>
      </c>
      <c r="J237" s="95" t="n">
        <v>4683.54</v>
      </c>
      <c r="K237" s="95" t="n">
        <v>319417.6</v>
      </c>
      <c r="L237" s="95" t="n"/>
      <c r="M237" s="95" t="n"/>
      <c r="N237" s="95" t="n"/>
      <c r="O237" s="95">
        <f>ROUND(Z237,2)</f>
        <v/>
      </c>
      <c r="P237" s="95">
        <f>ROUND(U237,2)</f>
        <v/>
      </c>
      <c r="Q237" s="95">
        <f>ROUND(1,2)</f>
        <v/>
      </c>
      <c r="R237" s="95">
        <f>ROUND(AH237,2)</f>
        <v/>
      </c>
      <c r="S237" s="95" t="inlineStr">
        <is>
          <t>PETR-614795</t>
        </is>
      </c>
      <c r="T237" s="95" t="inlineStr">
        <is>
          <t>material</t>
        </is>
      </c>
      <c r="U237" s="95" t="n">
        <v>319417.6</v>
      </c>
      <c r="V237" s="95" t="n">
        <v>0</v>
      </c>
      <c r="W237" s="95" t="n">
        <v>0</v>
      </c>
      <c r="X237" s="95" t="n">
        <v>0</v>
      </c>
      <c r="Y237" s="95" t="n">
        <v>0</v>
      </c>
      <c r="Z237" s="95" t="n">
        <v>319417.43</v>
      </c>
      <c r="AA237" s="95" t="n">
        <v>0</v>
      </c>
      <c r="AB237" s="95" t="n">
        <v>0</v>
      </c>
      <c r="AC237" s="95" t="n">
        <v>0</v>
      </c>
      <c r="AD237" s="95" t="n">
        <v>0</v>
      </c>
      <c r="AE237" s="95" t="inlineStr">
        <is>
          <t>material</t>
        </is>
      </c>
      <c r="AF237" s="95" t="n">
        <v>0</v>
      </c>
      <c r="AG237" s="95" t="n">
        <v>0</v>
      </c>
      <c r="AH237" s="95" t="n">
        <v>0</v>
      </c>
      <c r="AI237" s="95">
        <f>(EX237)</f>
        <v/>
      </c>
      <c r="AJ237" s="95">
        <f>(AS237)</f>
        <v/>
      </c>
      <c r="AK237" s="95" t="n">
        <v>0</v>
      </c>
      <c r="AL237" s="95" t="n">
        <v>0</v>
      </c>
      <c r="AM237" s="95" t="n">
        <v>0</v>
      </c>
      <c r="AN237" s="95" t="n">
        <v>0</v>
      </c>
      <c r="AO237" s="95">
        <f>ROUND(O237,2)</f>
        <v/>
      </c>
      <c r="AP237" s="95" t="n">
        <v>0</v>
      </c>
      <c r="AQ237" s="95">
        <f>ROUND(R237,2)</f>
        <v/>
      </c>
      <c r="AR237" s="95" t="n">
        <v>0</v>
      </c>
      <c r="AS237" s="95" t="n">
        <v>0</v>
      </c>
      <c r="AT237" s="95" t="n">
        <v>0</v>
      </c>
      <c r="AU237" s="95" t="n">
        <v>0</v>
      </c>
      <c r="AV237" s="95" t="n">
        <v>1</v>
      </c>
      <c r="AW237" s="95" t="n">
        <v>1</v>
      </c>
      <c r="AX237" s="95" t="n"/>
      <c r="AY237" s="95" t="n"/>
      <c r="AZ237" s="95" t="n">
        <v>1</v>
      </c>
      <c r="BA237" s="95" t="n">
        <v>0</v>
      </c>
      <c r="BB237" s="95" t="n">
        <v>0</v>
      </c>
      <c r="BC237" s="95" t="n">
        <v>1</v>
      </c>
      <c r="BD237" s="95" t="n"/>
      <c r="BE237" s="95" t="n"/>
      <c r="BF237" s="95" t="n"/>
      <c r="BG237" s="95" t="n"/>
      <c r="BH237" s="95" t="n">
        <v>3</v>
      </c>
      <c r="BI237" s="95" t="n">
        <v>68.2</v>
      </c>
      <c r="BJ237" s="95" t="n"/>
      <c r="BK237" s="95" t="n"/>
      <c r="BL237" s="95" t="n"/>
      <c r="BM237" s="95" t="n">
        <v>400002</v>
      </c>
      <c r="BN237" s="95" t="n">
        <v>0</v>
      </c>
      <c r="BO237" s="95" t="n"/>
      <c r="BP237" s="95" t="n">
        <v>0</v>
      </c>
      <c r="BQ237" s="95" t="n">
        <v>202</v>
      </c>
      <c r="BR237" s="95" t="n">
        <v>0</v>
      </c>
      <c r="BS237" s="95" t="n">
        <v>1</v>
      </c>
      <c r="BT237" s="95" t="n">
        <v>1</v>
      </c>
      <c r="BU237" s="95" t="n">
        <v>1</v>
      </c>
      <c r="BV237" s="95" t="n">
        <v>1</v>
      </c>
      <c r="BW237" s="95" t="n">
        <v>1</v>
      </c>
      <c r="BX237" s="95" t="n">
        <v>1</v>
      </c>
      <c r="BY237" s="95" t="n"/>
      <c r="BZ237" s="95" t="n">
        <v>0</v>
      </c>
      <c r="CA237" s="95" t="n">
        <v>0</v>
      </c>
      <c r="CB237" s="95" t="n"/>
      <c r="CC237" s="95" t="n"/>
      <c r="CD237" s="95" t="n"/>
      <c r="CE237" s="95" t="n">
        <v>30</v>
      </c>
      <c r="CF237" s="95" t="n">
        <v>0</v>
      </c>
      <c r="CG237" s="95" t="n">
        <v>0</v>
      </c>
      <c r="CH237" s="95" t="n"/>
      <c r="CI237" s="95" t="n"/>
      <c r="CJ237" s="95" t="n"/>
      <c r="CK237" s="95" t="n"/>
      <c r="CL237" s="95" t="n"/>
      <c r="CM237" s="95" t="n">
        <v>0</v>
      </c>
      <c r="CN237" s="95" t="n"/>
      <c r="CO237" s="95" t="n">
        <v>0</v>
      </c>
      <c r="CP237" s="95">
        <f>ROUND(P237,2)</f>
        <v/>
      </c>
      <c r="CQ237" s="95">
        <f>ROUND(V237,2)</f>
        <v/>
      </c>
      <c r="CR237" s="95">
        <f>ROUND(W237,2)</f>
        <v/>
      </c>
      <c r="CS237" s="95">
        <f>ROUND(X237,2)</f>
        <v/>
      </c>
      <c r="CT237" s="95">
        <f>ROUND(Y237,2)</f>
        <v/>
      </c>
      <c r="CU237" s="95">
        <f>ROUND(AF237,2)</f>
        <v/>
      </c>
      <c r="CV237" s="95">
        <f>ROUND((AH237*AV237),2)</f>
        <v/>
      </c>
      <c r="CW237" s="95">
        <f>ROUND(AI237,2)</f>
        <v/>
      </c>
      <c r="CX237" s="95">
        <f>ROUND(AJ237,2)</f>
        <v/>
      </c>
      <c r="CY237" s="95">
        <f>ROUND(((P237*AT237)/100),2)</f>
        <v/>
      </c>
      <c r="CZ237" s="95">
        <f>ROUND(((P237*AU237)/100),2)</f>
        <v/>
      </c>
      <c r="DA237" s="95" t="n"/>
      <c r="DB237" s="95" t="n"/>
      <c r="DC237" s="95" t="n"/>
      <c r="DD237" s="95" t="n"/>
      <c r="DE237" s="95" t="n"/>
      <c r="DF237" s="95" t="n"/>
      <c r="DG237" s="95" t="n"/>
      <c r="DH237" s="95" t="n"/>
      <c r="DI237" s="95" t="n"/>
      <c r="DJ237" s="95" t="n"/>
      <c r="DK237" s="95" t="n"/>
      <c r="DL237" s="95" t="n"/>
      <c r="DM237" s="95" t="n"/>
      <c r="DN237" s="95" t="n">
        <v>0</v>
      </c>
      <c r="DO237" s="95" t="n">
        <v>0</v>
      </c>
      <c r="DP237" s="95" t="n">
        <v>1</v>
      </c>
      <c r="DQ237" s="95" t="n">
        <v>1</v>
      </c>
      <c r="DR237" s="95" t="n"/>
      <c r="DS237" s="95" t="n"/>
      <c r="DT237" s="95" t="n"/>
      <c r="DU237" s="95" t="n">
        <v>1000</v>
      </c>
      <c r="DV237" s="95" t="inlineStr">
        <is>
          <t>компл.</t>
        </is>
      </c>
      <c r="DW237" s="95" t="inlineStr">
        <is>
          <t>компл.</t>
        </is>
      </c>
      <c r="DX237" s="95" t="n">
        <v>1</v>
      </c>
      <c r="DY237" s="95" t="n"/>
      <c r="DZ237" s="95" t="n"/>
      <c r="EA237" s="95" t="n"/>
      <c r="EB237" s="95" t="n"/>
      <c r="EC237" s="95" t="n"/>
      <c r="ED237" s="95" t="n"/>
      <c r="EE237" s="95" t="n">
        <v>1140074432</v>
      </c>
      <c r="EF237" s="95" t="n">
        <v>202</v>
      </c>
      <c r="EG237" s="95" t="inlineStr">
        <is>
          <t>Материалы</t>
        </is>
      </c>
      <c r="EH237" s="95" t="n">
        <v>0</v>
      </c>
      <c r="EI237" s="95" t="n"/>
      <c r="EJ237" s="95" t="n">
        <v>68.2</v>
      </c>
      <c r="EK237" s="95" t="n">
        <v>0</v>
      </c>
      <c r="EL237" s="95" t="inlineStr">
        <is>
          <t>ТКП / коммерческое предложение</t>
        </is>
      </c>
      <c r="EM237" s="95" t="inlineStr">
        <is>
          <t>PETR-614795</t>
        </is>
      </c>
      <c r="EN237" s="95" t="n"/>
      <c r="EO237" s="95" t="n"/>
      <c r="EP237" s="95" t="n"/>
      <c r="EQ237" s="95" t="n">
        <v>0</v>
      </c>
      <c r="ER237" s="95" t="n">
        <v>4683.54</v>
      </c>
      <c r="ES237" s="95" t="n">
        <v>0</v>
      </c>
      <c r="ET237" s="95" t="n">
        <v>0</v>
      </c>
      <c r="EU237" s="95" t="n">
        <v>0</v>
      </c>
      <c r="EV237" s="95" t="n">
        <v>0</v>
      </c>
      <c r="EW237" s="95" t="n">
        <v>0</v>
      </c>
      <c r="EX237" s="95" t="n">
        <v>0</v>
      </c>
      <c r="EY237" s="95" t="n">
        <v>0</v>
      </c>
      <c r="EZ237" s="95" t="n"/>
      <c r="FA237" s="95" t="n"/>
      <c r="FB237" s="95" t="n"/>
      <c r="FC237" s="95" t="n"/>
      <c r="FD237" s="95" t="n"/>
      <c r="FE237" s="95" t="n"/>
      <c r="FF237" s="95" t="n"/>
      <c r="FG237" s="95" t="n"/>
      <c r="FH237" s="95" t="n"/>
      <c r="FI237" s="95" t="n"/>
      <c r="FJ237" s="95" t="n"/>
      <c r="FK237" s="95" t="n"/>
      <c r="FL237" s="95" t="n"/>
      <c r="FM237" s="95" t="n"/>
      <c r="FN237" s="95" t="n"/>
      <c r="FO237" s="95" t="n"/>
      <c r="FP237" s="95" t="n"/>
      <c r="FQ237" s="95" t="n">
        <v>0</v>
      </c>
      <c r="FR237" s="95">
        <f>ROUND(IF(BI237=3,GM237,0),2)</f>
        <v/>
      </c>
      <c r="FS237" s="95" t="n">
        <v>0</v>
      </c>
      <c r="FT237" s="95" t="n"/>
      <c r="FU237" s="95" t="n"/>
      <c r="FV237" s="95" t="n"/>
      <c r="FW237" s="95" t="n"/>
      <c r="FX237" s="95" t="n">
        <v>0</v>
      </c>
      <c r="FY237" s="95" t="n">
        <v>0</v>
      </c>
      <c r="FZ237" s="95" t="n"/>
      <c r="GA237" s="95" t="inlineStr">
        <is>
          <t>[82 / 1,20 /  1] +  2% Заг.скл</t>
        </is>
      </c>
      <c r="GB237" s="95" t="n"/>
      <c r="GC237" s="95" t="n"/>
      <c r="GD237" s="95" t="n">
        <v>1</v>
      </c>
      <c r="GE237" s="95" t="n"/>
      <c r="GF237" s="95" t="n">
        <v>1140074432</v>
      </c>
      <c r="GG237" s="95" t="n">
        <v>2</v>
      </c>
      <c r="GH237" s="95" t="n">
        <v>4</v>
      </c>
      <c r="GI237" s="95" t="n">
        <v>-2</v>
      </c>
      <c r="GJ237" s="95" t="n">
        <v>0</v>
      </c>
      <c r="GK237" s="95" t="n">
        <v>0</v>
      </c>
      <c r="GL237" s="95">
        <f>ROUND(IF(AND(BH237=3,BI237=3,FS237&lt;&gt;0),P237,0),2)</f>
        <v/>
      </c>
      <c r="GM237" s="95">
        <f>ROUND(O237+X237+Y237,2)+GX237</f>
        <v/>
      </c>
      <c r="GN237" s="95">
        <f>IF(OR(BI237=0,BI237=1),GM237-GX237,0)</f>
        <v/>
      </c>
      <c r="GO237" s="95">
        <f>IF(BI237=2,GM237-GX237,0)</f>
        <v/>
      </c>
      <c r="GP237" s="95">
        <f>IF(BI237=4,GM237-GX237,0)</f>
        <v/>
      </c>
      <c r="GQ237" s="95" t="n"/>
      <c r="GR237" s="95" t="n">
        <v>0</v>
      </c>
      <c r="GS237" s="95" t="n">
        <v>2</v>
      </c>
      <c r="GT237" s="95" t="n">
        <v>0</v>
      </c>
      <c r="GU237" s="95" t="n"/>
      <c r="GV237" s="95">
        <f>ROUND((GT237),6)</f>
        <v/>
      </c>
      <c r="GW237" s="95" t="n">
        <v>1</v>
      </c>
      <c r="GX237" s="95">
        <f>ROUND(HC237*I237,2)</f>
        <v/>
      </c>
      <c r="GY237" s="95" t="n">
        <v>0</v>
      </c>
      <c r="GZ237" s="95" t="n">
        <v>0</v>
      </c>
      <c r="HA237" s="95" t="n">
        <v>0</v>
      </c>
      <c r="HB237" s="95" t="n">
        <v>0</v>
      </c>
      <c r="HC237" s="95">
        <f>GV237*GW237</f>
        <v/>
      </c>
      <c r="HD237" s="95" t="n">
        <v>0</v>
      </c>
      <c r="HE237" s="95" t="n"/>
      <c r="HF237" s="95" t="n"/>
      <c r="HG237" s="95" t="n"/>
      <c r="HH237" s="95" t="n"/>
      <c r="HI237" s="95" t="n"/>
      <c r="HJ237" s="95" t="n"/>
      <c r="HK237" s="95" t="n"/>
      <c r="HL237" s="95" t="n"/>
      <c r="HM237" s="95" t="n"/>
      <c r="HN237" s="95" t="n"/>
      <c r="HO237" s="95" t="n"/>
      <c r="HP237" s="95" t="n"/>
      <c r="HQ237" s="95" t="n"/>
      <c r="HR237" s="95" t="n"/>
      <c r="HS237" s="95" t="n"/>
      <c r="HT237" s="95" t="n"/>
      <c r="HU237" s="95" t="n"/>
      <c r="HV237" s="95" t="n"/>
      <c r="HW237" s="95" t="n"/>
      <c r="HX237" s="95" t="n"/>
      <c r="HY237" s="95" t="n"/>
      <c r="HZ237" s="95" t="n"/>
      <c r="IA237" s="95" t="n"/>
      <c r="IB237" s="95" t="n"/>
      <c r="IC237" s="95" t="n"/>
      <c r="ID237" s="95" t="n"/>
      <c r="IE237" s="95" t="n"/>
      <c r="IF237" s="95" t="n"/>
      <c r="IG237" s="95" t="n"/>
      <c r="IH237" s="95" t="n"/>
      <c r="II237" s="95" t="n"/>
      <c r="IJ237" s="95" t="n"/>
      <c r="IK237" s="95" t="n"/>
      <c r="IL237" s="95" t="n"/>
      <c r="IM237" s="95" t="n"/>
      <c r="IN237" s="95" t="n"/>
      <c r="IO237" s="95" t="n"/>
      <c r="IP237" s="95" t="n"/>
      <c r="IQ237" s="95" t="n"/>
      <c r="IR237" s="95" t="n"/>
      <c r="IS237" s="95" t="n"/>
      <c r="IT237" s="95" t="n"/>
      <c r="IU237" s="95" t="n"/>
    </row>
    <row r="238" ht="12.75" customHeight="1" s="54">
      <c r="A238" s="95" t="n">
        <v>18</v>
      </c>
      <c r="B238" s="95" t="n">
        <v>1</v>
      </c>
      <c r="C238" s="95">
        <f>ROW(SmtRes!A215)</f>
        <v/>
      </c>
      <c r="D238" s="95">
        <f>ROW(EtalonRes!A215)</f>
        <v/>
      </c>
      <c r="E238" s="95" t="n">
        <v>2.1</v>
      </c>
      <c r="F238" s="95" t="inlineStr">
        <is>
          <t>PETR-148982</t>
        </is>
      </c>
      <c r="G238" s="95" t="inlineStr">
        <is>
          <t>Трубы отопления, фитинги, изоляция и крепеж</t>
        </is>
      </c>
      <c r="H238" s="95" t="inlineStr">
        <is>
          <t>м.п.</t>
        </is>
      </c>
      <c r="I238" s="95" t="n">
        <v>285.2</v>
      </c>
      <c r="J238" s="95" t="n">
        <v>724.83</v>
      </c>
      <c r="K238" s="95" t="n">
        <v>206722.64</v>
      </c>
      <c r="L238" s="95" t="n"/>
      <c r="M238" s="95" t="n"/>
      <c r="N238" s="95" t="n"/>
      <c r="O238" s="95">
        <f>ROUND(Z238,2)</f>
        <v/>
      </c>
      <c r="P238" s="95">
        <f>ROUND(U238,2)</f>
        <v/>
      </c>
      <c r="Q238" s="95">
        <f>ROUND(1,2)</f>
        <v/>
      </c>
      <c r="R238" s="95">
        <f>ROUND(AH238,2)</f>
        <v/>
      </c>
      <c r="S238" s="95" t="inlineStr">
        <is>
          <t>PETR-148982</t>
        </is>
      </c>
      <c r="T238" s="95" t="inlineStr">
        <is>
          <t>material</t>
        </is>
      </c>
      <c r="U238" s="95" t="n">
        <v>206722.64</v>
      </c>
      <c r="V238" s="95" t="n">
        <v>0</v>
      </c>
      <c r="W238" s="95" t="n">
        <v>0</v>
      </c>
      <c r="X238" s="95" t="n">
        <v>0</v>
      </c>
      <c r="Y238" s="95" t="n">
        <v>0</v>
      </c>
      <c r="Z238" s="95" t="n">
        <v>206721.52</v>
      </c>
      <c r="AA238" s="95" t="n">
        <v>0</v>
      </c>
      <c r="AB238" s="95" t="n">
        <v>0</v>
      </c>
      <c r="AC238" s="95" t="n">
        <v>0</v>
      </c>
      <c r="AD238" s="95" t="n">
        <v>0</v>
      </c>
      <c r="AE238" s="95" t="inlineStr">
        <is>
          <t>material</t>
        </is>
      </c>
      <c r="AF238" s="95" t="n">
        <v>0</v>
      </c>
      <c r="AG238" s="95" t="n">
        <v>0</v>
      </c>
      <c r="AH238" s="95" t="n">
        <v>0</v>
      </c>
      <c r="AI238" s="95">
        <f>(EX238)</f>
        <v/>
      </c>
      <c r="AJ238" s="95">
        <f>(AS238)</f>
        <v/>
      </c>
      <c r="AK238" s="95" t="n">
        <v>0</v>
      </c>
      <c r="AL238" s="95" t="n">
        <v>0</v>
      </c>
      <c r="AM238" s="95" t="n">
        <v>0</v>
      </c>
      <c r="AN238" s="95" t="n">
        <v>0</v>
      </c>
      <c r="AO238" s="95">
        <f>ROUND(O238,2)</f>
        <v/>
      </c>
      <c r="AP238" s="95" t="n">
        <v>0</v>
      </c>
      <c r="AQ238" s="95">
        <f>ROUND(R238,2)</f>
        <v/>
      </c>
      <c r="AR238" s="95" t="n">
        <v>0</v>
      </c>
      <c r="AS238" s="95" t="n">
        <v>0</v>
      </c>
      <c r="AT238" s="95" t="n">
        <v>0</v>
      </c>
      <c r="AU238" s="95" t="n">
        <v>0</v>
      </c>
      <c r="AV238" s="95" t="n">
        <v>1</v>
      </c>
      <c r="AW238" s="95" t="n">
        <v>1</v>
      </c>
      <c r="AX238" s="95" t="n"/>
      <c r="AY238" s="95" t="n"/>
      <c r="AZ238" s="95" t="n">
        <v>1</v>
      </c>
      <c r="BA238" s="95" t="n">
        <v>0</v>
      </c>
      <c r="BB238" s="95" t="n">
        <v>0</v>
      </c>
      <c r="BC238" s="95" t="n">
        <v>1</v>
      </c>
      <c r="BD238" s="95" t="n"/>
      <c r="BE238" s="95" t="n"/>
      <c r="BF238" s="95" t="n"/>
      <c r="BG238" s="95" t="n"/>
      <c r="BH238" s="95" t="n">
        <v>3</v>
      </c>
      <c r="BI238" s="95" t="n">
        <v>285.2</v>
      </c>
      <c r="BJ238" s="95" t="n"/>
      <c r="BK238" s="95" t="n"/>
      <c r="BL238" s="95" t="n"/>
      <c r="BM238" s="95" t="n">
        <v>400002</v>
      </c>
      <c r="BN238" s="95" t="n">
        <v>0</v>
      </c>
      <c r="BO238" s="95" t="n"/>
      <c r="BP238" s="95" t="n">
        <v>0</v>
      </c>
      <c r="BQ238" s="95" t="n">
        <v>202</v>
      </c>
      <c r="BR238" s="95" t="n">
        <v>0</v>
      </c>
      <c r="BS238" s="95" t="n">
        <v>1</v>
      </c>
      <c r="BT238" s="95" t="n">
        <v>1</v>
      </c>
      <c r="BU238" s="95" t="n">
        <v>1</v>
      </c>
      <c r="BV238" s="95" t="n">
        <v>1</v>
      </c>
      <c r="BW238" s="95" t="n">
        <v>1</v>
      </c>
      <c r="BX238" s="95" t="n">
        <v>1</v>
      </c>
      <c r="BY238" s="95" t="n"/>
      <c r="BZ238" s="95" t="n">
        <v>0</v>
      </c>
      <c r="CA238" s="95" t="n">
        <v>0</v>
      </c>
      <c r="CB238" s="95" t="n"/>
      <c r="CC238" s="95" t="n"/>
      <c r="CD238" s="95" t="n"/>
      <c r="CE238" s="95" t="n">
        <v>30</v>
      </c>
      <c r="CF238" s="95" t="n">
        <v>0</v>
      </c>
      <c r="CG238" s="95" t="n">
        <v>0</v>
      </c>
      <c r="CH238" s="95" t="n"/>
      <c r="CI238" s="95" t="n"/>
      <c r="CJ238" s="95" t="n"/>
      <c r="CK238" s="95" t="n"/>
      <c r="CL238" s="95" t="n"/>
      <c r="CM238" s="95" t="n">
        <v>0</v>
      </c>
      <c r="CN238" s="95" t="n"/>
      <c r="CO238" s="95" t="n">
        <v>0</v>
      </c>
      <c r="CP238" s="95">
        <f>ROUND(P238,2)</f>
        <v/>
      </c>
      <c r="CQ238" s="95">
        <f>ROUND(V238,2)</f>
        <v/>
      </c>
      <c r="CR238" s="95">
        <f>ROUND(W238,2)</f>
        <v/>
      </c>
      <c r="CS238" s="95">
        <f>ROUND(X238,2)</f>
        <v/>
      </c>
      <c r="CT238" s="95">
        <f>ROUND(Y238,2)</f>
        <v/>
      </c>
      <c r="CU238" s="95">
        <f>ROUND(AF238,2)</f>
        <v/>
      </c>
      <c r="CV238" s="95">
        <f>ROUND((AH238*AV238),2)</f>
        <v/>
      </c>
      <c r="CW238" s="95">
        <f>ROUND(AI238,2)</f>
        <v/>
      </c>
      <c r="CX238" s="95">
        <f>ROUND(AJ238,2)</f>
        <v/>
      </c>
      <c r="CY238" s="95">
        <f>ROUND(((P238*AT238)/100),2)</f>
        <v/>
      </c>
      <c r="CZ238" s="95">
        <f>ROUND(((P238*AU238)/100),2)</f>
        <v/>
      </c>
      <c r="DA238" s="95" t="n"/>
      <c r="DB238" s="95" t="n"/>
      <c r="DC238" s="95" t="n"/>
      <c r="DD238" s="95" t="n"/>
      <c r="DE238" s="95" t="n"/>
      <c r="DF238" s="95" t="n"/>
      <c r="DG238" s="95" t="n"/>
      <c r="DH238" s="95" t="n"/>
      <c r="DI238" s="95" t="n"/>
      <c r="DJ238" s="95" t="n"/>
      <c r="DK238" s="95" t="n"/>
      <c r="DL238" s="95" t="n"/>
      <c r="DM238" s="95" t="n"/>
      <c r="DN238" s="95" t="n">
        <v>0</v>
      </c>
      <c r="DO238" s="95" t="n">
        <v>0</v>
      </c>
      <c r="DP238" s="95" t="n">
        <v>1</v>
      </c>
      <c r="DQ238" s="95" t="n">
        <v>1</v>
      </c>
      <c r="DR238" s="95" t="n"/>
      <c r="DS238" s="95" t="n"/>
      <c r="DT238" s="95" t="n"/>
      <c r="DU238" s="95" t="n">
        <v>1000</v>
      </c>
      <c r="DV238" s="95" t="inlineStr">
        <is>
          <t>м.п.</t>
        </is>
      </c>
      <c r="DW238" s="95" t="inlineStr">
        <is>
          <t>м.п.</t>
        </is>
      </c>
      <c r="DX238" s="95" t="n">
        <v>1</v>
      </c>
      <c r="DY238" s="95" t="n"/>
      <c r="DZ238" s="95" t="n"/>
      <c r="EA238" s="95" t="n"/>
      <c r="EB238" s="95" t="n"/>
      <c r="EC238" s="95" t="n"/>
      <c r="ED238" s="95" t="n"/>
      <c r="EE238" s="95" t="n">
        <v>1560729342</v>
      </c>
      <c r="EF238" s="95" t="n">
        <v>202</v>
      </c>
      <c r="EG238" s="95" t="inlineStr">
        <is>
          <t>Материалы</t>
        </is>
      </c>
      <c r="EH238" s="95" t="n">
        <v>0</v>
      </c>
      <c r="EI238" s="95" t="n"/>
      <c r="EJ238" s="95" t="n">
        <v>285.2</v>
      </c>
      <c r="EK238" s="95" t="n">
        <v>0</v>
      </c>
      <c r="EL238" s="95" t="inlineStr">
        <is>
          <t>ТКП / коммерческое предложение</t>
        </is>
      </c>
      <c r="EM238" s="95" t="inlineStr">
        <is>
          <t>PETR-148982</t>
        </is>
      </c>
      <c r="EN238" s="95" t="n"/>
      <c r="EO238" s="95" t="n"/>
      <c r="EP238" s="95" t="n"/>
      <c r="EQ238" s="95" t="n">
        <v>0</v>
      </c>
      <c r="ER238" s="95" t="n">
        <v>724.83</v>
      </c>
      <c r="ES238" s="95" t="n">
        <v>0</v>
      </c>
      <c r="ET238" s="95" t="n">
        <v>0</v>
      </c>
      <c r="EU238" s="95" t="n">
        <v>0</v>
      </c>
      <c r="EV238" s="95" t="n">
        <v>0</v>
      </c>
      <c r="EW238" s="95" t="n">
        <v>0</v>
      </c>
      <c r="EX238" s="95" t="n">
        <v>0</v>
      </c>
      <c r="EY238" s="95" t="n">
        <v>0</v>
      </c>
      <c r="EZ238" s="95" t="n"/>
      <c r="FA238" s="95" t="n"/>
      <c r="FB238" s="95" t="n"/>
      <c r="FC238" s="95" t="n"/>
      <c r="FD238" s="95" t="n"/>
      <c r="FE238" s="95" t="n"/>
      <c r="FF238" s="95" t="n"/>
      <c r="FG238" s="95" t="n"/>
      <c r="FH238" s="95" t="n"/>
      <c r="FI238" s="95" t="n"/>
      <c r="FJ238" s="95" t="n"/>
      <c r="FK238" s="95" t="n"/>
      <c r="FL238" s="95" t="n"/>
      <c r="FM238" s="95" t="n"/>
      <c r="FN238" s="95" t="n"/>
      <c r="FO238" s="95" t="n"/>
      <c r="FP238" s="95" t="n"/>
      <c r="FQ238" s="95" t="n">
        <v>0</v>
      </c>
      <c r="FR238" s="95">
        <f>ROUND(IF(BI238=3,GM238,0),2)</f>
        <v/>
      </c>
      <c r="FS238" s="95" t="n">
        <v>0</v>
      </c>
      <c r="FT238" s="95" t="n"/>
      <c r="FU238" s="95" t="n"/>
      <c r="FV238" s="95" t="n"/>
      <c r="FW238" s="95" t="n"/>
      <c r="FX238" s="95" t="n">
        <v>0</v>
      </c>
      <c r="FY238" s="95" t="n">
        <v>0</v>
      </c>
      <c r="FZ238" s="95" t="n"/>
      <c r="GA238" s="95" t="inlineStr">
        <is>
          <t>[82 / 1,20 /  1] +  2% Заг.скл</t>
        </is>
      </c>
      <c r="GB238" s="95" t="n"/>
      <c r="GC238" s="95" t="n"/>
      <c r="GD238" s="95" t="n">
        <v>1</v>
      </c>
      <c r="GE238" s="95" t="n"/>
      <c r="GF238" s="95" t="n">
        <v>1560729342</v>
      </c>
      <c r="GG238" s="95" t="n">
        <v>2</v>
      </c>
      <c r="GH238" s="95" t="n">
        <v>4</v>
      </c>
      <c r="GI238" s="95" t="n">
        <v>-2</v>
      </c>
      <c r="GJ238" s="95" t="n">
        <v>0</v>
      </c>
      <c r="GK238" s="95" t="n">
        <v>0</v>
      </c>
      <c r="GL238" s="95">
        <f>ROUND(IF(AND(BH238=3,BI238=3,FS238&lt;&gt;0),P238,0),2)</f>
        <v/>
      </c>
      <c r="GM238" s="95">
        <f>ROUND(O238+X238+Y238,2)+GX238</f>
        <v/>
      </c>
      <c r="GN238" s="95">
        <f>IF(OR(BI238=0,BI238=1),GM238-GX238,0)</f>
        <v/>
      </c>
      <c r="GO238" s="95">
        <f>IF(BI238=2,GM238-GX238,0)</f>
        <v/>
      </c>
      <c r="GP238" s="95">
        <f>IF(BI238=4,GM238-GX238,0)</f>
        <v/>
      </c>
      <c r="GQ238" s="95" t="n"/>
      <c r="GR238" s="95" t="n">
        <v>0</v>
      </c>
      <c r="GS238" s="95" t="n">
        <v>2</v>
      </c>
      <c r="GT238" s="95" t="n">
        <v>0</v>
      </c>
      <c r="GU238" s="95" t="n"/>
      <c r="GV238" s="95">
        <f>ROUND((GT238),6)</f>
        <v/>
      </c>
      <c r="GW238" s="95" t="n">
        <v>1</v>
      </c>
      <c r="GX238" s="95">
        <f>ROUND(HC238*I238,2)</f>
        <v/>
      </c>
      <c r="GY238" s="95" t="n">
        <v>0</v>
      </c>
      <c r="GZ238" s="95" t="n">
        <v>0</v>
      </c>
      <c r="HA238" s="95" t="n">
        <v>0</v>
      </c>
      <c r="HB238" s="95" t="n">
        <v>0</v>
      </c>
      <c r="HC238" s="95">
        <f>GV238*GW238</f>
        <v/>
      </c>
      <c r="HD238" s="95" t="n">
        <v>0</v>
      </c>
      <c r="HE238" s="95" t="n"/>
      <c r="HF238" s="95" t="n"/>
      <c r="HG238" s="95" t="n"/>
      <c r="HH238" s="95" t="n"/>
      <c r="HI238" s="95" t="n"/>
      <c r="HJ238" s="95" t="n"/>
      <c r="HK238" s="95" t="n"/>
      <c r="HL238" s="95" t="n"/>
      <c r="HM238" s="95" t="n"/>
      <c r="HN238" s="95" t="n"/>
      <c r="HO238" s="95" t="n"/>
      <c r="HP238" s="95" t="n"/>
      <c r="HQ238" s="95" t="n"/>
      <c r="HR238" s="95" t="n"/>
      <c r="HS238" s="95" t="n"/>
      <c r="HT238" s="95" t="n"/>
      <c r="HU238" s="95" t="n"/>
      <c r="HV238" s="95" t="n"/>
      <c r="HW238" s="95" t="n"/>
      <c r="HX238" s="95" t="n"/>
      <c r="HY238" s="95" t="n"/>
      <c r="HZ238" s="95" t="n"/>
      <c r="IA238" s="95" t="n"/>
      <c r="IB238" s="95" t="n"/>
      <c r="IC238" s="95" t="n"/>
      <c r="ID238" s="95" t="n"/>
      <c r="IE238" s="95" t="n"/>
      <c r="IF238" s="95" t="n"/>
      <c r="IG238" s="95" t="n"/>
      <c r="IH238" s="95" t="n"/>
      <c r="II238" s="95" t="n"/>
      <c r="IJ238" s="95" t="n"/>
      <c r="IK238" s="95" t="n"/>
      <c r="IL238" s="95" t="n"/>
      <c r="IM238" s="95" t="n"/>
      <c r="IN238" s="95" t="n"/>
      <c r="IO238" s="95" t="n"/>
      <c r="IP238" s="95" t="n"/>
      <c r="IQ238" s="95" t="n"/>
      <c r="IR238" s="95" t="n"/>
      <c r="IS238" s="95" t="n"/>
      <c r="IT238" s="95" t="n"/>
      <c r="IU238" s="95" t="n"/>
    </row>
    <row r="239" ht="12.75" customHeight="1" s="54">
      <c r="A239" s="95" t="n">
        <v>18</v>
      </c>
      <c r="B239" s="95" t="n">
        <v>1</v>
      </c>
      <c r="C239" s="95">
        <f>ROW(SmtRes!A216)</f>
        <v/>
      </c>
      <c r="D239" s="95">
        <f>ROW(EtalonRes!A216)</f>
        <v/>
      </c>
      <c r="E239" s="95" t="n">
        <v>2</v>
      </c>
      <c r="F239" s="95" t="inlineStr">
        <is>
          <t>PETR-616826</t>
        </is>
      </c>
      <c r="G239" s="95" t="inlineStr">
        <is>
          <t>Кронштейны, крепеж и расходники для отопительных приборов</t>
        </is>
      </c>
      <c r="H239" s="95" t="inlineStr">
        <is>
          <t>компл.</t>
        </is>
      </c>
      <c r="I239" s="95" t="n">
        <v>68.2</v>
      </c>
      <c r="J239" s="95" t="n">
        <v>2007.23</v>
      </c>
      <c r="K239" s="95" t="n">
        <v>136893.26</v>
      </c>
      <c r="L239" s="95" t="n"/>
      <c r="M239" s="95" t="n"/>
      <c r="N239" s="95" t="n"/>
      <c r="O239" s="95">
        <f>ROUND(Z239,2)</f>
        <v/>
      </c>
      <c r="P239" s="95">
        <f>ROUND(U239,2)</f>
        <v/>
      </c>
      <c r="Q239" s="95">
        <f>ROUND(1,2)</f>
        <v/>
      </c>
      <c r="R239" s="95">
        <f>ROUND(AH239,2)</f>
        <v/>
      </c>
      <c r="S239" s="95" t="inlineStr">
        <is>
          <t>PETR-616826</t>
        </is>
      </c>
      <c r="T239" s="95" t="inlineStr">
        <is>
          <t>equipment</t>
        </is>
      </c>
      <c r="U239" s="95" t="n">
        <v>136893.26</v>
      </c>
      <c r="V239" s="95" t="n">
        <v>0</v>
      </c>
      <c r="W239" s="95" t="n">
        <v>0</v>
      </c>
      <c r="X239" s="95" t="n">
        <v>0</v>
      </c>
      <c r="Y239" s="95" t="n">
        <v>0</v>
      </c>
      <c r="Z239" s="95" t="n">
        <v>136893.09</v>
      </c>
      <c r="AA239" s="95" t="n">
        <v>0</v>
      </c>
      <c r="AB239" s="95" t="n">
        <v>0</v>
      </c>
      <c r="AC239" s="95" t="n">
        <v>0</v>
      </c>
      <c r="AD239" s="95" t="n">
        <v>0</v>
      </c>
      <c r="AE239" s="95" t="inlineStr">
        <is>
          <t>equipment</t>
        </is>
      </c>
      <c r="AF239" s="95" t="n">
        <v>0</v>
      </c>
      <c r="AG239" s="95" t="n">
        <v>0</v>
      </c>
      <c r="AH239" s="95" t="n">
        <v>0</v>
      </c>
      <c r="AI239" s="95">
        <f>(EX239)</f>
        <v/>
      </c>
      <c r="AJ239" s="95">
        <f>(AS239)</f>
        <v/>
      </c>
      <c r="AK239" s="95" t="n">
        <v>0</v>
      </c>
      <c r="AL239" s="95" t="n">
        <v>0</v>
      </c>
      <c r="AM239" s="95" t="n">
        <v>0</v>
      </c>
      <c r="AN239" s="95" t="n">
        <v>0</v>
      </c>
      <c r="AO239" s="95">
        <f>ROUND(O239,2)</f>
        <v/>
      </c>
      <c r="AP239" s="95" t="n">
        <v>0</v>
      </c>
      <c r="AQ239" s="95">
        <f>ROUND(R239,2)</f>
        <v/>
      </c>
      <c r="AR239" s="95" t="n">
        <v>0</v>
      </c>
      <c r="AS239" s="95" t="n">
        <v>0</v>
      </c>
      <c r="AT239" s="95" t="n">
        <v>0</v>
      </c>
      <c r="AU239" s="95" t="n">
        <v>0</v>
      </c>
      <c r="AV239" s="95" t="n">
        <v>1</v>
      </c>
      <c r="AW239" s="95" t="n">
        <v>1</v>
      </c>
      <c r="AX239" s="95" t="n"/>
      <c r="AY239" s="95" t="n"/>
      <c r="AZ239" s="95" t="n">
        <v>1</v>
      </c>
      <c r="BA239" s="95" t="n">
        <v>0</v>
      </c>
      <c r="BB239" s="95" t="n">
        <v>0</v>
      </c>
      <c r="BC239" s="95" t="n">
        <v>1</v>
      </c>
      <c r="BD239" s="95" t="n"/>
      <c r="BE239" s="95" t="n"/>
      <c r="BF239" s="95" t="n"/>
      <c r="BG239" s="95" t="n"/>
      <c r="BH239" s="95" t="n">
        <v>3</v>
      </c>
      <c r="BI239" s="95" t="n">
        <v>68.2</v>
      </c>
      <c r="BJ239" s="95" t="n"/>
      <c r="BK239" s="95" t="n"/>
      <c r="BL239" s="95" t="n"/>
      <c r="BM239" s="95" t="n">
        <v>400003</v>
      </c>
      <c r="BN239" s="95" t="n">
        <v>0</v>
      </c>
      <c r="BO239" s="95" t="n"/>
      <c r="BP239" s="95" t="n">
        <v>0</v>
      </c>
      <c r="BQ239" s="95" t="n">
        <v>216</v>
      </c>
      <c r="BR239" s="95" t="n">
        <v>0</v>
      </c>
      <c r="BS239" s="95" t="n">
        <v>1</v>
      </c>
      <c r="BT239" s="95" t="n">
        <v>1</v>
      </c>
      <c r="BU239" s="95" t="n">
        <v>1</v>
      </c>
      <c r="BV239" s="95" t="n">
        <v>1</v>
      </c>
      <c r="BW239" s="95" t="n">
        <v>1</v>
      </c>
      <c r="BX239" s="95" t="n">
        <v>1</v>
      </c>
      <c r="BY239" s="95" t="n"/>
      <c r="BZ239" s="95" t="n">
        <v>0</v>
      </c>
      <c r="CA239" s="95" t="n">
        <v>0</v>
      </c>
      <c r="CB239" s="95" t="n"/>
      <c r="CC239" s="95" t="n"/>
      <c r="CD239" s="95" t="n"/>
      <c r="CE239" s="95" t="n">
        <v>30</v>
      </c>
      <c r="CF239" s="95" t="n">
        <v>0</v>
      </c>
      <c r="CG239" s="95" t="n">
        <v>0</v>
      </c>
      <c r="CH239" s="95" t="n"/>
      <c r="CI239" s="95" t="n"/>
      <c r="CJ239" s="95" t="n"/>
      <c r="CK239" s="95" t="n"/>
      <c r="CL239" s="95" t="n"/>
      <c r="CM239" s="95" t="n">
        <v>0</v>
      </c>
      <c r="CN239" s="95" t="n"/>
      <c r="CO239" s="95" t="n">
        <v>0</v>
      </c>
      <c r="CP239" s="95">
        <f>ROUND(P239,2)</f>
        <v/>
      </c>
      <c r="CQ239" s="95">
        <f>ROUND(V239,2)</f>
        <v/>
      </c>
      <c r="CR239" s="95">
        <f>ROUND(W239,2)</f>
        <v/>
      </c>
      <c r="CS239" s="95">
        <f>ROUND(X239,2)</f>
        <v/>
      </c>
      <c r="CT239" s="95">
        <f>ROUND(Y239,2)</f>
        <v/>
      </c>
      <c r="CU239" s="95">
        <f>ROUND(AF239,2)</f>
        <v/>
      </c>
      <c r="CV239" s="95">
        <f>ROUND((AH239*AV239),2)</f>
        <v/>
      </c>
      <c r="CW239" s="95">
        <f>ROUND(AI239,2)</f>
        <v/>
      </c>
      <c r="CX239" s="95">
        <f>ROUND(AJ239,2)</f>
        <v/>
      </c>
      <c r="CY239" s="95">
        <f>ROUND(((P239*AT239)/100),2)</f>
        <v/>
      </c>
      <c r="CZ239" s="95">
        <f>ROUND(((P239*AU239)/100),2)</f>
        <v/>
      </c>
      <c r="DA239" s="95" t="n"/>
      <c r="DB239" s="95" t="n"/>
      <c r="DC239" s="95" t="n"/>
      <c r="DD239" s="95" t="n"/>
      <c r="DE239" s="95" t="n"/>
      <c r="DF239" s="95" t="n"/>
      <c r="DG239" s="95" t="n"/>
      <c r="DH239" s="95" t="n"/>
      <c r="DI239" s="95" t="n"/>
      <c r="DJ239" s="95" t="n"/>
      <c r="DK239" s="95" t="n"/>
      <c r="DL239" s="95" t="n"/>
      <c r="DM239" s="95" t="n"/>
      <c r="DN239" s="95" t="n">
        <v>0</v>
      </c>
      <c r="DO239" s="95" t="n">
        <v>0</v>
      </c>
      <c r="DP239" s="95" t="n">
        <v>1</v>
      </c>
      <c r="DQ239" s="95" t="n">
        <v>1</v>
      </c>
      <c r="DR239" s="95" t="n"/>
      <c r="DS239" s="95" t="n"/>
      <c r="DT239" s="95" t="n"/>
      <c r="DU239" s="95" t="n">
        <v>1000</v>
      </c>
      <c r="DV239" s="95" t="inlineStr">
        <is>
          <t>компл.</t>
        </is>
      </c>
      <c r="DW239" s="95" t="inlineStr">
        <is>
          <t>компл.</t>
        </is>
      </c>
      <c r="DX239" s="95" t="n">
        <v>1</v>
      </c>
      <c r="DY239" s="95" t="n"/>
      <c r="DZ239" s="95" t="n"/>
      <c r="EA239" s="95" t="n"/>
      <c r="EB239" s="95" t="n"/>
      <c r="EC239" s="95" t="n"/>
      <c r="ED239" s="95" t="n"/>
      <c r="EE239" s="95" t="n">
        <v>1516106098</v>
      </c>
      <c r="EF239" s="95" t="n">
        <v>216</v>
      </c>
      <c r="EG239" s="95" t="inlineStr">
        <is>
          <t>Оборудование</t>
        </is>
      </c>
      <c r="EH239" s="95" t="n">
        <v>0</v>
      </c>
      <c r="EI239" s="95" t="n"/>
      <c r="EJ239" s="95" t="n">
        <v>68.2</v>
      </c>
      <c r="EK239" s="95" t="n">
        <v>0</v>
      </c>
      <c r="EL239" s="95" t="inlineStr">
        <is>
          <t>ТКП / коммерческое предложение</t>
        </is>
      </c>
      <c r="EM239" s="95" t="inlineStr">
        <is>
          <t>PETR-616826</t>
        </is>
      </c>
      <c r="EN239" s="95" t="n"/>
      <c r="EO239" s="95" t="n"/>
      <c r="EP239" s="95" t="n"/>
      <c r="EQ239" s="95" t="n">
        <v>0</v>
      </c>
      <c r="ER239" s="95" t="n">
        <v>2007.23</v>
      </c>
      <c r="ES239" s="95" t="n">
        <v>0</v>
      </c>
      <c r="ET239" s="95" t="n">
        <v>0</v>
      </c>
      <c r="EU239" s="95" t="n">
        <v>0</v>
      </c>
      <c r="EV239" s="95" t="n">
        <v>0</v>
      </c>
      <c r="EW239" s="95" t="n">
        <v>0</v>
      </c>
      <c r="EX239" s="95" t="n">
        <v>0</v>
      </c>
      <c r="EY239" s="95" t="n">
        <v>0</v>
      </c>
      <c r="EZ239" s="95" t="n"/>
      <c r="FA239" s="95" t="n"/>
      <c r="FB239" s="95" t="n"/>
      <c r="FC239" s="95" t="n"/>
      <c r="FD239" s="95" t="n"/>
      <c r="FE239" s="95" t="n"/>
      <c r="FF239" s="95" t="n"/>
      <c r="FG239" s="95" t="n"/>
      <c r="FH239" s="95" t="n"/>
      <c r="FI239" s="95" t="n"/>
      <c r="FJ239" s="95" t="n"/>
      <c r="FK239" s="95" t="n"/>
      <c r="FL239" s="95" t="n"/>
      <c r="FM239" s="95" t="n"/>
      <c r="FN239" s="95" t="n"/>
      <c r="FO239" s="95" t="n"/>
      <c r="FP239" s="95" t="n"/>
      <c r="FQ239" s="95" t="n">
        <v>0</v>
      </c>
      <c r="FR239" s="95">
        <f>ROUND(IF(BI239=3,GM239,0),2)</f>
        <v/>
      </c>
      <c r="FS239" s="95" t="n">
        <v>0</v>
      </c>
      <c r="FT239" s="95" t="n"/>
      <c r="FU239" s="95" t="n"/>
      <c r="FV239" s="95" t="n"/>
      <c r="FW239" s="95" t="n"/>
      <c r="FX239" s="95" t="n">
        <v>0</v>
      </c>
      <c r="FY239" s="95" t="n">
        <v>0</v>
      </c>
      <c r="FZ239" s="95" t="n"/>
      <c r="GA239" s="95" t="inlineStr">
        <is>
          <t>[83 / 1,20 /  1] +  1,2% Заг.скл</t>
        </is>
      </c>
      <c r="GB239" s="95" t="n"/>
      <c r="GC239" s="95" t="n"/>
      <c r="GD239" s="95" t="n">
        <v>1</v>
      </c>
      <c r="GE239" s="95" t="n"/>
      <c r="GF239" s="95" t="n">
        <v>1516106098</v>
      </c>
      <c r="GG239" s="95" t="n">
        <v>2</v>
      </c>
      <c r="GH239" s="95" t="n">
        <v>3</v>
      </c>
      <c r="GI239" s="95" t="n">
        <v>5</v>
      </c>
      <c r="GJ239" s="95" t="n">
        <v>0</v>
      </c>
      <c r="GK239" s="95" t="n">
        <v>0</v>
      </c>
      <c r="GL239" s="95">
        <f>ROUND(IF(AND(BH239=3,BI239=3,FS239&lt;&gt;0),P239,0),2)</f>
        <v/>
      </c>
      <c r="GM239" s="95">
        <f>ROUND(O239+X239+Y239,2)+GX239</f>
        <v/>
      </c>
      <c r="GN239" s="95">
        <f>IF(OR(BI239=0,BI239=1),GM239-GX239,0)</f>
        <v/>
      </c>
      <c r="GO239" s="95">
        <f>IF(BI239=2,GM239-GX239,0)</f>
        <v/>
      </c>
      <c r="GP239" s="95">
        <f>IF(BI239=4,GM239-GX239,0)</f>
        <v/>
      </c>
      <c r="GQ239" s="95" t="n"/>
      <c r="GR239" s="95" t="n">
        <v>1</v>
      </c>
      <c r="GS239" s="95" t="n">
        <v>1</v>
      </c>
      <c r="GT239" s="95" t="n">
        <v>0</v>
      </c>
      <c r="GU239" s="95" t="n"/>
      <c r="GV239" s="95">
        <f>ROUND((GT239),6)</f>
        <v/>
      </c>
      <c r="GW239" s="95" t="n">
        <v>1</v>
      </c>
      <c r="GX239" s="95">
        <f>ROUND(HC239*I239,2)</f>
        <v/>
      </c>
      <c r="GY239" s="95" t="n">
        <v>0</v>
      </c>
      <c r="GZ239" s="95" t="n">
        <v>0</v>
      </c>
      <c r="HA239" s="95" t="n">
        <v>0</v>
      </c>
      <c r="HB239" s="95" t="n">
        <v>0</v>
      </c>
      <c r="HC239" s="95">
        <f>GV239*GW239</f>
        <v/>
      </c>
      <c r="HD239" s="95" t="n">
        <v>0</v>
      </c>
      <c r="HE239" s="95" t="n"/>
      <c r="HF239" s="95" t="n"/>
      <c r="HG239" s="95" t="n"/>
      <c r="HH239" s="95" t="n"/>
      <c r="HI239" s="95" t="n"/>
      <c r="HJ239" s="95" t="n"/>
      <c r="HK239" s="95" t="n"/>
      <c r="HL239" s="95" t="n"/>
      <c r="HM239" s="95" t="n"/>
      <c r="HN239" s="95" t="n"/>
      <c r="HO239" s="95" t="n"/>
      <c r="HP239" s="95" t="n"/>
      <c r="HQ239" s="95" t="n"/>
      <c r="HR239" s="95" t="n"/>
      <c r="HS239" s="95" t="n"/>
      <c r="HT239" s="95" t="n"/>
      <c r="HU239" s="95" t="n"/>
      <c r="HV239" s="95" t="n"/>
      <c r="HW239" s="95" t="n"/>
      <c r="HX239" s="95" t="n"/>
      <c r="HY239" s="95" t="n"/>
      <c r="HZ239" s="95" t="n"/>
      <c r="IA239" s="95" t="n"/>
      <c r="IB239" s="95" t="n"/>
      <c r="IC239" s="95" t="n"/>
      <c r="ID239" s="95" t="n"/>
      <c r="IE239" s="95" t="n"/>
      <c r="IF239" s="95" t="n"/>
      <c r="IG239" s="95" t="n"/>
      <c r="IH239" s="95" t="n"/>
      <c r="II239" s="95" t="n"/>
      <c r="IJ239" s="95" t="n"/>
      <c r="IK239" s="95" t="n"/>
      <c r="IL239" s="95" t="n"/>
      <c r="IM239" s="95" t="n"/>
      <c r="IN239" s="95" t="n"/>
      <c r="IO239" s="95" t="n"/>
      <c r="IP239" s="95" t="n"/>
      <c r="IQ239" s="95" t="n"/>
      <c r="IR239" s="95" t="n"/>
      <c r="IS239" s="95" t="n"/>
      <c r="IT239" s="95" t="n"/>
      <c r="IU239" s="95" t="n"/>
    </row>
    <row r="240" ht="12.75" customHeight="1" s="54">
      <c r="A240" s="95" t="n">
        <v>18</v>
      </c>
      <c r="B240" s="95" t="n">
        <v>1</v>
      </c>
      <c r="C240" s="95">
        <f>ROW(SmtRes!A217)</f>
        <v/>
      </c>
      <c r="D240" s="95">
        <f>ROW(EtalonRes!A217)</f>
        <v/>
      </c>
      <c r="E240" s="95" t="n">
        <v>2.1</v>
      </c>
      <c r="F240" s="95" t="inlineStr">
        <is>
          <t>TKP</t>
        </is>
      </c>
      <c r="G240" s="95" t="inlineStr">
        <is>
          <t>Балансировочная арматура, промывка, опрессовка и теплоизоляция отопления</t>
        </is>
      </c>
      <c r="H240" s="95" t="inlineStr">
        <is>
          <t>компл.</t>
        </is>
      </c>
      <c r="I240" s="95" t="n">
        <v>68.2</v>
      </c>
      <c r="J240" s="95" t="n">
        <v>9478.6</v>
      </c>
      <c r="K240" s="95" t="n">
        <v>646440.38</v>
      </c>
      <c r="L240" s="95" t="n"/>
      <c r="M240" s="95" t="n"/>
      <c r="N240" s="95" t="n"/>
      <c r="O240" s="95">
        <f>ROUND(Z240,2)</f>
        <v/>
      </c>
      <c r="P240" s="95">
        <f>ROUND(U240,2)</f>
        <v/>
      </c>
      <c r="Q240" s="95">
        <f>ROUND(1,2)</f>
        <v/>
      </c>
      <c r="R240" s="95">
        <f>ROUND(AH240,2)</f>
        <v/>
      </c>
      <c r="S240" s="95" t="inlineStr">
        <is>
          <t>ТКП</t>
        </is>
      </c>
      <c r="T240" s="95" t="inlineStr">
        <is>
          <t>material</t>
        </is>
      </c>
      <c r="U240" s="95" t="n">
        <v>646440.38</v>
      </c>
      <c r="V240" s="95" t="n">
        <v>0</v>
      </c>
      <c r="W240" s="95" t="n">
        <v>0</v>
      </c>
      <c r="X240" s="95" t="n">
        <v>0</v>
      </c>
      <c r="Y240" s="95" t="n">
        <v>0</v>
      </c>
      <c r="Z240" s="95" t="n">
        <v>646440.52</v>
      </c>
      <c r="AA240" s="95" t="n">
        <v>0</v>
      </c>
      <c r="AB240" s="95" t="n">
        <v>0</v>
      </c>
      <c r="AC240" s="95" t="n">
        <v>0</v>
      </c>
      <c r="AD240" s="95" t="n">
        <v>0</v>
      </c>
      <c r="AE240" s="95" t="inlineStr">
        <is>
          <t>material</t>
        </is>
      </c>
      <c r="AF240" s="95" t="n">
        <v>0</v>
      </c>
      <c r="AG240" s="95" t="n">
        <v>0</v>
      </c>
      <c r="AH240" s="95" t="n">
        <v>0</v>
      </c>
      <c r="AI240" s="95">
        <f>(EX240)</f>
        <v/>
      </c>
      <c r="AJ240" s="95">
        <f>(AS240)</f>
        <v/>
      </c>
      <c r="AK240" s="95" t="n">
        <v>0</v>
      </c>
      <c r="AL240" s="95" t="n">
        <v>0</v>
      </c>
      <c r="AM240" s="95" t="n">
        <v>0</v>
      </c>
      <c r="AN240" s="95" t="n">
        <v>0</v>
      </c>
      <c r="AO240" s="95">
        <f>ROUND(O240,2)</f>
        <v/>
      </c>
      <c r="AP240" s="95" t="n">
        <v>0</v>
      </c>
      <c r="AQ240" s="95">
        <f>ROUND(R240,2)</f>
        <v/>
      </c>
      <c r="AR240" s="95" t="n">
        <v>0</v>
      </c>
      <c r="AS240" s="95" t="n">
        <v>0</v>
      </c>
      <c r="AT240" s="95" t="n">
        <v>0</v>
      </c>
      <c r="AU240" s="95" t="n">
        <v>0</v>
      </c>
      <c r="AV240" s="95" t="n">
        <v>1</v>
      </c>
      <c r="AW240" s="95" t="n">
        <v>1</v>
      </c>
      <c r="AX240" s="95" t="n"/>
      <c r="AY240" s="95" t="n"/>
      <c r="AZ240" s="95" t="n">
        <v>1</v>
      </c>
      <c r="BA240" s="95" t="n">
        <v>0</v>
      </c>
      <c r="BB240" s="95" t="n">
        <v>0</v>
      </c>
      <c r="BC240" s="95" t="n">
        <v>1</v>
      </c>
      <c r="BD240" s="95" t="n"/>
      <c r="BE240" s="95" t="n"/>
      <c r="BF240" s="95" t="n"/>
      <c r="BG240" s="95" t="n"/>
      <c r="BH240" s="95" t="n">
        <v>3</v>
      </c>
      <c r="BI240" s="95" t="n">
        <v>68.2</v>
      </c>
      <c r="BJ240" s="95" t="n"/>
      <c r="BK240" s="95" t="n"/>
      <c r="BL240" s="95" t="n"/>
      <c r="BM240" s="95" t="n">
        <v>400002</v>
      </c>
      <c r="BN240" s="95" t="n">
        <v>0</v>
      </c>
      <c r="BO240" s="95" t="n"/>
      <c r="BP240" s="95" t="n">
        <v>0</v>
      </c>
      <c r="BQ240" s="95" t="n">
        <v>202</v>
      </c>
      <c r="BR240" s="95" t="n">
        <v>0</v>
      </c>
      <c r="BS240" s="95" t="n">
        <v>1</v>
      </c>
      <c r="BT240" s="95" t="n">
        <v>1</v>
      </c>
      <c r="BU240" s="95" t="n">
        <v>1</v>
      </c>
      <c r="BV240" s="95" t="n">
        <v>1</v>
      </c>
      <c r="BW240" s="95" t="n">
        <v>1</v>
      </c>
      <c r="BX240" s="95" t="n">
        <v>1</v>
      </c>
      <c r="BY240" s="95" t="n"/>
      <c r="BZ240" s="95" t="n">
        <v>0</v>
      </c>
      <c r="CA240" s="95" t="n">
        <v>0</v>
      </c>
      <c r="CB240" s="95" t="n"/>
      <c r="CC240" s="95" t="n"/>
      <c r="CD240" s="95" t="n"/>
      <c r="CE240" s="95" t="n">
        <v>30</v>
      </c>
      <c r="CF240" s="95" t="n">
        <v>0</v>
      </c>
      <c r="CG240" s="95" t="n">
        <v>0</v>
      </c>
      <c r="CH240" s="95" t="n"/>
      <c r="CI240" s="95" t="n"/>
      <c r="CJ240" s="95" t="n"/>
      <c r="CK240" s="95" t="n"/>
      <c r="CL240" s="95" t="n"/>
      <c r="CM240" s="95" t="n">
        <v>0</v>
      </c>
      <c r="CN240" s="95" t="n"/>
      <c r="CO240" s="95" t="n">
        <v>0</v>
      </c>
      <c r="CP240" s="95">
        <f>ROUND(P240,2)</f>
        <v/>
      </c>
      <c r="CQ240" s="95">
        <f>ROUND(V240,2)</f>
        <v/>
      </c>
      <c r="CR240" s="95">
        <f>ROUND(W240,2)</f>
        <v/>
      </c>
      <c r="CS240" s="95">
        <f>ROUND(X240,2)</f>
        <v/>
      </c>
      <c r="CT240" s="95">
        <f>ROUND(Y240,2)</f>
        <v/>
      </c>
      <c r="CU240" s="95">
        <f>ROUND(AF240,2)</f>
        <v/>
      </c>
      <c r="CV240" s="95">
        <f>ROUND((AH240*AV240),2)</f>
        <v/>
      </c>
      <c r="CW240" s="95">
        <f>ROUND(AI240,2)</f>
        <v/>
      </c>
      <c r="CX240" s="95">
        <f>ROUND(AJ240,2)</f>
        <v/>
      </c>
      <c r="CY240" s="95">
        <f>ROUND(((P240*AT240)/100),2)</f>
        <v/>
      </c>
      <c r="CZ240" s="95">
        <f>ROUND(((P240*AU240)/100),2)</f>
        <v/>
      </c>
      <c r="DA240" s="95" t="n"/>
      <c r="DB240" s="95" t="n"/>
      <c r="DC240" s="95" t="n"/>
      <c r="DD240" s="95" t="n"/>
      <c r="DE240" s="95" t="n"/>
      <c r="DF240" s="95" t="n"/>
      <c r="DG240" s="95" t="n"/>
      <c r="DH240" s="95" t="n"/>
      <c r="DI240" s="95" t="n"/>
      <c r="DJ240" s="95" t="n"/>
      <c r="DK240" s="95" t="n"/>
      <c r="DL240" s="95" t="n"/>
      <c r="DM240" s="95" t="n"/>
      <c r="DN240" s="95" t="n">
        <v>0</v>
      </c>
      <c r="DO240" s="95" t="n">
        <v>0</v>
      </c>
      <c r="DP240" s="95" t="n">
        <v>1</v>
      </c>
      <c r="DQ240" s="95" t="n">
        <v>1</v>
      </c>
      <c r="DR240" s="95" t="n"/>
      <c r="DS240" s="95" t="n"/>
      <c r="DT240" s="95" t="n"/>
      <c r="DU240" s="95" t="n">
        <v>1000</v>
      </c>
      <c r="DV240" s="95" t="inlineStr">
        <is>
          <t>компл.</t>
        </is>
      </c>
      <c r="DW240" s="95" t="inlineStr">
        <is>
          <t>компл.</t>
        </is>
      </c>
      <c r="DX240" s="95" t="n">
        <v>1</v>
      </c>
      <c r="DY240" s="95" t="n"/>
      <c r="DZ240" s="95" t="n"/>
      <c r="EA240" s="95" t="n"/>
      <c r="EB240" s="95" t="n"/>
      <c r="EC240" s="95" t="n"/>
      <c r="ED240" s="95" t="n"/>
      <c r="EE240" s="95" t="n">
        <v>1789808603</v>
      </c>
      <c r="EF240" s="95" t="n">
        <v>202</v>
      </c>
      <c r="EG240" s="95" t="inlineStr">
        <is>
          <t>Материалы</t>
        </is>
      </c>
      <c r="EH240" s="95" t="n">
        <v>0</v>
      </c>
      <c r="EI240" s="95" t="n"/>
      <c r="EJ240" s="95" t="n">
        <v>68.2</v>
      </c>
      <c r="EK240" s="95" t="n">
        <v>0</v>
      </c>
      <c r="EL240" s="95" t="inlineStr">
        <is>
          <t>ТКП / коммерческое предложение</t>
        </is>
      </c>
      <c r="EM240" s="95" t="inlineStr">
        <is>
          <t>ТКП</t>
        </is>
      </c>
      <c r="EN240" s="95" t="n"/>
      <c r="EO240" s="95" t="n"/>
      <c r="EP240" s="95" t="n"/>
      <c r="EQ240" s="95" t="n">
        <v>0</v>
      </c>
      <c r="ER240" s="95" t="n">
        <v>9478.6</v>
      </c>
      <c r="ES240" s="95" t="n">
        <v>0</v>
      </c>
      <c r="ET240" s="95" t="n">
        <v>0</v>
      </c>
      <c r="EU240" s="95" t="n">
        <v>0</v>
      </c>
      <c r="EV240" s="95" t="n">
        <v>0</v>
      </c>
      <c r="EW240" s="95" t="n">
        <v>0</v>
      </c>
      <c r="EX240" s="95" t="n">
        <v>0</v>
      </c>
      <c r="EY240" s="95" t="n">
        <v>0</v>
      </c>
      <c r="EZ240" s="95" t="n"/>
      <c r="FA240" s="95" t="n"/>
      <c r="FB240" s="95" t="n"/>
      <c r="FC240" s="95" t="n"/>
      <c r="FD240" s="95" t="n"/>
      <c r="FE240" s="95" t="n"/>
      <c r="FF240" s="95" t="n"/>
      <c r="FG240" s="95" t="n"/>
      <c r="FH240" s="95" t="n"/>
      <c r="FI240" s="95" t="n"/>
      <c r="FJ240" s="95" t="n"/>
      <c r="FK240" s="95" t="n"/>
      <c r="FL240" s="95" t="n"/>
      <c r="FM240" s="95" t="n"/>
      <c r="FN240" s="95" t="n"/>
      <c r="FO240" s="95" t="n"/>
      <c r="FP240" s="95" t="n"/>
      <c r="FQ240" s="95" t="n">
        <v>0</v>
      </c>
      <c r="FR240" s="95">
        <f>ROUND(IF(BI240=3,GM240,0),2)</f>
        <v/>
      </c>
      <c r="FS240" s="95" t="n">
        <v>0</v>
      </c>
      <c r="FT240" s="95" t="n"/>
      <c r="FU240" s="95" t="n"/>
      <c r="FV240" s="95" t="n"/>
      <c r="FW240" s="95" t="n"/>
      <c r="FX240" s="95" t="n">
        <v>0</v>
      </c>
      <c r="FY240" s="95" t="n">
        <v>0</v>
      </c>
      <c r="FZ240" s="95" t="n"/>
      <c r="GA240" s="95" t="inlineStr">
        <is>
          <t>[82 / 1,20 /  1] +  2% Заг.скл</t>
        </is>
      </c>
      <c r="GB240" s="95" t="n"/>
      <c r="GC240" s="95" t="n"/>
      <c r="GD240" s="95" t="n">
        <v>1</v>
      </c>
      <c r="GE240" s="95" t="n"/>
      <c r="GF240" s="95" t="n">
        <v>1789808603</v>
      </c>
      <c r="GG240" s="95" t="n">
        <v>2</v>
      </c>
      <c r="GH240" s="95" t="n">
        <v>4</v>
      </c>
      <c r="GI240" s="95" t="n">
        <v>-2</v>
      </c>
      <c r="GJ240" s="95" t="n">
        <v>0</v>
      </c>
      <c r="GK240" s="95" t="n">
        <v>0</v>
      </c>
      <c r="GL240" s="95">
        <f>ROUND(IF(AND(BH240=3,BI240=3,FS240&lt;&gt;0),P240,0),2)</f>
        <v/>
      </c>
      <c r="GM240" s="95">
        <f>ROUND(O240+X240+Y240,2)+GX240</f>
        <v/>
      </c>
      <c r="GN240" s="95">
        <f>IF(OR(BI240=0,BI240=1),GM240-GX240,0)</f>
        <v/>
      </c>
      <c r="GO240" s="95">
        <f>IF(BI240=2,GM240-GX240,0)</f>
        <v/>
      </c>
      <c r="GP240" s="95">
        <f>IF(BI240=4,GM240-GX240,0)</f>
        <v/>
      </c>
      <c r="GQ240" s="95" t="n"/>
      <c r="GR240" s="95" t="n">
        <v>0</v>
      </c>
      <c r="GS240" s="95" t="n">
        <v>2</v>
      </c>
      <c r="GT240" s="95" t="n">
        <v>0</v>
      </c>
      <c r="GU240" s="95" t="n"/>
      <c r="GV240" s="95">
        <f>ROUND((GT240),6)</f>
        <v/>
      </c>
      <c r="GW240" s="95" t="n">
        <v>1</v>
      </c>
      <c r="GX240" s="95">
        <f>ROUND(HC240*I240,2)</f>
        <v/>
      </c>
      <c r="GY240" s="95" t="n">
        <v>0</v>
      </c>
      <c r="GZ240" s="95" t="n">
        <v>0</v>
      </c>
      <c r="HA240" s="95" t="n">
        <v>0</v>
      </c>
      <c r="HB240" s="95" t="n">
        <v>0</v>
      </c>
      <c r="HC240" s="95">
        <f>GV240*GW240</f>
        <v/>
      </c>
      <c r="HD240" s="95" t="n">
        <v>0</v>
      </c>
      <c r="HE240" s="95" t="n"/>
      <c r="HF240" s="95" t="n"/>
      <c r="HG240" s="95" t="n"/>
      <c r="HH240" s="95" t="n"/>
      <c r="HI240" s="95" t="n"/>
      <c r="HJ240" s="95" t="n"/>
      <c r="HK240" s="95" t="n"/>
      <c r="HL240" s="95" t="n"/>
      <c r="HM240" s="95" t="n"/>
      <c r="HN240" s="95" t="n"/>
      <c r="HO240" s="95" t="n"/>
      <c r="HP240" s="95" t="n"/>
      <c r="HQ240" s="95" t="n"/>
      <c r="HR240" s="95" t="n"/>
      <c r="HS240" s="95" t="n"/>
      <c r="HT240" s="95" t="n"/>
      <c r="HU240" s="95" t="n"/>
      <c r="HV240" s="95" t="n"/>
      <c r="HW240" s="95" t="n"/>
      <c r="HX240" s="95" t="n"/>
      <c r="HY240" s="95" t="n"/>
      <c r="HZ240" s="95" t="n"/>
      <c r="IA240" s="95" t="n"/>
      <c r="IB240" s="95" t="n"/>
      <c r="IC240" s="95" t="n"/>
      <c r="ID240" s="95" t="n"/>
      <c r="IE240" s="95" t="n"/>
      <c r="IF240" s="95" t="n"/>
      <c r="IG240" s="95" t="n"/>
      <c r="IH240" s="95" t="n"/>
      <c r="II240" s="95" t="n"/>
      <c r="IJ240" s="95" t="n"/>
      <c r="IK240" s="95" t="n"/>
      <c r="IL240" s="95" t="n"/>
      <c r="IM240" s="95" t="n"/>
      <c r="IN240" s="95" t="n"/>
      <c r="IO240" s="95" t="n"/>
      <c r="IP240" s="95" t="n"/>
      <c r="IQ240" s="95" t="n"/>
      <c r="IR240" s="95" t="n"/>
      <c r="IS240" s="95" t="n"/>
      <c r="IT240" s="95" t="n"/>
      <c r="IU240" s="95" t="n"/>
    </row>
    <row r="241" ht="12.75" customHeight="1" s="54">
      <c r="A241" s="95" t="n">
        <v>18</v>
      </c>
      <c r="B241" s="95" t="n">
        <v>1</v>
      </c>
      <c r="C241" s="95">
        <f>ROW(SmtRes!A218)</f>
        <v/>
      </c>
      <c r="D241" s="95">
        <f>ROW(EtalonRes!A218)</f>
        <v/>
      </c>
      <c r="E241" s="95" t="n">
        <v>2</v>
      </c>
      <c r="F241" s="95" t="inlineStr">
        <is>
          <t>PETR-106867</t>
        </is>
      </c>
      <c r="G241" s="95" t="inlineStr">
        <is>
          <t>Вентиляционные решетки/диффузоры для помещений</t>
        </is>
      </c>
      <c r="H241" s="95" t="inlineStr">
        <is>
          <t>шт.</t>
        </is>
      </c>
      <c r="I241" s="95" t="n">
        <v>120.75</v>
      </c>
      <c r="J241" s="95" t="n">
        <v>2453.28</v>
      </c>
      <c r="K241" s="95" t="n">
        <v>296234.06</v>
      </c>
      <c r="L241" s="95" t="n"/>
      <c r="M241" s="95" t="n"/>
      <c r="N241" s="95" t="n"/>
      <c r="O241" s="95">
        <f>ROUND(Z241,2)</f>
        <v/>
      </c>
      <c r="P241" s="95">
        <f>ROUND(U241,2)</f>
        <v/>
      </c>
      <c r="Q241" s="95">
        <f>ROUND(1,2)</f>
        <v/>
      </c>
      <c r="R241" s="95">
        <f>ROUND(AH241,2)</f>
        <v/>
      </c>
      <c r="S241" s="95" t="inlineStr">
        <is>
          <t>PETR-106867</t>
        </is>
      </c>
      <c r="T241" s="95" t="inlineStr">
        <is>
          <t>equipment</t>
        </is>
      </c>
      <c r="U241" s="95" t="n">
        <v>296234.06</v>
      </c>
      <c r="V241" s="95" t="n">
        <v>0</v>
      </c>
      <c r="W241" s="95" t="n">
        <v>0</v>
      </c>
      <c r="X241" s="95" t="n">
        <v>0</v>
      </c>
      <c r="Y241" s="95" t="n">
        <v>0</v>
      </c>
      <c r="Z241" s="95" t="n">
        <v>296233.56</v>
      </c>
      <c r="AA241" s="95" t="n">
        <v>0</v>
      </c>
      <c r="AB241" s="95" t="n">
        <v>0</v>
      </c>
      <c r="AC241" s="95" t="n">
        <v>0</v>
      </c>
      <c r="AD241" s="95" t="n">
        <v>0</v>
      </c>
      <c r="AE241" s="95" t="inlineStr">
        <is>
          <t>equipment</t>
        </is>
      </c>
      <c r="AF241" s="95" t="n">
        <v>0</v>
      </c>
      <c r="AG241" s="95" t="n">
        <v>0</v>
      </c>
      <c r="AH241" s="95" t="n">
        <v>0</v>
      </c>
      <c r="AI241" s="95">
        <f>(EX241)</f>
        <v/>
      </c>
      <c r="AJ241" s="95">
        <f>(AS241)</f>
        <v/>
      </c>
      <c r="AK241" s="95" t="n">
        <v>0</v>
      </c>
      <c r="AL241" s="95" t="n">
        <v>0</v>
      </c>
      <c r="AM241" s="95" t="n">
        <v>0</v>
      </c>
      <c r="AN241" s="95" t="n">
        <v>0</v>
      </c>
      <c r="AO241" s="95">
        <f>ROUND(O241,2)</f>
        <v/>
      </c>
      <c r="AP241" s="95" t="n">
        <v>0</v>
      </c>
      <c r="AQ241" s="95">
        <f>ROUND(R241,2)</f>
        <v/>
      </c>
      <c r="AR241" s="95" t="n">
        <v>0</v>
      </c>
      <c r="AS241" s="95" t="n">
        <v>0</v>
      </c>
      <c r="AT241" s="95" t="n">
        <v>0</v>
      </c>
      <c r="AU241" s="95" t="n">
        <v>0</v>
      </c>
      <c r="AV241" s="95" t="n">
        <v>1</v>
      </c>
      <c r="AW241" s="95" t="n">
        <v>1</v>
      </c>
      <c r="AX241" s="95" t="n"/>
      <c r="AY241" s="95" t="n"/>
      <c r="AZ241" s="95" t="n">
        <v>1</v>
      </c>
      <c r="BA241" s="95" t="n">
        <v>0</v>
      </c>
      <c r="BB241" s="95" t="n">
        <v>0</v>
      </c>
      <c r="BC241" s="95" t="n">
        <v>1</v>
      </c>
      <c r="BD241" s="95" t="n"/>
      <c r="BE241" s="95" t="n"/>
      <c r="BF241" s="95" t="n"/>
      <c r="BG241" s="95" t="n"/>
      <c r="BH241" s="95" t="n">
        <v>3</v>
      </c>
      <c r="BI241" s="95" t="n">
        <v>120.75</v>
      </c>
      <c r="BJ241" s="95" t="n"/>
      <c r="BK241" s="95" t="n"/>
      <c r="BL241" s="95" t="n"/>
      <c r="BM241" s="95" t="n">
        <v>400003</v>
      </c>
      <c r="BN241" s="95" t="n">
        <v>0</v>
      </c>
      <c r="BO241" s="95" t="n"/>
      <c r="BP241" s="95" t="n">
        <v>0</v>
      </c>
      <c r="BQ241" s="95" t="n">
        <v>216</v>
      </c>
      <c r="BR241" s="95" t="n">
        <v>0</v>
      </c>
      <c r="BS241" s="95" t="n">
        <v>1</v>
      </c>
      <c r="BT241" s="95" t="n">
        <v>1</v>
      </c>
      <c r="BU241" s="95" t="n">
        <v>1</v>
      </c>
      <c r="BV241" s="95" t="n">
        <v>1</v>
      </c>
      <c r="BW241" s="95" t="n">
        <v>1</v>
      </c>
      <c r="BX241" s="95" t="n">
        <v>1</v>
      </c>
      <c r="BY241" s="95" t="n"/>
      <c r="BZ241" s="95" t="n">
        <v>0</v>
      </c>
      <c r="CA241" s="95" t="n">
        <v>0</v>
      </c>
      <c r="CB241" s="95" t="n"/>
      <c r="CC241" s="95" t="n"/>
      <c r="CD241" s="95" t="n"/>
      <c r="CE241" s="95" t="n">
        <v>30</v>
      </c>
      <c r="CF241" s="95" t="n">
        <v>0</v>
      </c>
      <c r="CG241" s="95" t="n">
        <v>0</v>
      </c>
      <c r="CH241" s="95" t="n"/>
      <c r="CI241" s="95" t="n"/>
      <c r="CJ241" s="95" t="n"/>
      <c r="CK241" s="95" t="n"/>
      <c r="CL241" s="95" t="n"/>
      <c r="CM241" s="95" t="n">
        <v>0</v>
      </c>
      <c r="CN241" s="95" t="n"/>
      <c r="CO241" s="95" t="n">
        <v>0</v>
      </c>
      <c r="CP241" s="95">
        <f>ROUND(P241,2)</f>
        <v/>
      </c>
      <c r="CQ241" s="95">
        <f>ROUND(V241,2)</f>
        <v/>
      </c>
      <c r="CR241" s="95">
        <f>ROUND(W241,2)</f>
        <v/>
      </c>
      <c r="CS241" s="95">
        <f>ROUND(X241,2)</f>
        <v/>
      </c>
      <c r="CT241" s="95">
        <f>ROUND(Y241,2)</f>
        <v/>
      </c>
      <c r="CU241" s="95">
        <f>ROUND(AF241,2)</f>
        <v/>
      </c>
      <c r="CV241" s="95">
        <f>ROUND((AH241*AV241),2)</f>
        <v/>
      </c>
      <c r="CW241" s="95">
        <f>ROUND(AI241,2)</f>
        <v/>
      </c>
      <c r="CX241" s="95">
        <f>ROUND(AJ241,2)</f>
        <v/>
      </c>
      <c r="CY241" s="95">
        <f>ROUND(((P241*AT241)/100),2)</f>
        <v/>
      </c>
      <c r="CZ241" s="95">
        <f>ROUND(((P241*AU241)/100),2)</f>
        <v/>
      </c>
      <c r="DA241" s="95" t="n"/>
      <c r="DB241" s="95" t="n"/>
      <c r="DC241" s="95" t="n"/>
      <c r="DD241" s="95" t="n"/>
      <c r="DE241" s="95" t="n"/>
      <c r="DF241" s="95" t="n"/>
      <c r="DG241" s="95" t="n"/>
      <c r="DH241" s="95" t="n"/>
      <c r="DI241" s="95" t="n"/>
      <c r="DJ241" s="95" t="n"/>
      <c r="DK241" s="95" t="n"/>
      <c r="DL241" s="95" t="n"/>
      <c r="DM241" s="95" t="n"/>
      <c r="DN241" s="95" t="n">
        <v>0</v>
      </c>
      <c r="DO241" s="95" t="n">
        <v>0</v>
      </c>
      <c r="DP241" s="95" t="n">
        <v>1</v>
      </c>
      <c r="DQ241" s="95" t="n">
        <v>1</v>
      </c>
      <c r="DR241" s="95" t="n"/>
      <c r="DS241" s="95" t="n"/>
      <c r="DT241" s="95" t="n"/>
      <c r="DU241" s="95" t="n">
        <v>1000</v>
      </c>
      <c r="DV241" s="95" t="inlineStr">
        <is>
          <t>шт.</t>
        </is>
      </c>
      <c r="DW241" s="95" t="inlineStr">
        <is>
          <t>шт.</t>
        </is>
      </c>
      <c r="DX241" s="95" t="n">
        <v>1</v>
      </c>
      <c r="DY241" s="95" t="n"/>
      <c r="DZ241" s="95" t="n"/>
      <c r="EA241" s="95" t="n"/>
      <c r="EB241" s="95" t="n"/>
      <c r="EC241" s="95" t="n"/>
      <c r="ED241" s="95" t="n"/>
      <c r="EE241" s="95" t="n">
        <v>1854951668</v>
      </c>
      <c r="EF241" s="95" t="n">
        <v>216</v>
      </c>
      <c r="EG241" s="95" t="inlineStr">
        <is>
          <t>Оборудование</t>
        </is>
      </c>
      <c r="EH241" s="95" t="n">
        <v>0</v>
      </c>
      <c r="EI241" s="95" t="n"/>
      <c r="EJ241" s="95" t="n">
        <v>120.75</v>
      </c>
      <c r="EK241" s="95" t="n">
        <v>0</v>
      </c>
      <c r="EL241" s="95" t="inlineStr">
        <is>
          <t>ТКП / коммерческое предложение</t>
        </is>
      </c>
      <c r="EM241" s="95" t="inlineStr">
        <is>
          <t>PETR-106867</t>
        </is>
      </c>
      <c r="EN241" s="95" t="n"/>
      <c r="EO241" s="95" t="n"/>
      <c r="EP241" s="95" t="n"/>
      <c r="EQ241" s="95" t="n">
        <v>0</v>
      </c>
      <c r="ER241" s="95" t="n">
        <v>2453.28</v>
      </c>
      <c r="ES241" s="95" t="n">
        <v>0</v>
      </c>
      <c r="ET241" s="95" t="n">
        <v>0</v>
      </c>
      <c r="EU241" s="95" t="n">
        <v>0</v>
      </c>
      <c r="EV241" s="95" t="n">
        <v>0</v>
      </c>
      <c r="EW241" s="95" t="n">
        <v>0</v>
      </c>
      <c r="EX241" s="95" t="n">
        <v>0</v>
      </c>
      <c r="EY241" s="95" t="n">
        <v>0</v>
      </c>
      <c r="EZ241" s="95" t="n"/>
      <c r="FA241" s="95" t="n"/>
      <c r="FB241" s="95" t="n"/>
      <c r="FC241" s="95" t="n"/>
      <c r="FD241" s="95" t="n"/>
      <c r="FE241" s="95" t="n"/>
      <c r="FF241" s="95" t="n"/>
      <c r="FG241" s="95" t="n"/>
      <c r="FH241" s="95" t="n"/>
      <c r="FI241" s="95" t="n"/>
      <c r="FJ241" s="95" t="n"/>
      <c r="FK241" s="95" t="n"/>
      <c r="FL241" s="95" t="n"/>
      <c r="FM241" s="95" t="n"/>
      <c r="FN241" s="95" t="n"/>
      <c r="FO241" s="95" t="n"/>
      <c r="FP241" s="95" t="n"/>
      <c r="FQ241" s="95" t="n">
        <v>0</v>
      </c>
      <c r="FR241" s="95">
        <f>ROUND(IF(BI241=3,GM241,0),2)</f>
        <v/>
      </c>
      <c r="FS241" s="95" t="n">
        <v>0</v>
      </c>
      <c r="FT241" s="95" t="n"/>
      <c r="FU241" s="95" t="n"/>
      <c r="FV241" s="95" t="n"/>
      <c r="FW241" s="95" t="n"/>
      <c r="FX241" s="95" t="n">
        <v>0</v>
      </c>
      <c r="FY241" s="95" t="n">
        <v>0</v>
      </c>
      <c r="FZ241" s="95" t="n"/>
      <c r="GA241" s="95" t="inlineStr">
        <is>
          <t>[83 / 1,20 /  1] +  1,2% Заг.скл</t>
        </is>
      </c>
      <c r="GB241" s="95" t="n"/>
      <c r="GC241" s="95" t="n"/>
      <c r="GD241" s="95" t="n">
        <v>1</v>
      </c>
      <c r="GE241" s="95" t="n"/>
      <c r="GF241" s="95" t="n">
        <v>1854951668</v>
      </c>
      <c r="GG241" s="95" t="n">
        <v>2</v>
      </c>
      <c r="GH241" s="95" t="n">
        <v>3</v>
      </c>
      <c r="GI241" s="95" t="n">
        <v>5</v>
      </c>
      <c r="GJ241" s="95" t="n">
        <v>0</v>
      </c>
      <c r="GK241" s="95" t="n">
        <v>0</v>
      </c>
      <c r="GL241" s="95">
        <f>ROUND(IF(AND(BH241=3,BI241=3,FS241&lt;&gt;0),P241,0),2)</f>
        <v/>
      </c>
      <c r="GM241" s="95">
        <f>ROUND(O241+X241+Y241,2)+GX241</f>
        <v/>
      </c>
      <c r="GN241" s="95">
        <f>IF(OR(BI241=0,BI241=1),GM241-GX241,0)</f>
        <v/>
      </c>
      <c r="GO241" s="95">
        <f>IF(BI241=2,GM241-GX241,0)</f>
        <v/>
      </c>
      <c r="GP241" s="95">
        <f>IF(BI241=4,GM241-GX241,0)</f>
        <v/>
      </c>
      <c r="GQ241" s="95" t="n"/>
      <c r="GR241" s="95" t="n">
        <v>1</v>
      </c>
      <c r="GS241" s="95" t="n">
        <v>1</v>
      </c>
      <c r="GT241" s="95" t="n">
        <v>0</v>
      </c>
      <c r="GU241" s="95" t="n"/>
      <c r="GV241" s="95">
        <f>ROUND((GT241),6)</f>
        <v/>
      </c>
      <c r="GW241" s="95" t="n">
        <v>1</v>
      </c>
      <c r="GX241" s="95">
        <f>ROUND(HC241*I241,2)</f>
        <v/>
      </c>
      <c r="GY241" s="95" t="n">
        <v>0</v>
      </c>
      <c r="GZ241" s="95" t="n">
        <v>0</v>
      </c>
      <c r="HA241" s="95" t="n">
        <v>0</v>
      </c>
      <c r="HB241" s="95" t="n">
        <v>0</v>
      </c>
      <c r="HC241" s="95">
        <f>GV241*GW241</f>
        <v/>
      </c>
      <c r="HD241" s="95" t="n">
        <v>0</v>
      </c>
      <c r="HE241" s="95" t="n"/>
      <c r="HF241" s="95" t="n"/>
      <c r="HG241" s="95" t="n"/>
      <c r="HH241" s="95" t="n"/>
      <c r="HI241" s="95" t="n"/>
      <c r="HJ241" s="95" t="n"/>
      <c r="HK241" s="95" t="n"/>
      <c r="HL241" s="95" t="n"/>
      <c r="HM241" s="95" t="n"/>
      <c r="HN241" s="95" t="n"/>
      <c r="HO241" s="95" t="n"/>
      <c r="HP241" s="95" t="n"/>
      <c r="HQ241" s="95" t="n"/>
      <c r="HR241" s="95" t="n"/>
      <c r="HS241" s="95" t="n"/>
      <c r="HT241" s="95" t="n"/>
      <c r="HU241" s="95" t="n"/>
      <c r="HV241" s="95" t="n"/>
      <c r="HW241" s="95" t="n"/>
      <c r="HX241" s="95" t="n"/>
      <c r="HY241" s="95" t="n"/>
      <c r="HZ241" s="95" t="n"/>
      <c r="IA241" s="95" t="n"/>
      <c r="IB241" s="95" t="n"/>
      <c r="IC241" s="95" t="n"/>
      <c r="ID241" s="95" t="n"/>
      <c r="IE241" s="95" t="n"/>
      <c r="IF241" s="95" t="n"/>
      <c r="IG241" s="95" t="n"/>
      <c r="IH241" s="95" t="n"/>
      <c r="II241" s="95" t="n"/>
      <c r="IJ241" s="95" t="n"/>
      <c r="IK241" s="95" t="n"/>
      <c r="IL241" s="95" t="n"/>
      <c r="IM241" s="95" t="n"/>
      <c r="IN241" s="95" t="n"/>
      <c r="IO241" s="95" t="n"/>
      <c r="IP241" s="95" t="n"/>
      <c r="IQ241" s="95" t="n"/>
      <c r="IR241" s="95" t="n"/>
      <c r="IS241" s="95" t="n"/>
      <c r="IT241" s="95" t="n"/>
      <c r="IU241" s="95" t="n"/>
    </row>
    <row r="242" ht="12.75" customHeight="1" s="54">
      <c r="A242" s="95" t="n">
        <v>18</v>
      </c>
      <c r="B242" s="95" t="n">
        <v>1</v>
      </c>
      <c r="C242" s="95">
        <f>ROW(SmtRes!A219)</f>
        <v/>
      </c>
      <c r="D242" s="95">
        <f>ROW(EtalonRes!A219)</f>
        <v/>
      </c>
      <c r="E242" s="95" t="n">
        <v>2.1</v>
      </c>
      <c r="F242" s="95" t="inlineStr">
        <is>
          <t>PETR-101626</t>
        </is>
      </c>
      <c r="G242" s="95" t="inlineStr">
        <is>
          <t>Воздуховоды, фасонные части, клапаны и гибкие вставки</t>
        </is>
      </c>
      <c r="H242" s="95" t="inlineStr">
        <is>
          <t>м.п.</t>
        </is>
      </c>
      <c r="I242" s="95" t="n">
        <v>821.21</v>
      </c>
      <c r="J242" s="95" t="n">
        <v>1561.18</v>
      </c>
      <c r="K242" s="95" t="n">
        <v>1282057.31</v>
      </c>
      <c r="L242" s="95" t="n"/>
      <c r="M242" s="95" t="n"/>
      <c r="N242" s="95" t="n"/>
      <c r="O242" s="95">
        <f>ROUND(Z242,2)</f>
        <v/>
      </c>
      <c r="P242" s="95">
        <f>ROUND(U242,2)</f>
        <v/>
      </c>
      <c r="Q242" s="95">
        <f>ROUND(1,2)</f>
        <v/>
      </c>
      <c r="R242" s="95">
        <f>ROUND(AH242,2)</f>
        <v/>
      </c>
      <c r="S242" s="95" t="inlineStr">
        <is>
          <t>PETR-101626</t>
        </is>
      </c>
      <c r="T242" s="95" t="inlineStr">
        <is>
          <t>material</t>
        </is>
      </c>
      <c r="U242" s="95" t="n">
        <v>1282057.31</v>
      </c>
      <c r="V242" s="95" t="n">
        <v>0</v>
      </c>
      <c r="W242" s="95" t="n">
        <v>0</v>
      </c>
      <c r="X242" s="95" t="n">
        <v>0</v>
      </c>
      <c r="Y242" s="95" t="n">
        <v>0</v>
      </c>
      <c r="Z242" s="95" t="n">
        <v>1282056.63</v>
      </c>
      <c r="AA242" s="95" t="n">
        <v>0</v>
      </c>
      <c r="AB242" s="95" t="n">
        <v>0</v>
      </c>
      <c r="AC242" s="95" t="n">
        <v>0</v>
      </c>
      <c r="AD242" s="95" t="n">
        <v>0</v>
      </c>
      <c r="AE242" s="95" t="inlineStr">
        <is>
          <t>material</t>
        </is>
      </c>
      <c r="AF242" s="95" t="n">
        <v>0</v>
      </c>
      <c r="AG242" s="95" t="n">
        <v>0</v>
      </c>
      <c r="AH242" s="95" t="n">
        <v>0</v>
      </c>
      <c r="AI242" s="95">
        <f>(EX242)</f>
        <v/>
      </c>
      <c r="AJ242" s="95">
        <f>(AS242)</f>
        <v/>
      </c>
      <c r="AK242" s="95" t="n">
        <v>0</v>
      </c>
      <c r="AL242" s="95" t="n">
        <v>0</v>
      </c>
      <c r="AM242" s="95" t="n">
        <v>0</v>
      </c>
      <c r="AN242" s="95" t="n">
        <v>0</v>
      </c>
      <c r="AO242" s="95">
        <f>ROUND(O242,2)</f>
        <v/>
      </c>
      <c r="AP242" s="95" t="n">
        <v>0</v>
      </c>
      <c r="AQ242" s="95">
        <f>ROUND(R242,2)</f>
        <v/>
      </c>
      <c r="AR242" s="95" t="n">
        <v>0</v>
      </c>
      <c r="AS242" s="95" t="n">
        <v>0</v>
      </c>
      <c r="AT242" s="95" t="n">
        <v>0</v>
      </c>
      <c r="AU242" s="95" t="n">
        <v>0</v>
      </c>
      <c r="AV242" s="95" t="n">
        <v>1</v>
      </c>
      <c r="AW242" s="95" t="n">
        <v>1</v>
      </c>
      <c r="AX242" s="95" t="n"/>
      <c r="AY242" s="95" t="n"/>
      <c r="AZ242" s="95" t="n">
        <v>1</v>
      </c>
      <c r="BA242" s="95" t="n">
        <v>0</v>
      </c>
      <c r="BB242" s="95" t="n">
        <v>0</v>
      </c>
      <c r="BC242" s="95" t="n">
        <v>1</v>
      </c>
      <c r="BD242" s="95" t="n"/>
      <c r="BE242" s="95" t="n"/>
      <c r="BF242" s="95" t="n"/>
      <c r="BG242" s="95" t="n"/>
      <c r="BH242" s="95" t="n">
        <v>3</v>
      </c>
      <c r="BI242" s="95" t="n">
        <v>821.21</v>
      </c>
      <c r="BJ242" s="95" t="n"/>
      <c r="BK242" s="95" t="n"/>
      <c r="BL242" s="95" t="n"/>
      <c r="BM242" s="95" t="n">
        <v>400002</v>
      </c>
      <c r="BN242" s="95" t="n">
        <v>0</v>
      </c>
      <c r="BO242" s="95" t="n"/>
      <c r="BP242" s="95" t="n">
        <v>0</v>
      </c>
      <c r="BQ242" s="95" t="n">
        <v>202</v>
      </c>
      <c r="BR242" s="95" t="n">
        <v>0</v>
      </c>
      <c r="BS242" s="95" t="n">
        <v>1</v>
      </c>
      <c r="BT242" s="95" t="n">
        <v>1</v>
      </c>
      <c r="BU242" s="95" t="n">
        <v>1</v>
      </c>
      <c r="BV242" s="95" t="n">
        <v>1</v>
      </c>
      <c r="BW242" s="95" t="n">
        <v>1</v>
      </c>
      <c r="BX242" s="95" t="n">
        <v>1</v>
      </c>
      <c r="BY242" s="95" t="n"/>
      <c r="BZ242" s="95" t="n">
        <v>0</v>
      </c>
      <c r="CA242" s="95" t="n">
        <v>0</v>
      </c>
      <c r="CB242" s="95" t="n"/>
      <c r="CC242" s="95" t="n"/>
      <c r="CD242" s="95" t="n"/>
      <c r="CE242" s="95" t="n">
        <v>30</v>
      </c>
      <c r="CF242" s="95" t="n">
        <v>0</v>
      </c>
      <c r="CG242" s="95" t="n">
        <v>0</v>
      </c>
      <c r="CH242" s="95" t="n"/>
      <c r="CI242" s="95" t="n"/>
      <c r="CJ242" s="95" t="n"/>
      <c r="CK242" s="95" t="n"/>
      <c r="CL242" s="95" t="n"/>
      <c r="CM242" s="95" t="n">
        <v>0</v>
      </c>
      <c r="CN242" s="95" t="n"/>
      <c r="CO242" s="95" t="n">
        <v>0</v>
      </c>
      <c r="CP242" s="95">
        <f>ROUND(P242,2)</f>
        <v/>
      </c>
      <c r="CQ242" s="95">
        <f>ROUND(V242,2)</f>
        <v/>
      </c>
      <c r="CR242" s="95">
        <f>ROUND(W242,2)</f>
        <v/>
      </c>
      <c r="CS242" s="95">
        <f>ROUND(X242,2)</f>
        <v/>
      </c>
      <c r="CT242" s="95">
        <f>ROUND(Y242,2)</f>
        <v/>
      </c>
      <c r="CU242" s="95">
        <f>ROUND(AF242,2)</f>
        <v/>
      </c>
      <c r="CV242" s="95">
        <f>ROUND((AH242*AV242),2)</f>
        <v/>
      </c>
      <c r="CW242" s="95">
        <f>ROUND(AI242,2)</f>
        <v/>
      </c>
      <c r="CX242" s="95">
        <f>ROUND(AJ242,2)</f>
        <v/>
      </c>
      <c r="CY242" s="95">
        <f>ROUND(((P242*AT242)/100),2)</f>
        <v/>
      </c>
      <c r="CZ242" s="95">
        <f>ROUND(((P242*AU242)/100),2)</f>
        <v/>
      </c>
      <c r="DA242" s="95" t="n"/>
      <c r="DB242" s="95" t="n"/>
      <c r="DC242" s="95" t="n"/>
      <c r="DD242" s="95" t="n"/>
      <c r="DE242" s="95" t="n"/>
      <c r="DF242" s="95" t="n"/>
      <c r="DG242" s="95" t="n"/>
      <c r="DH242" s="95" t="n"/>
      <c r="DI242" s="95" t="n"/>
      <c r="DJ242" s="95" t="n"/>
      <c r="DK242" s="95" t="n"/>
      <c r="DL242" s="95" t="n"/>
      <c r="DM242" s="95" t="n"/>
      <c r="DN242" s="95" t="n">
        <v>0</v>
      </c>
      <c r="DO242" s="95" t="n">
        <v>0</v>
      </c>
      <c r="DP242" s="95" t="n">
        <v>1</v>
      </c>
      <c r="DQ242" s="95" t="n">
        <v>1</v>
      </c>
      <c r="DR242" s="95" t="n"/>
      <c r="DS242" s="95" t="n"/>
      <c r="DT242" s="95" t="n"/>
      <c r="DU242" s="95" t="n">
        <v>1000</v>
      </c>
      <c r="DV242" s="95" t="inlineStr">
        <is>
          <t>м.п.</t>
        </is>
      </c>
      <c r="DW242" s="95" t="inlineStr">
        <is>
          <t>м.п.</t>
        </is>
      </c>
      <c r="DX242" s="95" t="n">
        <v>1</v>
      </c>
      <c r="DY242" s="95" t="n"/>
      <c r="DZ242" s="95" t="n"/>
      <c r="EA242" s="95" t="n"/>
      <c r="EB242" s="95" t="n"/>
      <c r="EC242" s="95" t="n"/>
      <c r="ED242" s="95" t="n"/>
      <c r="EE242" s="95" t="n">
        <v>1887451689</v>
      </c>
      <c r="EF242" s="95" t="n">
        <v>202</v>
      </c>
      <c r="EG242" s="95" t="inlineStr">
        <is>
          <t>Материалы</t>
        </is>
      </c>
      <c r="EH242" s="95" t="n">
        <v>0</v>
      </c>
      <c r="EI242" s="95" t="n"/>
      <c r="EJ242" s="95" t="n">
        <v>821.21</v>
      </c>
      <c r="EK242" s="95" t="n">
        <v>0</v>
      </c>
      <c r="EL242" s="95" t="inlineStr">
        <is>
          <t>ТКП / коммерческое предложение</t>
        </is>
      </c>
      <c r="EM242" s="95" t="inlineStr">
        <is>
          <t>PETR-101626</t>
        </is>
      </c>
      <c r="EN242" s="95" t="n"/>
      <c r="EO242" s="95" t="n"/>
      <c r="EP242" s="95" t="n"/>
      <c r="EQ242" s="95" t="n">
        <v>0</v>
      </c>
      <c r="ER242" s="95" t="n">
        <v>1561.18</v>
      </c>
      <c r="ES242" s="95" t="n">
        <v>0</v>
      </c>
      <c r="ET242" s="95" t="n">
        <v>0</v>
      </c>
      <c r="EU242" s="95" t="n">
        <v>0</v>
      </c>
      <c r="EV242" s="95" t="n">
        <v>0</v>
      </c>
      <c r="EW242" s="95" t="n">
        <v>0</v>
      </c>
      <c r="EX242" s="95" t="n">
        <v>0</v>
      </c>
      <c r="EY242" s="95" t="n">
        <v>0</v>
      </c>
      <c r="EZ242" s="95" t="n"/>
      <c r="FA242" s="95" t="n"/>
      <c r="FB242" s="95" t="n"/>
      <c r="FC242" s="95" t="n"/>
      <c r="FD242" s="95" t="n"/>
      <c r="FE242" s="95" t="n"/>
      <c r="FF242" s="95" t="n"/>
      <c r="FG242" s="95" t="n"/>
      <c r="FH242" s="95" t="n"/>
      <c r="FI242" s="95" t="n"/>
      <c r="FJ242" s="95" t="n"/>
      <c r="FK242" s="95" t="n"/>
      <c r="FL242" s="95" t="n"/>
      <c r="FM242" s="95" t="n"/>
      <c r="FN242" s="95" t="n"/>
      <c r="FO242" s="95" t="n"/>
      <c r="FP242" s="95" t="n"/>
      <c r="FQ242" s="95" t="n">
        <v>0</v>
      </c>
      <c r="FR242" s="95">
        <f>ROUND(IF(BI242=3,GM242,0),2)</f>
        <v/>
      </c>
      <c r="FS242" s="95" t="n">
        <v>0</v>
      </c>
      <c r="FT242" s="95" t="n"/>
      <c r="FU242" s="95" t="n"/>
      <c r="FV242" s="95" t="n"/>
      <c r="FW242" s="95" t="n"/>
      <c r="FX242" s="95" t="n">
        <v>0</v>
      </c>
      <c r="FY242" s="95" t="n">
        <v>0</v>
      </c>
      <c r="FZ242" s="95" t="n"/>
      <c r="GA242" s="95" t="inlineStr">
        <is>
          <t>[82 / 1,20 /  1] +  2% Заг.скл</t>
        </is>
      </c>
      <c r="GB242" s="95" t="n"/>
      <c r="GC242" s="95" t="n"/>
      <c r="GD242" s="95" t="n">
        <v>1</v>
      </c>
      <c r="GE242" s="95" t="n"/>
      <c r="GF242" s="95" t="n">
        <v>1887451689</v>
      </c>
      <c r="GG242" s="95" t="n">
        <v>2</v>
      </c>
      <c r="GH242" s="95" t="n">
        <v>4</v>
      </c>
      <c r="GI242" s="95" t="n">
        <v>-2</v>
      </c>
      <c r="GJ242" s="95" t="n">
        <v>0</v>
      </c>
      <c r="GK242" s="95" t="n">
        <v>0</v>
      </c>
      <c r="GL242" s="95">
        <f>ROUND(IF(AND(BH242=3,BI242=3,FS242&lt;&gt;0),P242,0),2)</f>
        <v/>
      </c>
      <c r="GM242" s="95">
        <f>ROUND(O242+X242+Y242,2)+GX242</f>
        <v/>
      </c>
      <c r="GN242" s="95">
        <f>IF(OR(BI242=0,BI242=1),GM242-GX242,0)</f>
        <v/>
      </c>
      <c r="GO242" s="95">
        <f>IF(BI242=2,GM242-GX242,0)</f>
        <v/>
      </c>
      <c r="GP242" s="95">
        <f>IF(BI242=4,GM242-GX242,0)</f>
        <v/>
      </c>
      <c r="GQ242" s="95" t="n"/>
      <c r="GR242" s="95" t="n">
        <v>0</v>
      </c>
      <c r="GS242" s="95" t="n">
        <v>2</v>
      </c>
      <c r="GT242" s="95" t="n">
        <v>0</v>
      </c>
      <c r="GU242" s="95" t="n"/>
      <c r="GV242" s="95">
        <f>ROUND((GT242),6)</f>
        <v/>
      </c>
      <c r="GW242" s="95" t="n">
        <v>1</v>
      </c>
      <c r="GX242" s="95">
        <f>ROUND(HC242*I242,2)</f>
        <v/>
      </c>
      <c r="GY242" s="95" t="n">
        <v>0</v>
      </c>
      <c r="GZ242" s="95" t="n">
        <v>0</v>
      </c>
      <c r="HA242" s="95" t="n">
        <v>0</v>
      </c>
      <c r="HB242" s="95" t="n">
        <v>0</v>
      </c>
      <c r="HC242" s="95">
        <f>GV242*GW242</f>
        <v/>
      </c>
      <c r="HD242" s="95" t="n">
        <v>0</v>
      </c>
      <c r="HE242" s="95" t="n"/>
      <c r="HF242" s="95" t="n"/>
      <c r="HG242" s="95" t="n"/>
      <c r="HH242" s="95" t="n"/>
      <c r="HI242" s="95" t="n"/>
      <c r="HJ242" s="95" t="n"/>
      <c r="HK242" s="95" t="n"/>
      <c r="HL242" s="95" t="n"/>
      <c r="HM242" s="95" t="n"/>
      <c r="HN242" s="95" t="n"/>
      <c r="HO242" s="95" t="n"/>
      <c r="HP242" s="95" t="n"/>
      <c r="HQ242" s="95" t="n"/>
      <c r="HR242" s="95" t="n"/>
      <c r="HS242" s="95" t="n"/>
      <c r="HT242" s="95" t="n"/>
      <c r="HU242" s="95" t="n"/>
      <c r="HV242" s="95" t="n"/>
      <c r="HW242" s="95" t="n"/>
      <c r="HX242" s="95" t="n"/>
      <c r="HY242" s="95" t="n"/>
      <c r="HZ242" s="95" t="n"/>
      <c r="IA242" s="95" t="n"/>
      <c r="IB242" s="95" t="n"/>
      <c r="IC242" s="95" t="n"/>
      <c r="ID242" s="95" t="n"/>
      <c r="IE242" s="95" t="n"/>
      <c r="IF242" s="95" t="n"/>
      <c r="IG242" s="95" t="n"/>
      <c r="IH242" s="95" t="n"/>
      <c r="II242" s="95" t="n"/>
      <c r="IJ242" s="95" t="n"/>
      <c r="IK242" s="95" t="n"/>
      <c r="IL242" s="95" t="n"/>
      <c r="IM242" s="95" t="n"/>
      <c r="IN242" s="95" t="n"/>
      <c r="IO242" s="95" t="n"/>
      <c r="IP242" s="95" t="n"/>
      <c r="IQ242" s="95" t="n"/>
      <c r="IR242" s="95" t="n"/>
      <c r="IS242" s="95" t="n"/>
      <c r="IT242" s="95" t="n"/>
      <c r="IU242" s="95" t="n"/>
    </row>
    <row r="243" ht="12.75" customHeight="1" s="54">
      <c r="A243" s="95" t="n">
        <v>18</v>
      </c>
      <c r="B243" s="95" t="n">
        <v>1</v>
      </c>
      <c r="C243" s="95">
        <f>ROW(SmtRes!A220)</f>
        <v/>
      </c>
      <c r="D243" s="95">
        <f>ROW(EtalonRes!A220)</f>
        <v/>
      </c>
      <c r="E243" s="95" t="n">
        <v>2.1</v>
      </c>
      <c r="F243" s="95" t="inlineStr">
        <is>
          <t>PETR-101626</t>
        </is>
      </c>
      <c r="G243" s="95" t="inlineStr">
        <is>
          <t>Крепеж, подвесы, изоляция и герметики вентиляционных трасс</t>
        </is>
      </c>
      <c r="H243" s="95" t="inlineStr">
        <is>
          <t>м.п.</t>
        </is>
      </c>
      <c r="I243" s="95" t="n">
        <v>821.21</v>
      </c>
      <c r="J243" s="95" t="n">
        <v>468.35</v>
      </c>
      <c r="K243" s="95" t="n">
        <v>384617.19</v>
      </c>
      <c r="L243" s="95" t="n"/>
      <c r="M243" s="95" t="n"/>
      <c r="N243" s="95" t="n"/>
      <c r="O243" s="95">
        <f>ROUND(Z243,2)</f>
        <v/>
      </c>
      <c r="P243" s="95">
        <f>ROUND(U243,2)</f>
        <v/>
      </c>
      <c r="Q243" s="95">
        <f>ROUND(1,2)</f>
        <v/>
      </c>
      <c r="R243" s="95">
        <f>ROUND(AH243,2)</f>
        <v/>
      </c>
      <c r="S243" s="95" t="inlineStr">
        <is>
          <t>PETR-101626</t>
        </is>
      </c>
      <c r="T243" s="95" t="inlineStr">
        <is>
          <t>material</t>
        </is>
      </c>
      <c r="U243" s="95" t="n">
        <v>384617.19</v>
      </c>
      <c r="V243" s="95" t="n">
        <v>0</v>
      </c>
      <c r="W243" s="95" t="n">
        <v>0</v>
      </c>
      <c r="X243" s="95" t="n">
        <v>0</v>
      </c>
      <c r="Y243" s="95" t="n">
        <v>0</v>
      </c>
      <c r="Z243" s="95" t="n">
        <v>384613.7</v>
      </c>
      <c r="AA243" s="95" t="n">
        <v>0</v>
      </c>
      <c r="AB243" s="95" t="n">
        <v>0</v>
      </c>
      <c r="AC243" s="95" t="n">
        <v>0</v>
      </c>
      <c r="AD243" s="95" t="n">
        <v>0</v>
      </c>
      <c r="AE243" s="95" t="inlineStr">
        <is>
          <t>material</t>
        </is>
      </c>
      <c r="AF243" s="95" t="n">
        <v>0</v>
      </c>
      <c r="AG243" s="95" t="n">
        <v>0</v>
      </c>
      <c r="AH243" s="95" t="n">
        <v>0</v>
      </c>
      <c r="AI243" s="95">
        <f>(EX243)</f>
        <v/>
      </c>
      <c r="AJ243" s="95">
        <f>(AS243)</f>
        <v/>
      </c>
      <c r="AK243" s="95" t="n">
        <v>0</v>
      </c>
      <c r="AL243" s="95" t="n">
        <v>0</v>
      </c>
      <c r="AM243" s="95" t="n">
        <v>0</v>
      </c>
      <c r="AN243" s="95" t="n">
        <v>0</v>
      </c>
      <c r="AO243" s="95">
        <f>ROUND(O243,2)</f>
        <v/>
      </c>
      <c r="AP243" s="95" t="n">
        <v>0</v>
      </c>
      <c r="AQ243" s="95">
        <f>ROUND(R243,2)</f>
        <v/>
      </c>
      <c r="AR243" s="95" t="n">
        <v>0</v>
      </c>
      <c r="AS243" s="95" t="n">
        <v>0</v>
      </c>
      <c r="AT243" s="95" t="n">
        <v>0</v>
      </c>
      <c r="AU243" s="95" t="n">
        <v>0</v>
      </c>
      <c r="AV243" s="95" t="n">
        <v>1</v>
      </c>
      <c r="AW243" s="95" t="n">
        <v>1</v>
      </c>
      <c r="AX243" s="95" t="n"/>
      <c r="AY243" s="95" t="n"/>
      <c r="AZ243" s="95" t="n">
        <v>1</v>
      </c>
      <c r="BA243" s="95" t="n">
        <v>0</v>
      </c>
      <c r="BB243" s="95" t="n">
        <v>0</v>
      </c>
      <c r="BC243" s="95" t="n">
        <v>1</v>
      </c>
      <c r="BD243" s="95" t="n"/>
      <c r="BE243" s="95" t="n"/>
      <c r="BF243" s="95" t="n"/>
      <c r="BG243" s="95" t="n"/>
      <c r="BH243" s="95" t="n">
        <v>3</v>
      </c>
      <c r="BI243" s="95" t="n">
        <v>821.21</v>
      </c>
      <c r="BJ243" s="95" t="n"/>
      <c r="BK243" s="95" t="n"/>
      <c r="BL243" s="95" t="n"/>
      <c r="BM243" s="95" t="n">
        <v>400002</v>
      </c>
      <c r="BN243" s="95" t="n">
        <v>0</v>
      </c>
      <c r="BO243" s="95" t="n"/>
      <c r="BP243" s="95" t="n">
        <v>0</v>
      </c>
      <c r="BQ243" s="95" t="n">
        <v>202</v>
      </c>
      <c r="BR243" s="95" t="n">
        <v>0</v>
      </c>
      <c r="BS243" s="95" t="n">
        <v>1</v>
      </c>
      <c r="BT243" s="95" t="n">
        <v>1</v>
      </c>
      <c r="BU243" s="95" t="n">
        <v>1</v>
      </c>
      <c r="BV243" s="95" t="n">
        <v>1</v>
      </c>
      <c r="BW243" s="95" t="n">
        <v>1</v>
      </c>
      <c r="BX243" s="95" t="n">
        <v>1</v>
      </c>
      <c r="BY243" s="95" t="n"/>
      <c r="BZ243" s="95" t="n">
        <v>0</v>
      </c>
      <c r="CA243" s="95" t="n">
        <v>0</v>
      </c>
      <c r="CB243" s="95" t="n"/>
      <c r="CC243" s="95" t="n"/>
      <c r="CD243" s="95" t="n"/>
      <c r="CE243" s="95" t="n">
        <v>30</v>
      </c>
      <c r="CF243" s="95" t="n">
        <v>0</v>
      </c>
      <c r="CG243" s="95" t="n">
        <v>0</v>
      </c>
      <c r="CH243" s="95" t="n"/>
      <c r="CI243" s="95" t="n"/>
      <c r="CJ243" s="95" t="n"/>
      <c r="CK243" s="95" t="n"/>
      <c r="CL243" s="95" t="n"/>
      <c r="CM243" s="95" t="n">
        <v>0</v>
      </c>
      <c r="CN243" s="95" t="n"/>
      <c r="CO243" s="95" t="n">
        <v>0</v>
      </c>
      <c r="CP243" s="95">
        <f>ROUND(P243,2)</f>
        <v/>
      </c>
      <c r="CQ243" s="95">
        <f>ROUND(V243,2)</f>
        <v/>
      </c>
      <c r="CR243" s="95">
        <f>ROUND(W243,2)</f>
        <v/>
      </c>
      <c r="CS243" s="95">
        <f>ROUND(X243,2)</f>
        <v/>
      </c>
      <c r="CT243" s="95">
        <f>ROUND(Y243,2)</f>
        <v/>
      </c>
      <c r="CU243" s="95">
        <f>ROUND(AF243,2)</f>
        <v/>
      </c>
      <c r="CV243" s="95">
        <f>ROUND((AH243*AV243),2)</f>
        <v/>
      </c>
      <c r="CW243" s="95">
        <f>ROUND(AI243,2)</f>
        <v/>
      </c>
      <c r="CX243" s="95">
        <f>ROUND(AJ243,2)</f>
        <v/>
      </c>
      <c r="CY243" s="95">
        <f>ROUND(((P243*AT243)/100),2)</f>
        <v/>
      </c>
      <c r="CZ243" s="95">
        <f>ROUND(((P243*AU243)/100),2)</f>
        <v/>
      </c>
      <c r="DA243" s="95" t="n"/>
      <c r="DB243" s="95" t="n"/>
      <c r="DC243" s="95" t="n"/>
      <c r="DD243" s="95" t="n"/>
      <c r="DE243" s="95" t="n"/>
      <c r="DF243" s="95" t="n"/>
      <c r="DG243" s="95" t="n"/>
      <c r="DH243" s="95" t="n"/>
      <c r="DI243" s="95" t="n"/>
      <c r="DJ243" s="95" t="n"/>
      <c r="DK243" s="95" t="n"/>
      <c r="DL243" s="95" t="n"/>
      <c r="DM243" s="95" t="n"/>
      <c r="DN243" s="95" t="n">
        <v>0</v>
      </c>
      <c r="DO243" s="95" t="n">
        <v>0</v>
      </c>
      <c r="DP243" s="95" t="n">
        <v>1</v>
      </c>
      <c r="DQ243" s="95" t="n">
        <v>1</v>
      </c>
      <c r="DR243" s="95" t="n"/>
      <c r="DS243" s="95" t="n"/>
      <c r="DT243" s="95" t="n"/>
      <c r="DU243" s="95" t="n">
        <v>1000</v>
      </c>
      <c r="DV243" s="95" t="inlineStr">
        <is>
          <t>м.п.</t>
        </is>
      </c>
      <c r="DW243" s="95" t="inlineStr">
        <is>
          <t>м.п.</t>
        </is>
      </c>
      <c r="DX243" s="95" t="n">
        <v>1</v>
      </c>
      <c r="DY243" s="95" t="n"/>
      <c r="DZ243" s="95" t="n"/>
      <c r="EA243" s="95" t="n"/>
      <c r="EB243" s="95" t="n"/>
      <c r="EC243" s="95" t="n"/>
      <c r="ED243" s="95" t="n"/>
      <c r="EE243" s="95" t="n">
        <v>1887451689</v>
      </c>
      <c r="EF243" s="95" t="n">
        <v>202</v>
      </c>
      <c r="EG243" s="95" t="inlineStr">
        <is>
          <t>Материалы</t>
        </is>
      </c>
      <c r="EH243" s="95" t="n">
        <v>0</v>
      </c>
      <c r="EI243" s="95" t="n"/>
      <c r="EJ243" s="95" t="n">
        <v>821.21</v>
      </c>
      <c r="EK243" s="95" t="n">
        <v>0</v>
      </c>
      <c r="EL243" s="95" t="inlineStr">
        <is>
          <t>ТКП / коммерческое предложение</t>
        </is>
      </c>
      <c r="EM243" s="95" t="inlineStr">
        <is>
          <t>PETR-101626</t>
        </is>
      </c>
      <c r="EN243" s="95" t="n"/>
      <c r="EO243" s="95" t="n"/>
      <c r="EP243" s="95" t="n"/>
      <c r="EQ243" s="95" t="n">
        <v>0</v>
      </c>
      <c r="ER243" s="95" t="n">
        <v>468.35</v>
      </c>
      <c r="ES243" s="95" t="n">
        <v>0</v>
      </c>
      <c r="ET243" s="95" t="n">
        <v>0</v>
      </c>
      <c r="EU243" s="95" t="n">
        <v>0</v>
      </c>
      <c r="EV243" s="95" t="n">
        <v>0</v>
      </c>
      <c r="EW243" s="95" t="n">
        <v>0</v>
      </c>
      <c r="EX243" s="95" t="n">
        <v>0</v>
      </c>
      <c r="EY243" s="95" t="n">
        <v>0</v>
      </c>
      <c r="EZ243" s="95" t="n"/>
      <c r="FA243" s="95" t="n"/>
      <c r="FB243" s="95" t="n"/>
      <c r="FC243" s="95" t="n"/>
      <c r="FD243" s="95" t="n"/>
      <c r="FE243" s="95" t="n"/>
      <c r="FF243" s="95" t="n"/>
      <c r="FG243" s="95" t="n"/>
      <c r="FH243" s="95" t="n"/>
      <c r="FI243" s="95" t="n"/>
      <c r="FJ243" s="95" t="n"/>
      <c r="FK243" s="95" t="n"/>
      <c r="FL243" s="95" t="n"/>
      <c r="FM243" s="95" t="n"/>
      <c r="FN243" s="95" t="n"/>
      <c r="FO243" s="95" t="n"/>
      <c r="FP243" s="95" t="n"/>
      <c r="FQ243" s="95" t="n">
        <v>0</v>
      </c>
      <c r="FR243" s="95">
        <f>ROUND(IF(BI243=3,GM243,0),2)</f>
        <v/>
      </c>
      <c r="FS243" s="95" t="n">
        <v>0</v>
      </c>
      <c r="FT243" s="95" t="n"/>
      <c r="FU243" s="95" t="n"/>
      <c r="FV243" s="95" t="n"/>
      <c r="FW243" s="95" t="n"/>
      <c r="FX243" s="95" t="n">
        <v>0</v>
      </c>
      <c r="FY243" s="95" t="n">
        <v>0</v>
      </c>
      <c r="FZ243" s="95" t="n"/>
      <c r="GA243" s="95" t="inlineStr">
        <is>
          <t>[82 / 1,20 /  1] +  2% Заг.скл</t>
        </is>
      </c>
      <c r="GB243" s="95" t="n"/>
      <c r="GC243" s="95" t="n"/>
      <c r="GD243" s="95" t="n">
        <v>1</v>
      </c>
      <c r="GE243" s="95" t="n"/>
      <c r="GF243" s="95" t="n">
        <v>1887451689</v>
      </c>
      <c r="GG243" s="95" t="n">
        <v>2</v>
      </c>
      <c r="GH243" s="95" t="n">
        <v>4</v>
      </c>
      <c r="GI243" s="95" t="n">
        <v>-2</v>
      </c>
      <c r="GJ243" s="95" t="n">
        <v>0</v>
      </c>
      <c r="GK243" s="95" t="n">
        <v>0</v>
      </c>
      <c r="GL243" s="95">
        <f>ROUND(IF(AND(BH243=3,BI243=3,FS243&lt;&gt;0),P243,0),2)</f>
        <v/>
      </c>
      <c r="GM243" s="95">
        <f>ROUND(O243+X243+Y243,2)+GX243</f>
        <v/>
      </c>
      <c r="GN243" s="95">
        <f>IF(OR(BI243=0,BI243=1),GM243-GX243,0)</f>
        <v/>
      </c>
      <c r="GO243" s="95">
        <f>IF(BI243=2,GM243-GX243,0)</f>
        <v/>
      </c>
      <c r="GP243" s="95">
        <f>IF(BI243=4,GM243-GX243,0)</f>
        <v/>
      </c>
      <c r="GQ243" s="95" t="n"/>
      <c r="GR243" s="95" t="n">
        <v>0</v>
      </c>
      <c r="GS243" s="95" t="n">
        <v>2</v>
      </c>
      <c r="GT243" s="95" t="n">
        <v>0</v>
      </c>
      <c r="GU243" s="95" t="n"/>
      <c r="GV243" s="95">
        <f>ROUND((GT243),6)</f>
        <v/>
      </c>
      <c r="GW243" s="95" t="n">
        <v>1</v>
      </c>
      <c r="GX243" s="95">
        <f>ROUND(HC243*I243,2)</f>
        <v/>
      </c>
      <c r="GY243" s="95" t="n">
        <v>0</v>
      </c>
      <c r="GZ243" s="95" t="n">
        <v>0</v>
      </c>
      <c r="HA243" s="95" t="n">
        <v>0</v>
      </c>
      <c r="HB243" s="95" t="n">
        <v>0</v>
      </c>
      <c r="HC243" s="95">
        <f>GV243*GW243</f>
        <v/>
      </c>
      <c r="HD243" s="95" t="n">
        <v>0</v>
      </c>
      <c r="HE243" s="95" t="n"/>
      <c r="HF243" s="95" t="n"/>
      <c r="HG243" s="95" t="n"/>
      <c r="HH243" s="95" t="n"/>
      <c r="HI243" s="95" t="n"/>
      <c r="HJ243" s="95" t="n"/>
      <c r="HK243" s="95" t="n"/>
      <c r="HL243" s="95" t="n"/>
      <c r="HM243" s="95" t="n"/>
      <c r="HN243" s="95" t="n"/>
      <c r="HO243" s="95" t="n"/>
      <c r="HP243" s="95" t="n"/>
      <c r="HQ243" s="95" t="n"/>
      <c r="HR243" s="95" t="n"/>
      <c r="HS243" s="95" t="n"/>
      <c r="HT243" s="95" t="n"/>
      <c r="HU243" s="95" t="n"/>
      <c r="HV243" s="95" t="n"/>
      <c r="HW243" s="95" t="n"/>
      <c r="HX243" s="95" t="n"/>
      <c r="HY243" s="95" t="n"/>
      <c r="HZ243" s="95" t="n"/>
      <c r="IA243" s="95" t="n"/>
      <c r="IB243" s="95" t="n"/>
      <c r="IC243" s="95" t="n"/>
      <c r="ID243" s="95" t="n"/>
      <c r="IE243" s="95" t="n"/>
      <c r="IF243" s="95" t="n"/>
      <c r="IG243" s="95" t="n"/>
      <c r="IH243" s="95" t="n"/>
      <c r="II243" s="95" t="n"/>
      <c r="IJ243" s="95" t="n"/>
      <c r="IK243" s="95" t="n"/>
      <c r="IL243" s="95" t="n"/>
      <c r="IM243" s="95" t="n"/>
      <c r="IN243" s="95" t="n"/>
      <c r="IO243" s="95" t="n"/>
      <c r="IP243" s="95" t="n"/>
      <c r="IQ243" s="95" t="n"/>
      <c r="IR243" s="95" t="n"/>
      <c r="IS243" s="95" t="n"/>
      <c r="IT243" s="95" t="n"/>
      <c r="IU243" s="95" t="n"/>
    </row>
    <row r="244" ht="12.75" customHeight="1" s="54">
      <c r="A244" s="95" t="n">
        <v>18</v>
      </c>
      <c r="B244" s="95" t="n">
        <v>1</v>
      </c>
      <c r="C244" s="95">
        <f>ROW(SmtRes!A221)</f>
        <v/>
      </c>
      <c r="D244" s="95">
        <f>ROW(EtalonRes!A221)</f>
        <v/>
      </c>
      <c r="E244" s="95" t="n">
        <v>2.1</v>
      </c>
      <c r="F244" s="95" t="inlineStr">
        <is>
          <t>TKP</t>
        </is>
      </c>
      <c r="G244" s="95" t="inlineStr">
        <is>
          <t>Противопожарные/обратные клапаны, дроссели и переходы вентиляции</t>
        </is>
      </c>
      <c r="H244" s="95" t="inlineStr">
        <is>
          <t>шт.</t>
        </is>
      </c>
      <c r="I244" s="95" t="n">
        <v>100.8</v>
      </c>
      <c r="J244" s="95" t="n">
        <v>4683.54</v>
      </c>
      <c r="K244" s="95" t="n">
        <v>472101.08</v>
      </c>
      <c r="L244" s="95" t="n"/>
      <c r="M244" s="95" t="n"/>
      <c r="N244" s="95" t="n"/>
      <c r="O244" s="95">
        <f>ROUND(Z244,2)</f>
        <v/>
      </c>
      <c r="P244" s="95">
        <f>ROUND(U244,2)</f>
        <v/>
      </c>
      <c r="Q244" s="95">
        <f>ROUND(1,2)</f>
        <v/>
      </c>
      <c r="R244" s="95">
        <f>ROUND(AH244,2)</f>
        <v/>
      </c>
      <c r="S244" s="95" t="inlineStr">
        <is>
          <t>ТКП</t>
        </is>
      </c>
      <c r="T244" s="95" t="inlineStr">
        <is>
          <t>material</t>
        </is>
      </c>
      <c r="U244" s="95" t="n">
        <v>472101.08</v>
      </c>
      <c r="V244" s="95" t="n">
        <v>0</v>
      </c>
      <c r="W244" s="95" t="n">
        <v>0</v>
      </c>
      <c r="X244" s="95" t="n">
        <v>0</v>
      </c>
      <c r="Y244" s="95" t="n">
        <v>0</v>
      </c>
      <c r="Z244" s="95" t="n">
        <v>472100.83</v>
      </c>
      <c r="AA244" s="95" t="n">
        <v>0</v>
      </c>
      <c r="AB244" s="95" t="n">
        <v>0</v>
      </c>
      <c r="AC244" s="95" t="n">
        <v>0</v>
      </c>
      <c r="AD244" s="95" t="n">
        <v>0</v>
      </c>
      <c r="AE244" s="95" t="inlineStr">
        <is>
          <t>material</t>
        </is>
      </c>
      <c r="AF244" s="95" t="n">
        <v>0</v>
      </c>
      <c r="AG244" s="95" t="n">
        <v>0</v>
      </c>
      <c r="AH244" s="95" t="n">
        <v>0</v>
      </c>
      <c r="AI244" s="95">
        <f>(EX244)</f>
        <v/>
      </c>
      <c r="AJ244" s="95">
        <f>(AS244)</f>
        <v/>
      </c>
      <c r="AK244" s="95" t="n">
        <v>0</v>
      </c>
      <c r="AL244" s="95" t="n">
        <v>0</v>
      </c>
      <c r="AM244" s="95" t="n">
        <v>0</v>
      </c>
      <c r="AN244" s="95" t="n">
        <v>0</v>
      </c>
      <c r="AO244" s="95">
        <f>ROUND(O244,2)</f>
        <v/>
      </c>
      <c r="AP244" s="95" t="n">
        <v>0</v>
      </c>
      <c r="AQ244" s="95">
        <f>ROUND(R244,2)</f>
        <v/>
      </c>
      <c r="AR244" s="95" t="n">
        <v>0</v>
      </c>
      <c r="AS244" s="95" t="n">
        <v>0</v>
      </c>
      <c r="AT244" s="95" t="n">
        <v>0</v>
      </c>
      <c r="AU244" s="95" t="n">
        <v>0</v>
      </c>
      <c r="AV244" s="95" t="n">
        <v>1</v>
      </c>
      <c r="AW244" s="95" t="n">
        <v>1</v>
      </c>
      <c r="AX244" s="95" t="n"/>
      <c r="AY244" s="95" t="n"/>
      <c r="AZ244" s="95" t="n">
        <v>1</v>
      </c>
      <c r="BA244" s="95" t="n">
        <v>0</v>
      </c>
      <c r="BB244" s="95" t="n">
        <v>0</v>
      </c>
      <c r="BC244" s="95" t="n">
        <v>1</v>
      </c>
      <c r="BD244" s="95" t="n"/>
      <c r="BE244" s="95" t="n"/>
      <c r="BF244" s="95" t="n"/>
      <c r="BG244" s="95" t="n"/>
      <c r="BH244" s="95" t="n">
        <v>3</v>
      </c>
      <c r="BI244" s="95" t="n">
        <v>100.8</v>
      </c>
      <c r="BJ244" s="95" t="n"/>
      <c r="BK244" s="95" t="n"/>
      <c r="BL244" s="95" t="n"/>
      <c r="BM244" s="95" t="n">
        <v>400002</v>
      </c>
      <c r="BN244" s="95" t="n">
        <v>0</v>
      </c>
      <c r="BO244" s="95" t="n"/>
      <c r="BP244" s="95" t="n">
        <v>0</v>
      </c>
      <c r="BQ244" s="95" t="n">
        <v>202</v>
      </c>
      <c r="BR244" s="95" t="n">
        <v>0</v>
      </c>
      <c r="BS244" s="95" t="n">
        <v>1</v>
      </c>
      <c r="BT244" s="95" t="n">
        <v>1</v>
      </c>
      <c r="BU244" s="95" t="n">
        <v>1</v>
      </c>
      <c r="BV244" s="95" t="n">
        <v>1</v>
      </c>
      <c r="BW244" s="95" t="n">
        <v>1</v>
      </c>
      <c r="BX244" s="95" t="n">
        <v>1</v>
      </c>
      <c r="BY244" s="95" t="n"/>
      <c r="BZ244" s="95" t="n">
        <v>0</v>
      </c>
      <c r="CA244" s="95" t="n">
        <v>0</v>
      </c>
      <c r="CB244" s="95" t="n"/>
      <c r="CC244" s="95" t="n"/>
      <c r="CD244" s="95" t="n"/>
      <c r="CE244" s="95" t="n">
        <v>30</v>
      </c>
      <c r="CF244" s="95" t="n">
        <v>0</v>
      </c>
      <c r="CG244" s="95" t="n">
        <v>0</v>
      </c>
      <c r="CH244" s="95" t="n"/>
      <c r="CI244" s="95" t="n"/>
      <c r="CJ244" s="95" t="n"/>
      <c r="CK244" s="95" t="n"/>
      <c r="CL244" s="95" t="n"/>
      <c r="CM244" s="95" t="n">
        <v>0</v>
      </c>
      <c r="CN244" s="95" t="n"/>
      <c r="CO244" s="95" t="n">
        <v>0</v>
      </c>
      <c r="CP244" s="95">
        <f>ROUND(P244,2)</f>
        <v/>
      </c>
      <c r="CQ244" s="95">
        <f>ROUND(V244,2)</f>
        <v/>
      </c>
      <c r="CR244" s="95">
        <f>ROUND(W244,2)</f>
        <v/>
      </c>
      <c r="CS244" s="95">
        <f>ROUND(X244,2)</f>
        <v/>
      </c>
      <c r="CT244" s="95">
        <f>ROUND(Y244,2)</f>
        <v/>
      </c>
      <c r="CU244" s="95">
        <f>ROUND(AF244,2)</f>
        <v/>
      </c>
      <c r="CV244" s="95">
        <f>ROUND((AH244*AV244),2)</f>
        <v/>
      </c>
      <c r="CW244" s="95">
        <f>ROUND(AI244,2)</f>
        <v/>
      </c>
      <c r="CX244" s="95">
        <f>ROUND(AJ244,2)</f>
        <v/>
      </c>
      <c r="CY244" s="95">
        <f>ROUND(((P244*AT244)/100),2)</f>
        <v/>
      </c>
      <c r="CZ244" s="95">
        <f>ROUND(((P244*AU244)/100),2)</f>
        <v/>
      </c>
      <c r="DA244" s="95" t="n"/>
      <c r="DB244" s="95" t="n"/>
      <c r="DC244" s="95" t="n"/>
      <c r="DD244" s="95" t="n"/>
      <c r="DE244" s="95" t="n"/>
      <c r="DF244" s="95" t="n"/>
      <c r="DG244" s="95" t="n"/>
      <c r="DH244" s="95" t="n"/>
      <c r="DI244" s="95" t="n"/>
      <c r="DJ244" s="95" t="n"/>
      <c r="DK244" s="95" t="n"/>
      <c r="DL244" s="95" t="n"/>
      <c r="DM244" s="95" t="n"/>
      <c r="DN244" s="95" t="n">
        <v>0</v>
      </c>
      <c r="DO244" s="95" t="n">
        <v>0</v>
      </c>
      <c r="DP244" s="95" t="n">
        <v>1</v>
      </c>
      <c r="DQ244" s="95" t="n">
        <v>1</v>
      </c>
      <c r="DR244" s="95" t="n"/>
      <c r="DS244" s="95" t="n"/>
      <c r="DT244" s="95" t="n"/>
      <c r="DU244" s="95" t="n">
        <v>1000</v>
      </c>
      <c r="DV244" s="95" t="inlineStr">
        <is>
          <t>шт.</t>
        </is>
      </c>
      <c r="DW244" s="95" t="inlineStr">
        <is>
          <t>шт.</t>
        </is>
      </c>
      <c r="DX244" s="95" t="n">
        <v>1</v>
      </c>
      <c r="DY244" s="95" t="n"/>
      <c r="DZ244" s="95" t="n"/>
      <c r="EA244" s="95" t="n"/>
      <c r="EB244" s="95" t="n"/>
      <c r="EC244" s="95" t="n"/>
      <c r="ED244" s="95" t="n"/>
      <c r="EE244" s="95" t="n">
        <v>1114306814</v>
      </c>
      <c r="EF244" s="95" t="n">
        <v>202</v>
      </c>
      <c r="EG244" s="95" t="inlineStr">
        <is>
          <t>Материалы</t>
        </is>
      </c>
      <c r="EH244" s="95" t="n">
        <v>0</v>
      </c>
      <c r="EI244" s="95" t="n"/>
      <c r="EJ244" s="95" t="n">
        <v>100.8</v>
      </c>
      <c r="EK244" s="95" t="n">
        <v>0</v>
      </c>
      <c r="EL244" s="95" t="inlineStr">
        <is>
          <t>ТКП / коммерческое предложение</t>
        </is>
      </c>
      <c r="EM244" s="95" t="inlineStr">
        <is>
          <t>ТКП</t>
        </is>
      </c>
      <c r="EN244" s="95" t="n"/>
      <c r="EO244" s="95" t="n"/>
      <c r="EP244" s="95" t="n"/>
      <c r="EQ244" s="95" t="n">
        <v>0</v>
      </c>
      <c r="ER244" s="95" t="n">
        <v>4683.54</v>
      </c>
      <c r="ES244" s="95" t="n">
        <v>0</v>
      </c>
      <c r="ET244" s="95" t="n">
        <v>0</v>
      </c>
      <c r="EU244" s="95" t="n">
        <v>0</v>
      </c>
      <c r="EV244" s="95" t="n">
        <v>0</v>
      </c>
      <c r="EW244" s="95" t="n">
        <v>0</v>
      </c>
      <c r="EX244" s="95" t="n">
        <v>0</v>
      </c>
      <c r="EY244" s="95" t="n">
        <v>0</v>
      </c>
      <c r="EZ244" s="95" t="n"/>
      <c r="FA244" s="95" t="n"/>
      <c r="FB244" s="95" t="n"/>
      <c r="FC244" s="95" t="n"/>
      <c r="FD244" s="95" t="n"/>
      <c r="FE244" s="95" t="n"/>
      <c r="FF244" s="95" t="n"/>
      <c r="FG244" s="95" t="n"/>
      <c r="FH244" s="95" t="n"/>
      <c r="FI244" s="95" t="n"/>
      <c r="FJ244" s="95" t="n"/>
      <c r="FK244" s="95" t="n"/>
      <c r="FL244" s="95" t="n"/>
      <c r="FM244" s="95" t="n"/>
      <c r="FN244" s="95" t="n"/>
      <c r="FO244" s="95" t="n"/>
      <c r="FP244" s="95" t="n"/>
      <c r="FQ244" s="95" t="n">
        <v>0</v>
      </c>
      <c r="FR244" s="95">
        <f>ROUND(IF(BI244=3,GM244,0),2)</f>
        <v/>
      </c>
      <c r="FS244" s="95" t="n">
        <v>0</v>
      </c>
      <c r="FT244" s="95" t="n"/>
      <c r="FU244" s="95" t="n"/>
      <c r="FV244" s="95" t="n"/>
      <c r="FW244" s="95" t="n"/>
      <c r="FX244" s="95" t="n">
        <v>0</v>
      </c>
      <c r="FY244" s="95" t="n">
        <v>0</v>
      </c>
      <c r="FZ244" s="95" t="n"/>
      <c r="GA244" s="95" t="inlineStr">
        <is>
          <t>[82 / 1,20 /  1] +  2% Заг.скл</t>
        </is>
      </c>
      <c r="GB244" s="95" t="n"/>
      <c r="GC244" s="95" t="n"/>
      <c r="GD244" s="95" t="n">
        <v>1</v>
      </c>
      <c r="GE244" s="95" t="n"/>
      <c r="GF244" s="95" t="n">
        <v>1114306814</v>
      </c>
      <c r="GG244" s="95" t="n">
        <v>2</v>
      </c>
      <c r="GH244" s="95" t="n">
        <v>4</v>
      </c>
      <c r="GI244" s="95" t="n">
        <v>-2</v>
      </c>
      <c r="GJ244" s="95" t="n">
        <v>0</v>
      </c>
      <c r="GK244" s="95" t="n">
        <v>0</v>
      </c>
      <c r="GL244" s="95">
        <f>ROUND(IF(AND(BH244=3,BI244=3,FS244&lt;&gt;0),P244,0),2)</f>
        <v/>
      </c>
      <c r="GM244" s="95">
        <f>ROUND(O244+X244+Y244,2)+GX244</f>
        <v/>
      </c>
      <c r="GN244" s="95">
        <f>IF(OR(BI244=0,BI244=1),GM244-GX244,0)</f>
        <v/>
      </c>
      <c r="GO244" s="95">
        <f>IF(BI244=2,GM244-GX244,0)</f>
        <v/>
      </c>
      <c r="GP244" s="95">
        <f>IF(BI244=4,GM244-GX244,0)</f>
        <v/>
      </c>
      <c r="GQ244" s="95" t="n"/>
      <c r="GR244" s="95" t="n">
        <v>0</v>
      </c>
      <c r="GS244" s="95" t="n">
        <v>2</v>
      </c>
      <c r="GT244" s="95" t="n">
        <v>0</v>
      </c>
      <c r="GU244" s="95" t="n"/>
      <c r="GV244" s="95">
        <f>ROUND((GT244),6)</f>
        <v/>
      </c>
      <c r="GW244" s="95" t="n">
        <v>1</v>
      </c>
      <c r="GX244" s="95">
        <f>ROUND(HC244*I244,2)</f>
        <v/>
      </c>
      <c r="GY244" s="95" t="n">
        <v>0</v>
      </c>
      <c r="GZ244" s="95" t="n">
        <v>0</v>
      </c>
      <c r="HA244" s="95" t="n">
        <v>0</v>
      </c>
      <c r="HB244" s="95" t="n">
        <v>0</v>
      </c>
      <c r="HC244" s="95">
        <f>GV244*GW244</f>
        <v/>
      </c>
      <c r="HD244" s="95" t="n">
        <v>0</v>
      </c>
      <c r="HE244" s="95" t="n"/>
      <c r="HF244" s="95" t="n"/>
      <c r="HG244" s="95" t="n"/>
      <c r="HH244" s="95" t="n"/>
      <c r="HI244" s="95" t="n"/>
      <c r="HJ244" s="95" t="n"/>
      <c r="HK244" s="95" t="n"/>
      <c r="HL244" s="95" t="n"/>
      <c r="HM244" s="95" t="n"/>
      <c r="HN244" s="95" t="n"/>
      <c r="HO244" s="95" t="n"/>
      <c r="HP244" s="95" t="n"/>
      <c r="HQ244" s="95" t="n"/>
      <c r="HR244" s="95" t="n"/>
      <c r="HS244" s="95" t="n"/>
      <c r="HT244" s="95" t="n"/>
      <c r="HU244" s="95" t="n"/>
      <c r="HV244" s="95" t="n"/>
      <c r="HW244" s="95" t="n"/>
      <c r="HX244" s="95" t="n"/>
      <c r="HY244" s="95" t="n"/>
      <c r="HZ244" s="95" t="n"/>
      <c r="IA244" s="95" t="n"/>
      <c r="IB244" s="95" t="n"/>
      <c r="IC244" s="95" t="n"/>
      <c r="ID244" s="95" t="n"/>
      <c r="IE244" s="95" t="n"/>
      <c r="IF244" s="95" t="n"/>
      <c r="IG244" s="95" t="n"/>
      <c r="IH244" s="95" t="n"/>
      <c r="II244" s="95" t="n"/>
      <c r="IJ244" s="95" t="n"/>
      <c r="IK244" s="95" t="n"/>
      <c r="IL244" s="95" t="n"/>
      <c r="IM244" s="95" t="n"/>
      <c r="IN244" s="95" t="n"/>
      <c r="IO244" s="95" t="n"/>
      <c r="IP244" s="95" t="n"/>
      <c r="IQ244" s="95" t="n"/>
      <c r="IR244" s="95" t="n"/>
      <c r="IS244" s="95" t="n"/>
      <c r="IT244" s="95" t="n"/>
      <c r="IU244" s="95" t="n"/>
    </row>
    <row r="245" ht="12.75" customHeight="1" s="54">
      <c r="A245" s="95" t="n">
        <v>18</v>
      </c>
      <c r="B245" s="95" t="n">
        <v>1</v>
      </c>
      <c r="C245" s="95">
        <f>ROW(SmtRes!A222)</f>
        <v/>
      </c>
      <c r="D245" s="95">
        <f>ROW(EtalonRes!A222)</f>
        <v/>
      </c>
      <c r="E245" s="95" t="n">
        <v>2</v>
      </c>
      <c r="F245" s="95" t="inlineStr">
        <is>
          <t>TKP</t>
        </is>
      </c>
      <c r="G245" s="95" t="inlineStr">
        <is>
          <t>Приточная установка/бризер с фильтрами и комплектом монтажа</t>
        </is>
      </c>
      <c r="H245" s="95" t="inlineStr">
        <is>
          <t>шт.</t>
        </is>
      </c>
      <c r="I245" s="95" t="n">
        <v>18.54</v>
      </c>
      <c r="J245" s="95" t="n">
        <v>94785.98</v>
      </c>
      <c r="K245" s="95" t="n">
        <v>1757332.05</v>
      </c>
      <c r="L245" s="95" t="n"/>
      <c r="M245" s="95" t="n"/>
      <c r="N245" s="95" t="n"/>
      <c r="O245" s="95">
        <f>ROUND(Z245,2)</f>
        <v/>
      </c>
      <c r="P245" s="95">
        <f>ROUND(U245,2)</f>
        <v/>
      </c>
      <c r="Q245" s="95">
        <f>ROUND(1,2)</f>
        <v/>
      </c>
      <c r="R245" s="95">
        <f>ROUND(AH245,2)</f>
        <v/>
      </c>
      <c r="S245" s="95" t="inlineStr">
        <is>
          <t>ТКП</t>
        </is>
      </c>
      <c r="T245" s="95" t="inlineStr">
        <is>
          <t>equipment</t>
        </is>
      </c>
      <c r="U245" s="95" t="n">
        <v>1757332.05</v>
      </c>
      <c r="V245" s="95" t="n">
        <v>0</v>
      </c>
      <c r="W245" s="95" t="n">
        <v>0</v>
      </c>
      <c r="X245" s="95" t="n">
        <v>0</v>
      </c>
      <c r="Y245" s="95" t="n">
        <v>0</v>
      </c>
      <c r="Z245" s="95" t="n">
        <v>1757332.07</v>
      </c>
      <c r="AA245" s="95" t="n">
        <v>0</v>
      </c>
      <c r="AB245" s="95" t="n">
        <v>0</v>
      </c>
      <c r="AC245" s="95" t="n">
        <v>0</v>
      </c>
      <c r="AD245" s="95" t="n">
        <v>0</v>
      </c>
      <c r="AE245" s="95" t="inlineStr">
        <is>
          <t>equipment</t>
        </is>
      </c>
      <c r="AF245" s="95" t="n">
        <v>0</v>
      </c>
      <c r="AG245" s="95" t="n">
        <v>0</v>
      </c>
      <c r="AH245" s="95" t="n">
        <v>0</v>
      </c>
      <c r="AI245" s="95">
        <f>(EX245)</f>
        <v/>
      </c>
      <c r="AJ245" s="95">
        <f>(AS245)</f>
        <v/>
      </c>
      <c r="AK245" s="95" t="n">
        <v>0</v>
      </c>
      <c r="AL245" s="95" t="n">
        <v>0</v>
      </c>
      <c r="AM245" s="95" t="n">
        <v>0</v>
      </c>
      <c r="AN245" s="95" t="n">
        <v>0</v>
      </c>
      <c r="AO245" s="95">
        <f>ROUND(O245,2)</f>
        <v/>
      </c>
      <c r="AP245" s="95" t="n">
        <v>0</v>
      </c>
      <c r="AQ245" s="95">
        <f>ROUND(R245,2)</f>
        <v/>
      </c>
      <c r="AR245" s="95" t="n">
        <v>0</v>
      </c>
      <c r="AS245" s="95" t="n">
        <v>0</v>
      </c>
      <c r="AT245" s="95" t="n">
        <v>0</v>
      </c>
      <c r="AU245" s="95" t="n">
        <v>0</v>
      </c>
      <c r="AV245" s="95" t="n">
        <v>1</v>
      </c>
      <c r="AW245" s="95" t="n">
        <v>1</v>
      </c>
      <c r="AX245" s="95" t="n"/>
      <c r="AY245" s="95" t="n"/>
      <c r="AZ245" s="95" t="n">
        <v>1</v>
      </c>
      <c r="BA245" s="95" t="n">
        <v>0</v>
      </c>
      <c r="BB245" s="95" t="n">
        <v>0</v>
      </c>
      <c r="BC245" s="95" t="n">
        <v>1</v>
      </c>
      <c r="BD245" s="95" t="n"/>
      <c r="BE245" s="95" t="n"/>
      <c r="BF245" s="95" t="n"/>
      <c r="BG245" s="95" t="n"/>
      <c r="BH245" s="95" t="n">
        <v>3</v>
      </c>
      <c r="BI245" s="95" t="n">
        <v>18.54</v>
      </c>
      <c r="BJ245" s="95" t="n"/>
      <c r="BK245" s="95" t="n"/>
      <c r="BL245" s="95" t="n"/>
      <c r="BM245" s="95" t="n">
        <v>400003</v>
      </c>
      <c r="BN245" s="95" t="n">
        <v>0</v>
      </c>
      <c r="BO245" s="95" t="n"/>
      <c r="BP245" s="95" t="n">
        <v>0</v>
      </c>
      <c r="BQ245" s="95" t="n">
        <v>216</v>
      </c>
      <c r="BR245" s="95" t="n">
        <v>0</v>
      </c>
      <c r="BS245" s="95" t="n">
        <v>1</v>
      </c>
      <c r="BT245" s="95" t="n">
        <v>1</v>
      </c>
      <c r="BU245" s="95" t="n">
        <v>1</v>
      </c>
      <c r="BV245" s="95" t="n">
        <v>1</v>
      </c>
      <c r="BW245" s="95" t="n">
        <v>1</v>
      </c>
      <c r="BX245" s="95" t="n">
        <v>1</v>
      </c>
      <c r="BY245" s="95" t="n"/>
      <c r="BZ245" s="95" t="n">
        <v>0</v>
      </c>
      <c r="CA245" s="95" t="n">
        <v>0</v>
      </c>
      <c r="CB245" s="95" t="n"/>
      <c r="CC245" s="95" t="n"/>
      <c r="CD245" s="95" t="n"/>
      <c r="CE245" s="95" t="n">
        <v>30</v>
      </c>
      <c r="CF245" s="95" t="n">
        <v>0</v>
      </c>
      <c r="CG245" s="95" t="n">
        <v>0</v>
      </c>
      <c r="CH245" s="95" t="n"/>
      <c r="CI245" s="95" t="n"/>
      <c r="CJ245" s="95" t="n"/>
      <c r="CK245" s="95" t="n"/>
      <c r="CL245" s="95" t="n"/>
      <c r="CM245" s="95" t="n">
        <v>0</v>
      </c>
      <c r="CN245" s="95" t="n"/>
      <c r="CO245" s="95" t="n">
        <v>0</v>
      </c>
      <c r="CP245" s="95">
        <f>ROUND(P245,2)</f>
        <v/>
      </c>
      <c r="CQ245" s="95">
        <f>ROUND(V245,2)</f>
        <v/>
      </c>
      <c r="CR245" s="95">
        <f>ROUND(W245,2)</f>
        <v/>
      </c>
      <c r="CS245" s="95">
        <f>ROUND(X245,2)</f>
        <v/>
      </c>
      <c r="CT245" s="95">
        <f>ROUND(Y245,2)</f>
        <v/>
      </c>
      <c r="CU245" s="95">
        <f>ROUND(AF245,2)</f>
        <v/>
      </c>
      <c r="CV245" s="95">
        <f>ROUND((AH245*AV245),2)</f>
        <v/>
      </c>
      <c r="CW245" s="95">
        <f>ROUND(AI245,2)</f>
        <v/>
      </c>
      <c r="CX245" s="95">
        <f>ROUND(AJ245,2)</f>
        <v/>
      </c>
      <c r="CY245" s="95">
        <f>ROUND(((P245*AT245)/100),2)</f>
        <v/>
      </c>
      <c r="CZ245" s="95">
        <f>ROUND(((P245*AU245)/100),2)</f>
        <v/>
      </c>
      <c r="DA245" s="95" t="n"/>
      <c r="DB245" s="95" t="n"/>
      <c r="DC245" s="95" t="n"/>
      <c r="DD245" s="95" t="n"/>
      <c r="DE245" s="95" t="n"/>
      <c r="DF245" s="95" t="n"/>
      <c r="DG245" s="95" t="n"/>
      <c r="DH245" s="95" t="n"/>
      <c r="DI245" s="95" t="n"/>
      <c r="DJ245" s="95" t="n"/>
      <c r="DK245" s="95" t="n"/>
      <c r="DL245" s="95" t="n"/>
      <c r="DM245" s="95" t="n"/>
      <c r="DN245" s="95" t="n">
        <v>0</v>
      </c>
      <c r="DO245" s="95" t="n">
        <v>0</v>
      </c>
      <c r="DP245" s="95" t="n">
        <v>1</v>
      </c>
      <c r="DQ245" s="95" t="n">
        <v>1</v>
      </c>
      <c r="DR245" s="95" t="n"/>
      <c r="DS245" s="95" t="n"/>
      <c r="DT245" s="95" t="n"/>
      <c r="DU245" s="95" t="n">
        <v>1000</v>
      </c>
      <c r="DV245" s="95" t="inlineStr">
        <is>
          <t>шт.</t>
        </is>
      </c>
      <c r="DW245" s="95" t="inlineStr">
        <is>
          <t>шт.</t>
        </is>
      </c>
      <c r="DX245" s="95" t="n">
        <v>1</v>
      </c>
      <c r="DY245" s="95" t="n"/>
      <c r="DZ245" s="95" t="n"/>
      <c r="EA245" s="95" t="n"/>
      <c r="EB245" s="95" t="n"/>
      <c r="EC245" s="95" t="n"/>
      <c r="ED245" s="95" t="n"/>
      <c r="EE245" s="95" t="n">
        <v>1574046146</v>
      </c>
      <c r="EF245" s="95" t="n">
        <v>216</v>
      </c>
      <c r="EG245" s="95" t="inlineStr">
        <is>
          <t>Оборудование</t>
        </is>
      </c>
      <c r="EH245" s="95" t="n">
        <v>0</v>
      </c>
      <c r="EI245" s="95" t="n"/>
      <c r="EJ245" s="95" t="n">
        <v>18.54</v>
      </c>
      <c r="EK245" s="95" t="n">
        <v>0</v>
      </c>
      <c r="EL245" s="95" t="inlineStr">
        <is>
          <t>ТКП / коммерческое предложение</t>
        </is>
      </c>
      <c r="EM245" s="95" t="inlineStr">
        <is>
          <t>ТКП</t>
        </is>
      </c>
      <c r="EN245" s="95" t="n"/>
      <c r="EO245" s="95" t="n"/>
      <c r="EP245" s="95" t="n"/>
      <c r="EQ245" s="95" t="n">
        <v>0</v>
      </c>
      <c r="ER245" s="95" t="n">
        <v>94785.98</v>
      </c>
      <c r="ES245" s="95" t="n">
        <v>0</v>
      </c>
      <c r="ET245" s="95" t="n">
        <v>0</v>
      </c>
      <c r="EU245" s="95" t="n">
        <v>0</v>
      </c>
      <c r="EV245" s="95" t="n">
        <v>0</v>
      </c>
      <c r="EW245" s="95" t="n">
        <v>0</v>
      </c>
      <c r="EX245" s="95" t="n">
        <v>0</v>
      </c>
      <c r="EY245" s="95" t="n">
        <v>0</v>
      </c>
      <c r="EZ245" s="95" t="n"/>
      <c r="FA245" s="95" t="n"/>
      <c r="FB245" s="95" t="n"/>
      <c r="FC245" s="95" t="n"/>
      <c r="FD245" s="95" t="n"/>
      <c r="FE245" s="95" t="n"/>
      <c r="FF245" s="95" t="n"/>
      <c r="FG245" s="95" t="n"/>
      <c r="FH245" s="95" t="n"/>
      <c r="FI245" s="95" t="n"/>
      <c r="FJ245" s="95" t="n"/>
      <c r="FK245" s="95" t="n"/>
      <c r="FL245" s="95" t="n"/>
      <c r="FM245" s="95" t="n"/>
      <c r="FN245" s="95" t="n"/>
      <c r="FO245" s="95" t="n"/>
      <c r="FP245" s="95" t="n"/>
      <c r="FQ245" s="95" t="n">
        <v>0</v>
      </c>
      <c r="FR245" s="95">
        <f>ROUND(IF(BI245=3,GM245,0),2)</f>
        <v/>
      </c>
      <c r="FS245" s="95" t="n">
        <v>0</v>
      </c>
      <c r="FT245" s="95" t="n"/>
      <c r="FU245" s="95" t="n"/>
      <c r="FV245" s="95" t="n"/>
      <c r="FW245" s="95" t="n"/>
      <c r="FX245" s="95" t="n">
        <v>0</v>
      </c>
      <c r="FY245" s="95" t="n">
        <v>0</v>
      </c>
      <c r="FZ245" s="95" t="n"/>
      <c r="GA245" s="95" t="inlineStr">
        <is>
          <t>[83 / 1,20 /  1] +  1,2% Заг.скл</t>
        </is>
      </c>
      <c r="GB245" s="95" t="n"/>
      <c r="GC245" s="95" t="n"/>
      <c r="GD245" s="95" t="n">
        <v>1</v>
      </c>
      <c r="GE245" s="95" t="n"/>
      <c r="GF245" s="95" t="n">
        <v>1574046146</v>
      </c>
      <c r="GG245" s="95" t="n">
        <v>2</v>
      </c>
      <c r="GH245" s="95" t="n">
        <v>3</v>
      </c>
      <c r="GI245" s="95" t="n">
        <v>5</v>
      </c>
      <c r="GJ245" s="95" t="n">
        <v>0</v>
      </c>
      <c r="GK245" s="95" t="n">
        <v>0</v>
      </c>
      <c r="GL245" s="95">
        <f>ROUND(IF(AND(BH245=3,BI245=3,FS245&lt;&gt;0),P245,0),2)</f>
        <v/>
      </c>
      <c r="GM245" s="95">
        <f>ROUND(O245+X245+Y245,2)+GX245</f>
        <v/>
      </c>
      <c r="GN245" s="95">
        <f>IF(OR(BI245=0,BI245=1),GM245-GX245,0)</f>
        <v/>
      </c>
      <c r="GO245" s="95">
        <f>IF(BI245=2,GM245-GX245,0)</f>
        <v/>
      </c>
      <c r="GP245" s="95">
        <f>IF(BI245=4,GM245-GX245,0)</f>
        <v/>
      </c>
      <c r="GQ245" s="95" t="n"/>
      <c r="GR245" s="95" t="n">
        <v>1</v>
      </c>
      <c r="GS245" s="95" t="n">
        <v>1</v>
      </c>
      <c r="GT245" s="95" t="n">
        <v>0</v>
      </c>
      <c r="GU245" s="95" t="n"/>
      <c r="GV245" s="95">
        <f>ROUND((GT245),6)</f>
        <v/>
      </c>
      <c r="GW245" s="95" t="n">
        <v>1</v>
      </c>
      <c r="GX245" s="95">
        <f>ROUND(HC245*I245,2)</f>
        <v/>
      </c>
      <c r="GY245" s="95" t="n">
        <v>0</v>
      </c>
      <c r="GZ245" s="95" t="n">
        <v>0</v>
      </c>
      <c r="HA245" s="95" t="n">
        <v>0</v>
      </c>
      <c r="HB245" s="95" t="n">
        <v>0</v>
      </c>
      <c r="HC245" s="95">
        <f>GV245*GW245</f>
        <v/>
      </c>
      <c r="HD245" s="95" t="n">
        <v>0</v>
      </c>
      <c r="HE245" s="95" t="n"/>
      <c r="HF245" s="95" t="n"/>
      <c r="HG245" s="95" t="n"/>
      <c r="HH245" s="95" t="n"/>
      <c r="HI245" s="95" t="n"/>
      <c r="HJ245" s="95" t="n"/>
      <c r="HK245" s="95" t="n"/>
      <c r="HL245" s="95" t="n"/>
      <c r="HM245" s="95" t="n"/>
      <c r="HN245" s="95" t="n"/>
      <c r="HO245" s="95" t="n"/>
      <c r="HP245" s="95" t="n"/>
      <c r="HQ245" s="95" t="n"/>
      <c r="HR245" s="95" t="n"/>
      <c r="HS245" s="95" t="n"/>
      <c r="HT245" s="95" t="n"/>
      <c r="HU245" s="95" t="n"/>
      <c r="HV245" s="95" t="n"/>
      <c r="HW245" s="95" t="n"/>
      <c r="HX245" s="95" t="n"/>
      <c r="HY245" s="95" t="n"/>
      <c r="HZ245" s="95" t="n"/>
      <c r="IA245" s="95" t="n"/>
      <c r="IB245" s="95" t="n"/>
      <c r="IC245" s="95" t="n"/>
      <c r="ID245" s="95" t="n"/>
      <c r="IE245" s="95" t="n"/>
      <c r="IF245" s="95" t="n"/>
      <c r="IG245" s="95" t="n"/>
      <c r="IH245" s="95" t="n"/>
      <c r="II245" s="95" t="n"/>
      <c r="IJ245" s="95" t="n"/>
      <c r="IK245" s="95" t="n"/>
      <c r="IL245" s="95" t="n"/>
      <c r="IM245" s="95" t="n"/>
      <c r="IN245" s="95" t="n"/>
      <c r="IO245" s="95" t="n"/>
      <c r="IP245" s="95" t="n"/>
      <c r="IQ245" s="95" t="n"/>
      <c r="IR245" s="95" t="n"/>
      <c r="IS245" s="95" t="n"/>
      <c r="IT245" s="95" t="n"/>
      <c r="IU245" s="95" t="n"/>
    </row>
    <row r="246" ht="12.75" customHeight="1" s="54">
      <c r="A246" s="95" t="n">
        <v>18</v>
      </c>
      <c r="B246" s="95" t="n">
        <v>1</v>
      </c>
      <c r="C246" s="95">
        <f>ROW(SmtRes!A223)</f>
        <v/>
      </c>
      <c r="D246" s="95">
        <f>ROW(EtalonRes!A223)</f>
        <v/>
      </c>
      <c r="E246" s="95" t="n">
        <v>2</v>
      </c>
      <c r="F246" s="95" t="inlineStr">
        <is>
          <t>TKP</t>
        </is>
      </c>
      <c r="G246" s="95" t="inlineStr">
        <is>
          <t>Автоматика вентиляции: регуляторы, датчики, питание, кабель</t>
        </is>
      </c>
      <c r="H246" s="95" t="inlineStr">
        <is>
          <t>компл.</t>
        </is>
      </c>
      <c r="I246" s="95" t="n">
        <v>37.8</v>
      </c>
      <c r="J246" s="95" t="n">
        <v>20072.32</v>
      </c>
      <c r="K246" s="95" t="n">
        <v>758733.88</v>
      </c>
      <c r="L246" s="95" t="n"/>
      <c r="M246" s="95" t="n"/>
      <c r="N246" s="95" t="n"/>
      <c r="O246" s="95">
        <f>ROUND(Z246,2)</f>
        <v/>
      </c>
      <c r="P246" s="95">
        <f>ROUND(U246,2)</f>
        <v/>
      </c>
      <c r="Q246" s="95">
        <f>ROUND(1,2)</f>
        <v/>
      </c>
      <c r="R246" s="95">
        <f>ROUND(AH246,2)</f>
        <v/>
      </c>
      <c r="S246" s="95" t="inlineStr">
        <is>
          <t>ТКП</t>
        </is>
      </c>
      <c r="T246" s="95" t="inlineStr">
        <is>
          <t>equipment</t>
        </is>
      </c>
      <c r="U246" s="95" t="n">
        <v>758733.88</v>
      </c>
      <c r="V246" s="95" t="n">
        <v>0</v>
      </c>
      <c r="W246" s="95" t="n">
        <v>0</v>
      </c>
      <c r="X246" s="95" t="n">
        <v>0</v>
      </c>
      <c r="Y246" s="95" t="n">
        <v>0</v>
      </c>
      <c r="Z246" s="95" t="n">
        <v>758733.7</v>
      </c>
      <c r="AA246" s="95" t="n">
        <v>0</v>
      </c>
      <c r="AB246" s="95" t="n">
        <v>0</v>
      </c>
      <c r="AC246" s="95" t="n">
        <v>0</v>
      </c>
      <c r="AD246" s="95" t="n">
        <v>0</v>
      </c>
      <c r="AE246" s="95" t="inlineStr">
        <is>
          <t>equipment</t>
        </is>
      </c>
      <c r="AF246" s="95" t="n">
        <v>0</v>
      </c>
      <c r="AG246" s="95" t="n">
        <v>0</v>
      </c>
      <c r="AH246" s="95" t="n">
        <v>0</v>
      </c>
      <c r="AI246" s="95">
        <f>(EX246)</f>
        <v/>
      </c>
      <c r="AJ246" s="95">
        <f>(AS246)</f>
        <v/>
      </c>
      <c r="AK246" s="95" t="n">
        <v>0</v>
      </c>
      <c r="AL246" s="95" t="n">
        <v>0</v>
      </c>
      <c r="AM246" s="95" t="n">
        <v>0</v>
      </c>
      <c r="AN246" s="95" t="n">
        <v>0</v>
      </c>
      <c r="AO246" s="95">
        <f>ROUND(O246,2)</f>
        <v/>
      </c>
      <c r="AP246" s="95" t="n">
        <v>0</v>
      </c>
      <c r="AQ246" s="95">
        <f>ROUND(R246,2)</f>
        <v/>
      </c>
      <c r="AR246" s="95" t="n">
        <v>0</v>
      </c>
      <c r="AS246" s="95" t="n">
        <v>0</v>
      </c>
      <c r="AT246" s="95" t="n">
        <v>0</v>
      </c>
      <c r="AU246" s="95" t="n">
        <v>0</v>
      </c>
      <c r="AV246" s="95" t="n">
        <v>1</v>
      </c>
      <c r="AW246" s="95" t="n">
        <v>1</v>
      </c>
      <c r="AX246" s="95" t="n"/>
      <c r="AY246" s="95" t="n"/>
      <c r="AZ246" s="95" t="n">
        <v>1</v>
      </c>
      <c r="BA246" s="95" t="n">
        <v>0</v>
      </c>
      <c r="BB246" s="95" t="n">
        <v>0</v>
      </c>
      <c r="BC246" s="95" t="n">
        <v>1</v>
      </c>
      <c r="BD246" s="95" t="n"/>
      <c r="BE246" s="95" t="n"/>
      <c r="BF246" s="95" t="n"/>
      <c r="BG246" s="95" t="n"/>
      <c r="BH246" s="95" t="n">
        <v>3</v>
      </c>
      <c r="BI246" s="95" t="n">
        <v>37.8</v>
      </c>
      <c r="BJ246" s="95" t="n"/>
      <c r="BK246" s="95" t="n"/>
      <c r="BL246" s="95" t="n"/>
      <c r="BM246" s="95" t="n">
        <v>400003</v>
      </c>
      <c r="BN246" s="95" t="n">
        <v>0</v>
      </c>
      <c r="BO246" s="95" t="n"/>
      <c r="BP246" s="95" t="n">
        <v>0</v>
      </c>
      <c r="BQ246" s="95" t="n">
        <v>216</v>
      </c>
      <c r="BR246" s="95" t="n">
        <v>0</v>
      </c>
      <c r="BS246" s="95" t="n">
        <v>1</v>
      </c>
      <c r="BT246" s="95" t="n">
        <v>1</v>
      </c>
      <c r="BU246" s="95" t="n">
        <v>1</v>
      </c>
      <c r="BV246" s="95" t="n">
        <v>1</v>
      </c>
      <c r="BW246" s="95" t="n">
        <v>1</v>
      </c>
      <c r="BX246" s="95" t="n">
        <v>1</v>
      </c>
      <c r="BY246" s="95" t="n"/>
      <c r="BZ246" s="95" t="n">
        <v>0</v>
      </c>
      <c r="CA246" s="95" t="n">
        <v>0</v>
      </c>
      <c r="CB246" s="95" t="n"/>
      <c r="CC246" s="95" t="n"/>
      <c r="CD246" s="95" t="n"/>
      <c r="CE246" s="95" t="n">
        <v>30</v>
      </c>
      <c r="CF246" s="95" t="n">
        <v>0</v>
      </c>
      <c r="CG246" s="95" t="n">
        <v>0</v>
      </c>
      <c r="CH246" s="95" t="n"/>
      <c r="CI246" s="95" t="n"/>
      <c r="CJ246" s="95" t="n"/>
      <c r="CK246" s="95" t="n"/>
      <c r="CL246" s="95" t="n"/>
      <c r="CM246" s="95" t="n">
        <v>0</v>
      </c>
      <c r="CN246" s="95" t="n"/>
      <c r="CO246" s="95" t="n">
        <v>0</v>
      </c>
      <c r="CP246" s="95">
        <f>ROUND(P246,2)</f>
        <v/>
      </c>
      <c r="CQ246" s="95">
        <f>ROUND(V246,2)</f>
        <v/>
      </c>
      <c r="CR246" s="95">
        <f>ROUND(W246,2)</f>
        <v/>
      </c>
      <c r="CS246" s="95">
        <f>ROUND(X246,2)</f>
        <v/>
      </c>
      <c r="CT246" s="95">
        <f>ROUND(Y246,2)</f>
        <v/>
      </c>
      <c r="CU246" s="95">
        <f>ROUND(AF246,2)</f>
        <v/>
      </c>
      <c r="CV246" s="95">
        <f>ROUND((AH246*AV246),2)</f>
        <v/>
      </c>
      <c r="CW246" s="95">
        <f>ROUND(AI246,2)</f>
        <v/>
      </c>
      <c r="CX246" s="95">
        <f>ROUND(AJ246,2)</f>
        <v/>
      </c>
      <c r="CY246" s="95">
        <f>ROUND(((P246*AT246)/100),2)</f>
        <v/>
      </c>
      <c r="CZ246" s="95">
        <f>ROUND(((P246*AU246)/100),2)</f>
        <v/>
      </c>
      <c r="DA246" s="95" t="n"/>
      <c r="DB246" s="95" t="n"/>
      <c r="DC246" s="95" t="n"/>
      <c r="DD246" s="95" t="n"/>
      <c r="DE246" s="95" t="n"/>
      <c r="DF246" s="95" t="n"/>
      <c r="DG246" s="95" t="n"/>
      <c r="DH246" s="95" t="n"/>
      <c r="DI246" s="95" t="n"/>
      <c r="DJ246" s="95" t="n"/>
      <c r="DK246" s="95" t="n"/>
      <c r="DL246" s="95" t="n"/>
      <c r="DM246" s="95" t="n"/>
      <c r="DN246" s="95" t="n">
        <v>0</v>
      </c>
      <c r="DO246" s="95" t="n">
        <v>0</v>
      </c>
      <c r="DP246" s="95" t="n">
        <v>1</v>
      </c>
      <c r="DQ246" s="95" t="n">
        <v>1</v>
      </c>
      <c r="DR246" s="95" t="n"/>
      <c r="DS246" s="95" t="n"/>
      <c r="DT246" s="95" t="n"/>
      <c r="DU246" s="95" t="n">
        <v>1000</v>
      </c>
      <c r="DV246" s="95" t="inlineStr">
        <is>
          <t>компл.</t>
        </is>
      </c>
      <c r="DW246" s="95" t="inlineStr">
        <is>
          <t>компл.</t>
        </is>
      </c>
      <c r="DX246" s="95" t="n">
        <v>1</v>
      </c>
      <c r="DY246" s="95" t="n"/>
      <c r="DZ246" s="95" t="n"/>
      <c r="EA246" s="95" t="n"/>
      <c r="EB246" s="95" t="n"/>
      <c r="EC246" s="95" t="n"/>
      <c r="ED246" s="95" t="n"/>
      <c r="EE246" s="95" t="n">
        <v>1186052460</v>
      </c>
      <c r="EF246" s="95" t="n">
        <v>216</v>
      </c>
      <c r="EG246" s="95" t="inlineStr">
        <is>
          <t>Оборудование</t>
        </is>
      </c>
      <c r="EH246" s="95" t="n">
        <v>0</v>
      </c>
      <c r="EI246" s="95" t="n"/>
      <c r="EJ246" s="95" t="n">
        <v>37.8</v>
      </c>
      <c r="EK246" s="95" t="n">
        <v>0</v>
      </c>
      <c r="EL246" s="95" t="inlineStr">
        <is>
          <t>ТКП / коммерческое предложение</t>
        </is>
      </c>
      <c r="EM246" s="95" t="inlineStr">
        <is>
          <t>ТКП</t>
        </is>
      </c>
      <c r="EN246" s="95" t="n"/>
      <c r="EO246" s="95" t="n"/>
      <c r="EP246" s="95" t="n"/>
      <c r="EQ246" s="95" t="n">
        <v>0</v>
      </c>
      <c r="ER246" s="95" t="n">
        <v>20072.32</v>
      </c>
      <c r="ES246" s="95" t="n">
        <v>0</v>
      </c>
      <c r="ET246" s="95" t="n">
        <v>0</v>
      </c>
      <c r="EU246" s="95" t="n">
        <v>0</v>
      </c>
      <c r="EV246" s="95" t="n">
        <v>0</v>
      </c>
      <c r="EW246" s="95" t="n">
        <v>0</v>
      </c>
      <c r="EX246" s="95" t="n">
        <v>0</v>
      </c>
      <c r="EY246" s="95" t="n">
        <v>0</v>
      </c>
      <c r="EZ246" s="95" t="n"/>
      <c r="FA246" s="95" t="n"/>
      <c r="FB246" s="95" t="n"/>
      <c r="FC246" s="95" t="n"/>
      <c r="FD246" s="95" t="n"/>
      <c r="FE246" s="95" t="n"/>
      <c r="FF246" s="95" t="n"/>
      <c r="FG246" s="95" t="n"/>
      <c r="FH246" s="95" t="n"/>
      <c r="FI246" s="95" t="n"/>
      <c r="FJ246" s="95" t="n"/>
      <c r="FK246" s="95" t="n"/>
      <c r="FL246" s="95" t="n"/>
      <c r="FM246" s="95" t="n"/>
      <c r="FN246" s="95" t="n"/>
      <c r="FO246" s="95" t="n"/>
      <c r="FP246" s="95" t="n"/>
      <c r="FQ246" s="95" t="n">
        <v>0</v>
      </c>
      <c r="FR246" s="95">
        <f>ROUND(IF(BI246=3,GM246,0),2)</f>
        <v/>
      </c>
      <c r="FS246" s="95" t="n">
        <v>0</v>
      </c>
      <c r="FT246" s="95" t="n"/>
      <c r="FU246" s="95" t="n"/>
      <c r="FV246" s="95" t="n"/>
      <c r="FW246" s="95" t="n"/>
      <c r="FX246" s="95" t="n">
        <v>0</v>
      </c>
      <c r="FY246" s="95" t="n">
        <v>0</v>
      </c>
      <c r="FZ246" s="95" t="n"/>
      <c r="GA246" s="95" t="inlineStr">
        <is>
          <t>[83 / 1,20 /  1] +  1,2% Заг.скл</t>
        </is>
      </c>
      <c r="GB246" s="95" t="n"/>
      <c r="GC246" s="95" t="n"/>
      <c r="GD246" s="95" t="n">
        <v>1</v>
      </c>
      <c r="GE246" s="95" t="n"/>
      <c r="GF246" s="95" t="n">
        <v>1186052460</v>
      </c>
      <c r="GG246" s="95" t="n">
        <v>2</v>
      </c>
      <c r="GH246" s="95" t="n">
        <v>3</v>
      </c>
      <c r="GI246" s="95" t="n">
        <v>5</v>
      </c>
      <c r="GJ246" s="95" t="n">
        <v>0</v>
      </c>
      <c r="GK246" s="95" t="n">
        <v>0</v>
      </c>
      <c r="GL246" s="95">
        <f>ROUND(IF(AND(BH246=3,BI246=3,FS246&lt;&gt;0),P246,0),2)</f>
        <v/>
      </c>
      <c r="GM246" s="95">
        <f>ROUND(O246+X246+Y246,2)+GX246</f>
        <v/>
      </c>
      <c r="GN246" s="95">
        <f>IF(OR(BI246=0,BI246=1),GM246-GX246,0)</f>
        <v/>
      </c>
      <c r="GO246" s="95">
        <f>IF(BI246=2,GM246-GX246,0)</f>
        <v/>
      </c>
      <c r="GP246" s="95">
        <f>IF(BI246=4,GM246-GX246,0)</f>
        <v/>
      </c>
      <c r="GQ246" s="95" t="n"/>
      <c r="GR246" s="95" t="n">
        <v>1</v>
      </c>
      <c r="GS246" s="95" t="n">
        <v>1</v>
      </c>
      <c r="GT246" s="95" t="n">
        <v>0</v>
      </c>
      <c r="GU246" s="95" t="n"/>
      <c r="GV246" s="95">
        <f>ROUND((GT246),6)</f>
        <v/>
      </c>
      <c r="GW246" s="95" t="n">
        <v>1</v>
      </c>
      <c r="GX246" s="95">
        <f>ROUND(HC246*I246,2)</f>
        <v/>
      </c>
      <c r="GY246" s="95" t="n">
        <v>0</v>
      </c>
      <c r="GZ246" s="95" t="n">
        <v>0</v>
      </c>
      <c r="HA246" s="95" t="n">
        <v>0</v>
      </c>
      <c r="HB246" s="95" t="n">
        <v>0</v>
      </c>
      <c r="HC246" s="95">
        <f>GV246*GW246</f>
        <v/>
      </c>
      <c r="HD246" s="95" t="n">
        <v>0</v>
      </c>
      <c r="HE246" s="95" t="n"/>
      <c r="HF246" s="95" t="n"/>
      <c r="HG246" s="95" t="n"/>
      <c r="HH246" s="95" t="n"/>
      <c r="HI246" s="95" t="n"/>
      <c r="HJ246" s="95" t="n"/>
      <c r="HK246" s="95" t="n"/>
      <c r="HL246" s="95" t="n"/>
      <c r="HM246" s="95" t="n"/>
      <c r="HN246" s="95" t="n"/>
      <c r="HO246" s="95" t="n"/>
      <c r="HP246" s="95" t="n"/>
      <c r="HQ246" s="95" t="n"/>
      <c r="HR246" s="95" t="n"/>
      <c r="HS246" s="95" t="n"/>
      <c r="HT246" s="95" t="n"/>
      <c r="HU246" s="95" t="n"/>
      <c r="HV246" s="95" t="n"/>
      <c r="HW246" s="95" t="n"/>
      <c r="HX246" s="95" t="n"/>
      <c r="HY246" s="95" t="n"/>
      <c r="HZ246" s="95" t="n"/>
      <c r="IA246" s="95" t="n"/>
      <c r="IB246" s="95" t="n"/>
      <c r="IC246" s="95" t="n"/>
      <c r="ID246" s="95" t="n"/>
      <c r="IE246" s="95" t="n"/>
      <c r="IF246" s="95" t="n"/>
      <c r="IG246" s="95" t="n"/>
      <c r="IH246" s="95" t="n"/>
      <c r="II246" s="95" t="n"/>
      <c r="IJ246" s="95" t="n"/>
      <c r="IK246" s="95" t="n"/>
      <c r="IL246" s="95" t="n"/>
      <c r="IM246" s="95" t="n"/>
      <c r="IN246" s="95" t="n"/>
      <c r="IO246" s="95" t="n"/>
      <c r="IP246" s="95" t="n"/>
      <c r="IQ246" s="95" t="n"/>
      <c r="IR246" s="95" t="n"/>
      <c r="IS246" s="95" t="n"/>
      <c r="IT246" s="95" t="n"/>
      <c r="IU246" s="95" t="n"/>
    </row>
    <row r="247" ht="12.75" customHeight="1" s="54">
      <c r="A247" s="95" t="n">
        <v>18</v>
      </c>
      <c r="B247" s="95" t="n">
        <v>1</v>
      </c>
      <c r="C247" s="95">
        <f>ROW(SmtRes!A224)</f>
        <v/>
      </c>
      <c r="D247" s="95">
        <f>ROW(EtalonRes!A224)</f>
        <v/>
      </c>
      <c r="E247" s="95" t="n">
        <v>2.1</v>
      </c>
      <c r="F247" s="95" t="inlineStr">
        <is>
          <t>TKP</t>
        </is>
      </c>
      <c r="G247" s="95" t="inlineStr">
        <is>
          <t>Шумоглушители, гибкие вставки, теплоизоляция и ревизионные люки вентиляции</t>
        </is>
      </c>
      <c r="H247" s="95" t="inlineStr">
        <is>
          <t>компл.</t>
        </is>
      </c>
      <c r="I247" s="95" t="n">
        <v>37.8</v>
      </c>
      <c r="J247" s="95" t="n">
        <v>10593.73</v>
      </c>
      <c r="K247" s="95" t="n">
        <v>400442.88</v>
      </c>
      <c r="L247" s="95" t="n"/>
      <c r="M247" s="95" t="n"/>
      <c r="N247" s="95" t="n"/>
      <c r="O247" s="95">
        <f>ROUND(Z247,2)</f>
        <v/>
      </c>
      <c r="P247" s="95">
        <f>ROUND(U247,2)</f>
        <v/>
      </c>
      <c r="Q247" s="95">
        <f>ROUND(1,2)</f>
        <v/>
      </c>
      <c r="R247" s="95">
        <f>ROUND(AH247,2)</f>
        <v/>
      </c>
      <c r="S247" s="95" t="inlineStr">
        <is>
          <t>ТКП</t>
        </is>
      </c>
      <c r="T247" s="95" t="inlineStr">
        <is>
          <t>material</t>
        </is>
      </c>
      <c r="U247" s="95" t="n">
        <v>400442.88</v>
      </c>
      <c r="V247" s="95" t="n">
        <v>0</v>
      </c>
      <c r="W247" s="95" t="n">
        <v>0</v>
      </c>
      <c r="X247" s="95" t="n">
        <v>0</v>
      </c>
      <c r="Y247" s="95" t="n">
        <v>0</v>
      </c>
      <c r="Z247" s="95" t="n">
        <v>400442.99</v>
      </c>
      <c r="AA247" s="95" t="n">
        <v>0</v>
      </c>
      <c r="AB247" s="95" t="n">
        <v>0</v>
      </c>
      <c r="AC247" s="95" t="n">
        <v>0</v>
      </c>
      <c r="AD247" s="95" t="n">
        <v>0</v>
      </c>
      <c r="AE247" s="95" t="inlineStr">
        <is>
          <t>material</t>
        </is>
      </c>
      <c r="AF247" s="95" t="n">
        <v>0</v>
      </c>
      <c r="AG247" s="95" t="n">
        <v>0</v>
      </c>
      <c r="AH247" s="95" t="n">
        <v>0</v>
      </c>
      <c r="AI247" s="95">
        <f>(EX247)</f>
        <v/>
      </c>
      <c r="AJ247" s="95">
        <f>(AS247)</f>
        <v/>
      </c>
      <c r="AK247" s="95" t="n">
        <v>0</v>
      </c>
      <c r="AL247" s="95" t="n">
        <v>0</v>
      </c>
      <c r="AM247" s="95" t="n">
        <v>0</v>
      </c>
      <c r="AN247" s="95" t="n">
        <v>0</v>
      </c>
      <c r="AO247" s="95">
        <f>ROUND(O247,2)</f>
        <v/>
      </c>
      <c r="AP247" s="95" t="n">
        <v>0</v>
      </c>
      <c r="AQ247" s="95">
        <f>ROUND(R247,2)</f>
        <v/>
      </c>
      <c r="AR247" s="95" t="n">
        <v>0</v>
      </c>
      <c r="AS247" s="95" t="n">
        <v>0</v>
      </c>
      <c r="AT247" s="95" t="n">
        <v>0</v>
      </c>
      <c r="AU247" s="95" t="n">
        <v>0</v>
      </c>
      <c r="AV247" s="95" t="n">
        <v>1</v>
      </c>
      <c r="AW247" s="95" t="n">
        <v>1</v>
      </c>
      <c r="AX247" s="95" t="n"/>
      <c r="AY247" s="95" t="n"/>
      <c r="AZ247" s="95" t="n">
        <v>1</v>
      </c>
      <c r="BA247" s="95" t="n">
        <v>0</v>
      </c>
      <c r="BB247" s="95" t="n">
        <v>0</v>
      </c>
      <c r="BC247" s="95" t="n">
        <v>1</v>
      </c>
      <c r="BD247" s="95" t="n"/>
      <c r="BE247" s="95" t="n"/>
      <c r="BF247" s="95" t="n"/>
      <c r="BG247" s="95" t="n"/>
      <c r="BH247" s="95" t="n">
        <v>3</v>
      </c>
      <c r="BI247" s="95" t="n">
        <v>37.8</v>
      </c>
      <c r="BJ247" s="95" t="n"/>
      <c r="BK247" s="95" t="n"/>
      <c r="BL247" s="95" t="n"/>
      <c r="BM247" s="95" t="n">
        <v>400002</v>
      </c>
      <c r="BN247" s="95" t="n">
        <v>0</v>
      </c>
      <c r="BO247" s="95" t="n"/>
      <c r="BP247" s="95" t="n">
        <v>0</v>
      </c>
      <c r="BQ247" s="95" t="n">
        <v>202</v>
      </c>
      <c r="BR247" s="95" t="n">
        <v>0</v>
      </c>
      <c r="BS247" s="95" t="n">
        <v>1</v>
      </c>
      <c r="BT247" s="95" t="n">
        <v>1</v>
      </c>
      <c r="BU247" s="95" t="n">
        <v>1</v>
      </c>
      <c r="BV247" s="95" t="n">
        <v>1</v>
      </c>
      <c r="BW247" s="95" t="n">
        <v>1</v>
      </c>
      <c r="BX247" s="95" t="n">
        <v>1</v>
      </c>
      <c r="BY247" s="95" t="n"/>
      <c r="BZ247" s="95" t="n">
        <v>0</v>
      </c>
      <c r="CA247" s="95" t="n">
        <v>0</v>
      </c>
      <c r="CB247" s="95" t="n"/>
      <c r="CC247" s="95" t="n"/>
      <c r="CD247" s="95" t="n"/>
      <c r="CE247" s="95" t="n">
        <v>30</v>
      </c>
      <c r="CF247" s="95" t="n">
        <v>0</v>
      </c>
      <c r="CG247" s="95" t="n">
        <v>0</v>
      </c>
      <c r="CH247" s="95" t="n"/>
      <c r="CI247" s="95" t="n"/>
      <c r="CJ247" s="95" t="n"/>
      <c r="CK247" s="95" t="n"/>
      <c r="CL247" s="95" t="n"/>
      <c r="CM247" s="95" t="n">
        <v>0</v>
      </c>
      <c r="CN247" s="95" t="n"/>
      <c r="CO247" s="95" t="n">
        <v>0</v>
      </c>
      <c r="CP247" s="95">
        <f>ROUND(P247,2)</f>
        <v/>
      </c>
      <c r="CQ247" s="95">
        <f>ROUND(V247,2)</f>
        <v/>
      </c>
      <c r="CR247" s="95">
        <f>ROUND(W247,2)</f>
        <v/>
      </c>
      <c r="CS247" s="95">
        <f>ROUND(X247,2)</f>
        <v/>
      </c>
      <c r="CT247" s="95">
        <f>ROUND(Y247,2)</f>
        <v/>
      </c>
      <c r="CU247" s="95">
        <f>ROUND(AF247,2)</f>
        <v/>
      </c>
      <c r="CV247" s="95">
        <f>ROUND((AH247*AV247),2)</f>
        <v/>
      </c>
      <c r="CW247" s="95">
        <f>ROUND(AI247,2)</f>
        <v/>
      </c>
      <c r="CX247" s="95">
        <f>ROUND(AJ247,2)</f>
        <v/>
      </c>
      <c r="CY247" s="95">
        <f>ROUND(((P247*AT247)/100),2)</f>
        <v/>
      </c>
      <c r="CZ247" s="95">
        <f>ROUND(((P247*AU247)/100),2)</f>
        <v/>
      </c>
      <c r="DA247" s="95" t="n"/>
      <c r="DB247" s="95" t="n"/>
      <c r="DC247" s="95" t="n"/>
      <c r="DD247" s="95" t="n"/>
      <c r="DE247" s="95" t="n"/>
      <c r="DF247" s="95" t="n"/>
      <c r="DG247" s="95" t="n"/>
      <c r="DH247" s="95" t="n"/>
      <c r="DI247" s="95" t="n"/>
      <c r="DJ247" s="95" t="n"/>
      <c r="DK247" s="95" t="n"/>
      <c r="DL247" s="95" t="n"/>
      <c r="DM247" s="95" t="n"/>
      <c r="DN247" s="95" t="n">
        <v>0</v>
      </c>
      <c r="DO247" s="95" t="n">
        <v>0</v>
      </c>
      <c r="DP247" s="95" t="n">
        <v>1</v>
      </c>
      <c r="DQ247" s="95" t="n">
        <v>1</v>
      </c>
      <c r="DR247" s="95" t="n"/>
      <c r="DS247" s="95" t="n"/>
      <c r="DT247" s="95" t="n"/>
      <c r="DU247" s="95" t="n">
        <v>1000</v>
      </c>
      <c r="DV247" s="95" t="inlineStr">
        <is>
          <t>компл.</t>
        </is>
      </c>
      <c r="DW247" s="95" t="inlineStr">
        <is>
          <t>компл.</t>
        </is>
      </c>
      <c r="DX247" s="95" t="n">
        <v>1</v>
      </c>
      <c r="DY247" s="95" t="n"/>
      <c r="DZ247" s="95" t="n"/>
      <c r="EA247" s="95" t="n"/>
      <c r="EB247" s="95" t="n"/>
      <c r="EC247" s="95" t="n"/>
      <c r="ED247" s="95" t="n"/>
      <c r="EE247" s="95" t="n">
        <v>1554169011</v>
      </c>
      <c r="EF247" s="95" t="n">
        <v>202</v>
      </c>
      <c r="EG247" s="95" t="inlineStr">
        <is>
          <t>Материалы</t>
        </is>
      </c>
      <c r="EH247" s="95" t="n">
        <v>0</v>
      </c>
      <c r="EI247" s="95" t="n"/>
      <c r="EJ247" s="95" t="n">
        <v>37.8</v>
      </c>
      <c r="EK247" s="95" t="n">
        <v>0</v>
      </c>
      <c r="EL247" s="95" t="inlineStr">
        <is>
          <t>ТКП / коммерческое предложение</t>
        </is>
      </c>
      <c r="EM247" s="95" t="inlineStr">
        <is>
          <t>ТКП</t>
        </is>
      </c>
      <c r="EN247" s="95" t="n"/>
      <c r="EO247" s="95" t="n"/>
      <c r="EP247" s="95" t="n"/>
      <c r="EQ247" s="95" t="n">
        <v>0</v>
      </c>
      <c r="ER247" s="95" t="n">
        <v>10593.73</v>
      </c>
      <c r="ES247" s="95" t="n">
        <v>0</v>
      </c>
      <c r="ET247" s="95" t="n">
        <v>0</v>
      </c>
      <c r="EU247" s="95" t="n">
        <v>0</v>
      </c>
      <c r="EV247" s="95" t="n">
        <v>0</v>
      </c>
      <c r="EW247" s="95" t="n">
        <v>0</v>
      </c>
      <c r="EX247" s="95" t="n">
        <v>0</v>
      </c>
      <c r="EY247" s="95" t="n">
        <v>0</v>
      </c>
      <c r="EZ247" s="95" t="n"/>
      <c r="FA247" s="95" t="n"/>
      <c r="FB247" s="95" t="n"/>
      <c r="FC247" s="95" t="n"/>
      <c r="FD247" s="95" t="n"/>
      <c r="FE247" s="95" t="n"/>
      <c r="FF247" s="95" t="n"/>
      <c r="FG247" s="95" t="n"/>
      <c r="FH247" s="95" t="n"/>
      <c r="FI247" s="95" t="n"/>
      <c r="FJ247" s="95" t="n"/>
      <c r="FK247" s="95" t="n"/>
      <c r="FL247" s="95" t="n"/>
      <c r="FM247" s="95" t="n"/>
      <c r="FN247" s="95" t="n"/>
      <c r="FO247" s="95" t="n"/>
      <c r="FP247" s="95" t="n"/>
      <c r="FQ247" s="95" t="n">
        <v>0</v>
      </c>
      <c r="FR247" s="95">
        <f>ROUND(IF(BI247=3,GM247,0),2)</f>
        <v/>
      </c>
      <c r="FS247" s="95" t="n">
        <v>0</v>
      </c>
      <c r="FT247" s="95" t="n"/>
      <c r="FU247" s="95" t="n"/>
      <c r="FV247" s="95" t="n"/>
      <c r="FW247" s="95" t="n"/>
      <c r="FX247" s="95" t="n">
        <v>0</v>
      </c>
      <c r="FY247" s="95" t="n">
        <v>0</v>
      </c>
      <c r="FZ247" s="95" t="n"/>
      <c r="GA247" s="95" t="inlineStr">
        <is>
          <t>[82 / 1,20 /  1] +  2% Заг.скл</t>
        </is>
      </c>
      <c r="GB247" s="95" t="n"/>
      <c r="GC247" s="95" t="n"/>
      <c r="GD247" s="95" t="n">
        <v>1</v>
      </c>
      <c r="GE247" s="95" t="n"/>
      <c r="GF247" s="95" t="n">
        <v>1554169011</v>
      </c>
      <c r="GG247" s="95" t="n">
        <v>2</v>
      </c>
      <c r="GH247" s="95" t="n">
        <v>4</v>
      </c>
      <c r="GI247" s="95" t="n">
        <v>-2</v>
      </c>
      <c r="GJ247" s="95" t="n">
        <v>0</v>
      </c>
      <c r="GK247" s="95" t="n">
        <v>0</v>
      </c>
      <c r="GL247" s="95">
        <f>ROUND(IF(AND(BH247=3,BI247=3,FS247&lt;&gt;0),P247,0),2)</f>
        <v/>
      </c>
      <c r="GM247" s="95">
        <f>ROUND(O247+X247+Y247,2)+GX247</f>
        <v/>
      </c>
      <c r="GN247" s="95">
        <f>IF(OR(BI247=0,BI247=1),GM247-GX247,0)</f>
        <v/>
      </c>
      <c r="GO247" s="95">
        <f>IF(BI247=2,GM247-GX247,0)</f>
        <v/>
      </c>
      <c r="GP247" s="95">
        <f>IF(BI247=4,GM247-GX247,0)</f>
        <v/>
      </c>
      <c r="GQ247" s="95" t="n"/>
      <c r="GR247" s="95" t="n">
        <v>0</v>
      </c>
      <c r="GS247" s="95" t="n">
        <v>2</v>
      </c>
      <c r="GT247" s="95" t="n">
        <v>0</v>
      </c>
      <c r="GU247" s="95" t="n"/>
      <c r="GV247" s="95">
        <f>ROUND((GT247),6)</f>
        <v/>
      </c>
      <c r="GW247" s="95" t="n">
        <v>1</v>
      </c>
      <c r="GX247" s="95">
        <f>ROUND(HC247*I247,2)</f>
        <v/>
      </c>
      <c r="GY247" s="95" t="n">
        <v>0</v>
      </c>
      <c r="GZ247" s="95" t="n">
        <v>0</v>
      </c>
      <c r="HA247" s="95" t="n">
        <v>0</v>
      </c>
      <c r="HB247" s="95" t="n">
        <v>0</v>
      </c>
      <c r="HC247" s="95">
        <f>GV247*GW247</f>
        <v/>
      </c>
      <c r="HD247" s="95" t="n">
        <v>0</v>
      </c>
      <c r="HE247" s="95" t="n"/>
      <c r="HF247" s="95" t="n"/>
      <c r="HG247" s="95" t="n"/>
      <c r="HH247" s="95" t="n"/>
      <c r="HI247" s="95" t="n"/>
      <c r="HJ247" s="95" t="n"/>
      <c r="HK247" s="95" t="n"/>
      <c r="HL247" s="95" t="n"/>
      <c r="HM247" s="95" t="n"/>
      <c r="HN247" s="95" t="n"/>
      <c r="HO247" s="95" t="n"/>
      <c r="HP247" s="95" t="n"/>
      <c r="HQ247" s="95" t="n"/>
      <c r="HR247" s="95" t="n"/>
      <c r="HS247" s="95" t="n"/>
      <c r="HT247" s="95" t="n"/>
      <c r="HU247" s="95" t="n"/>
      <c r="HV247" s="95" t="n"/>
      <c r="HW247" s="95" t="n"/>
      <c r="HX247" s="95" t="n"/>
      <c r="HY247" s="95" t="n"/>
      <c r="HZ247" s="95" t="n"/>
      <c r="IA247" s="95" t="n"/>
      <c r="IB247" s="95" t="n"/>
      <c r="IC247" s="95" t="n"/>
      <c r="ID247" s="95" t="n"/>
      <c r="IE247" s="95" t="n"/>
      <c r="IF247" s="95" t="n"/>
      <c r="IG247" s="95" t="n"/>
      <c r="IH247" s="95" t="n"/>
      <c r="II247" s="95" t="n"/>
      <c r="IJ247" s="95" t="n"/>
      <c r="IK247" s="95" t="n"/>
      <c r="IL247" s="95" t="n"/>
      <c r="IM247" s="95" t="n"/>
      <c r="IN247" s="95" t="n"/>
      <c r="IO247" s="95" t="n"/>
      <c r="IP247" s="95" t="n"/>
      <c r="IQ247" s="95" t="n"/>
      <c r="IR247" s="95" t="n"/>
      <c r="IS247" s="95" t="n"/>
      <c r="IT247" s="95" t="n"/>
      <c r="IU247" s="95" t="n"/>
    </row>
    <row r="248" ht="12.75" customHeight="1" s="54">
      <c r="A248" s="95" t="n">
        <v>18</v>
      </c>
      <c r="B248" s="95" t="n">
        <v>1</v>
      </c>
      <c r="C248" s="95">
        <f>ROW(SmtRes!A225)</f>
        <v/>
      </c>
      <c r="D248" s="95">
        <f>ROW(EtalonRes!A225)</f>
        <v/>
      </c>
      <c r="E248" s="95" t="n">
        <v>2</v>
      </c>
      <c r="F248" s="95" t="inlineStr">
        <is>
          <t>TKP</t>
        </is>
      </c>
      <c r="G248" s="95" t="inlineStr">
        <is>
          <t>Центральная комплектация вентиляции: автоматика, клапаны, шумоглушители, ревизии</t>
        </is>
      </c>
      <c r="H248" s="95" t="inlineStr">
        <is>
          <t>компл.</t>
        </is>
      </c>
      <c r="I248" s="95" t="n">
        <v>3</v>
      </c>
      <c r="J248" s="95" t="n">
        <v>337079.56</v>
      </c>
      <c r="K248" s="95" t="n">
        <v>1011238.68</v>
      </c>
      <c r="L248" s="95" t="n"/>
      <c r="M248" s="95" t="n"/>
      <c r="N248" s="95" t="n"/>
      <c r="O248" s="95">
        <f>ROUND(Z248,2)</f>
        <v/>
      </c>
      <c r="P248" s="95">
        <f>ROUND(U248,2)</f>
        <v/>
      </c>
      <c r="Q248" s="95">
        <f>ROUND(1,2)</f>
        <v/>
      </c>
      <c r="R248" s="95">
        <f>ROUND(AH248,2)</f>
        <v/>
      </c>
      <c r="S248" s="95" t="inlineStr">
        <is>
          <t>ТКП</t>
        </is>
      </c>
      <c r="T248" s="95" t="inlineStr">
        <is>
          <t>equipment</t>
        </is>
      </c>
      <c r="U248" s="95" t="n">
        <v>1011238.68</v>
      </c>
      <c r="V248" s="95" t="n">
        <v>0</v>
      </c>
      <c r="W248" s="95" t="n">
        <v>0</v>
      </c>
      <c r="X248" s="95" t="n">
        <v>0</v>
      </c>
      <c r="Y248" s="95" t="n">
        <v>0</v>
      </c>
      <c r="Z248" s="95" t="n">
        <v>1011238.68</v>
      </c>
      <c r="AA248" s="95" t="n">
        <v>0</v>
      </c>
      <c r="AB248" s="95" t="n">
        <v>0</v>
      </c>
      <c r="AC248" s="95" t="n">
        <v>0</v>
      </c>
      <c r="AD248" s="95" t="n">
        <v>0</v>
      </c>
      <c r="AE248" s="95" t="inlineStr">
        <is>
          <t>equipment</t>
        </is>
      </c>
      <c r="AF248" s="95" t="n">
        <v>0</v>
      </c>
      <c r="AG248" s="95" t="n">
        <v>0</v>
      </c>
      <c r="AH248" s="95" t="n">
        <v>0</v>
      </c>
      <c r="AI248" s="95">
        <f>(EX248)</f>
        <v/>
      </c>
      <c r="AJ248" s="95">
        <f>(AS248)</f>
        <v/>
      </c>
      <c r="AK248" s="95" t="n">
        <v>0</v>
      </c>
      <c r="AL248" s="95" t="n">
        <v>0</v>
      </c>
      <c r="AM248" s="95" t="n">
        <v>0</v>
      </c>
      <c r="AN248" s="95" t="n">
        <v>0</v>
      </c>
      <c r="AO248" s="95">
        <f>ROUND(O248,2)</f>
        <v/>
      </c>
      <c r="AP248" s="95" t="n">
        <v>0</v>
      </c>
      <c r="AQ248" s="95">
        <f>ROUND(R248,2)</f>
        <v/>
      </c>
      <c r="AR248" s="95" t="n">
        <v>0</v>
      </c>
      <c r="AS248" s="95" t="n">
        <v>0</v>
      </c>
      <c r="AT248" s="95" t="n">
        <v>0</v>
      </c>
      <c r="AU248" s="95" t="n">
        <v>0</v>
      </c>
      <c r="AV248" s="95" t="n">
        <v>1</v>
      </c>
      <c r="AW248" s="95" t="n">
        <v>1</v>
      </c>
      <c r="AX248" s="95" t="n"/>
      <c r="AY248" s="95" t="n"/>
      <c r="AZ248" s="95" t="n">
        <v>1</v>
      </c>
      <c r="BA248" s="95" t="n">
        <v>0</v>
      </c>
      <c r="BB248" s="95" t="n">
        <v>0</v>
      </c>
      <c r="BC248" s="95" t="n">
        <v>1</v>
      </c>
      <c r="BD248" s="95" t="n"/>
      <c r="BE248" s="95" t="n"/>
      <c r="BF248" s="95" t="n"/>
      <c r="BG248" s="95" t="n"/>
      <c r="BH248" s="95" t="n">
        <v>3</v>
      </c>
      <c r="BI248" s="95" t="n">
        <v>3</v>
      </c>
      <c r="BJ248" s="95" t="n"/>
      <c r="BK248" s="95" t="n"/>
      <c r="BL248" s="95" t="n"/>
      <c r="BM248" s="95" t="n">
        <v>400003</v>
      </c>
      <c r="BN248" s="95" t="n">
        <v>0</v>
      </c>
      <c r="BO248" s="95" t="n"/>
      <c r="BP248" s="95" t="n">
        <v>0</v>
      </c>
      <c r="BQ248" s="95" t="n">
        <v>216</v>
      </c>
      <c r="BR248" s="95" t="n">
        <v>0</v>
      </c>
      <c r="BS248" s="95" t="n">
        <v>1</v>
      </c>
      <c r="BT248" s="95" t="n">
        <v>1</v>
      </c>
      <c r="BU248" s="95" t="n">
        <v>1</v>
      </c>
      <c r="BV248" s="95" t="n">
        <v>1</v>
      </c>
      <c r="BW248" s="95" t="n">
        <v>1</v>
      </c>
      <c r="BX248" s="95" t="n">
        <v>1</v>
      </c>
      <c r="BY248" s="95" t="n"/>
      <c r="BZ248" s="95" t="n">
        <v>0</v>
      </c>
      <c r="CA248" s="95" t="n">
        <v>0</v>
      </c>
      <c r="CB248" s="95" t="n"/>
      <c r="CC248" s="95" t="n"/>
      <c r="CD248" s="95" t="n"/>
      <c r="CE248" s="95" t="n">
        <v>30</v>
      </c>
      <c r="CF248" s="95" t="n">
        <v>0</v>
      </c>
      <c r="CG248" s="95" t="n">
        <v>0</v>
      </c>
      <c r="CH248" s="95" t="n"/>
      <c r="CI248" s="95" t="n"/>
      <c r="CJ248" s="95" t="n"/>
      <c r="CK248" s="95" t="n"/>
      <c r="CL248" s="95" t="n"/>
      <c r="CM248" s="95" t="n">
        <v>0</v>
      </c>
      <c r="CN248" s="95" t="n"/>
      <c r="CO248" s="95" t="n">
        <v>0</v>
      </c>
      <c r="CP248" s="95">
        <f>ROUND(P248,2)</f>
        <v/>
      </c>
      <c r="CQ248" s="95">
        <f>ROUND(V248,2)</f>
        <v/>
      </c>
      <c r="CR248" s="95">
        <f>ROUND(W248,2)</f>
        <v/>
      </c>
      <c r="CS248" s="95">
        <f>ROUND(X248,2)</f>
        <v/>
      </c>
      <c r="CT248" s="95">
        <f>ROUND(Y248,2)</f>
        <v/>
      </c>
      <c r="CU248" s="95">
        <f>ROUND(AF248,2)</f>
        <v/>
      </c>
      <c r="CV248" s="95">
        <f>ROUND((AH248*AV248),2)</f>
        <v/>
      </c>
      <c r="CW248" s="95">
        <f>ROUND(AI248,2)</f>
        <v/>
      </c>
      <c r="CX248" s="95">
        <f>ROUND(AJ248,2)</f>
        <v/>
      </c>
      <c r="CY248" s="95">
        <f>ROUND(((P248*AT248)/100),2)</f>
        <v/>
      </c>
      <c r="CZ248" s="95">
        <f>ROUND(((P248*AU248)/100),2)</f>
        <v/>
      </c>
      <c r="DA248" s="95" t="n"/>
      <c r="DB248" s="95" t="n"/>
      <c r="DC248" s="95" t="n"/>
      <c r="DD248" s="95" t="n"/>
      <c r="DE248" s="95" t="n"/>
      <c r="DF248" s="95" t="n"/>
      <c r="DG248" s="95" t="n"/>
      <c r="DH248" s="95" t="n"/>
      <c r="DI248" s="95" t="n"/>
      <c r="DJ248" s="95" t="n"/>
      <c r="DK248" s="95" t="n"/>
      <c r="DL248" s="95" t="n"/>
      <c r="DM248" s="95" t="n"/>
      <c r="DN248" s="95" t="n">
        <v>0</v>
      </c>
      <c r="DO248" s="95" t="n">
        <v>0</v>
      </c>
      <c r="DP248" s="95" t="n">
        <v>1</v>
      </c>
      <c r="DQ248" s="95" t="n">
        <v>1</v>
      </c>
      <c r="DR248" s="95" t="n"/>
      <c r="DS248" s="95" t="n"/>
      <c r="DT248" s="95" t="n"/>
      <c r="DU248" s="95" t="n">
        <v>1000</v>
      </c>
      <c r="DV248" s="95" t="inlineStr">
        <is>
          <t>компл.</t>
        </is>
      </c>
      <c r="DW248" s="95" t="inlineStr">
        <is>
          <t>компл.</t>
        </is>
      </c>
      <c r="DX248" s="95" t="n">
        <v>1</v>
      </c>
      <c r="DY248" s="95" t="n"/>
      <c r="DZ248" s="95" t="n"/>
      <c r="EA248" s="95" t="n"/>
      <c r="EB248" s="95" t="n"/>
      <c r="EC248" s="95" t="n"/>
      <c r="ED248" s="95" t="n"/>
      <c r="EE248" s="95" t="n">
        <v>1486511167</v>
      </c>
      <c r="EF248" s="95" t="n">
        <v>216</v>
      </c>
      <c r="EG248" s="95" t="inlineStr">
        <is>
          <t>Оборудование</t>
        </is>
      </c>
      <c r="EH248" s="95" t="n">
        <v>0</v>
      </c>
      <c r="EI248" s="95" t="n"/>
      <c r="EJ248" s="95" t="n">
        <v>3</v>
      </c>
      <c r="EK248" s="95" t="n">
        <v>0</v>
      </c>
      <c r="EL248" s="95" t="inlineStr">
        <is>
          <t>ТКП / коммерческое предложение</t>
        </is>
      </c>
      <c r="EM248" s="95" t="inlineStr">
        <is>
          <t>ТКП</t>
        </is>
      </c>
      <c r="EN248" s="95" t="n"/>
      <c r="EO248" s="95" t="n"/>
      <c r="EP248" s="95" t="n"/>
      <c r="EQ248" s="95" t="n">
        <v>0</v>
      </c>
      <c r="ER248" s="95" t="n">
        <v>337079.56</v>
      </c>
      <c r="ES248" s="95" t="n">
        <v>0</v>
      </c>
      <c r="ET248" s="95" t="n">
        <v>0</v>
      </c>
      <c r="EU248" s="95" t="n">
        <v>0</v>
      </c>
      <c r="EV248" s="95" t="n">
        <v>0</v>
      </c>
      <c r="EW248" s="95" t="n">
        <v>0</v>
      </c>
      <c r="EX248" s="95" t="n">
        <v>0</v>
      </c>
      <c r="EY248" s="95" t="n">
        <v>0</v>
      </c>
      <c r="EZ248" s="95" t="n"/>
      <c r="FA248" s="95" t="n"/>
      <c r="FB248" s="95" t="n"/>
      <c r="FC248" s="95" t="n"/>
      <c r="FD248" s="95" t="n"/>
      <c r="FE248" s="95" t="n"/>
      <c r="FF248" s="95" t="n"/>
      <c r="FG248" s="95" t="n"/>
      <c r="FH248" s="95" t="n"/>
      <c r="FI248" s="95" t="n"/>
      <c r="FJ248" s="95" t="n"/>
      <c r="FK248" s="95" t="n"/>
      <c r="FL248" s="95" t="n"/>
      <c r="FM248" s="95" t="n"/>
      <c r="FN248" s="95" t="n"/>
      <c r="FO248" s="95" t="n"/>
      <c r="FP248" s="95" t="n"/>
      <c r="FQ248" s="95" t="n">
        <v>0</v>
      </c>
      <c r="FR248" s="95">
        <f>ROUND(IF(BI248=3,GM248,0),2)</f>
        <v/>
      </c>
      <c r="FS248" s="95" t="n">
        <v>0</v>
      </c>
      <c r="FT248" s="95" t="n"/>
      <c r="FU248" s="95" t="n"/>
      <c r="FV248" s="95" t="n"/>
      <c r="FW248" s="95" t="n"/>
      <c r="FX248" s="95" t="n">
        <v>0</v>
      </c>
      <c r="FY248" s="95" t="n">
        <v>0</v>
      </c>
      <c r="FZ248" s="95" t="n"/>
      <c r="GA248" s="95" t="inlineStr">
        <is>
          <t>[83 / 1,20 /  1] +  1,2% Заг.скл</t>
        </is>
      </c>
      <c r="GB248" s="95" t="n"/>
      <c r="GC248" s="95" t="n"/>
      <c r="GD248" s="95" t="n">
        <v>1</v>
      </c>
      <c r="GE248" s="95" t="n"/>
      <c r="GF248" s="95" t="n">
        <v>1486511167</v>
      </c>
      <c r="GG248" s="95" t="n">
        <v>2</v>
      </c>
      <c r="GH248" s="95" t="n">
        <v>3</v>
      </c>
      <c r="GI248" s="95" t="n">
        <v>5</v>
      </c>
      <c r="GJ248" s="95" t="n">
        <v>0</v>
      </c>
      <c r="GK248" s="95" t="n">
        <v>0</v>
      </c>
      <c r="GL248" s="95">
        <f>ROUND(IF(AND(BH248=3,BI248=3,FS248&lt;&gt;0),P248,0),2)</f>
        <v/>
      </c>
      <c r="GM248" s="95">
        <f>ROUND(O248+X248+Y248,2)+GX248</f>
        <v/>
      </c>
      <c r="GN248" s="95">
        <f>IF(OR(BI248=0,BI248=1),GM248-GX248,0)</f>
        <v/>
      </c>
      <c r="GO248" s="95">
        <f>IF(BI248=2,GM248-GX248,0)</f>
        <v/>
      </c>
      <c r="GP248" s="95">
        <f>IF(BI248=4,GM248-GX248,0)</f>
        <v/>
      </c>
      <c r="GQ248" s="95" t="n"/>
      <c r="GR248" s="95" t="n">
        <v>1</v>
      </c>
      <c r="GS248" s="95" t="n">
        <v>1</v>
      </c>
      <c r="GT248" s="95" t="n">
        <v>0</v>
      </c>
      <c r="GU248" s="95" t="n"/>
      <c r="GV248" s="95">
        <f>ROUND((GT248),6)</f>
        <v/>
      </c>
      <c r="GW248" s="95" t="n">
        <v>1</v>
      </c>
      <c r="GX248" s="95">
        <f>ROUND(HC248*I248,2)</f>
        <v/>
      </c>
      <c r="GY248" s="95" t="n">
        <v>0</v>
      </c>
      <c r="GZ248" s="95" t="n">
        <v>0</v>
      </c>
      <c r="HA248" s="95" t="n">
        <v>0</v>
      </c>
      <c r="HB248" s="95" t="n">
        <v>0</v>
      </c>
      <c r="HC248" s="95">
        <f>GV248*GW248</f>
        <v/>
      </c>
      <c r="HD248" s="95" t="n">
        <v>0</v>
      </c>
      <c r="HE248" s="95" t="n"/>
      <c r="HF248" s="95" t="n"/>
      <c r="HG248" s="95" t="n"/>
      <c r="HH248" s="95" t="n"/>
      <c r="HI248" s="95" t="n"/>
      <c r="HJ248" s="95" t="n"/>
      <c r="HK248" s="95" t="n"/>
      <c r="HL248" s="95" t="n"/>
      <c r="HM248" s="95" t="n"/>
      <c r="HN248" s="95" t="n"/>
      <c r="HO248" s="95" t="n"/>
      <c r="HP248" s="95" t="n"/>
      <c r="HQ248" s="95" t="n"/>
      <c r="HR248" s="95" t="n"/>
      <c r="HS248" s="95" t="n"/>
      <c r="HT248" s="95" t="n"/>
      <c r="HU248" s="95" t="n"/>
      <c r="HV248" s="95" t="n"/>
      <c r="HW248" s="95" t="n"/>
      <c r="HX248" s="95" t="n"/>
      <c r="HY248" s="95" t="n"/>
      <c r="HZ248" s="95" t="n"/>
      <c r="IA248" s="95" t="n"/>
      <c r="IB248" s="95" t="n"/>
      <c r="IC248" s="95" t="n"/>
      <c r="ID248" s="95" t="n"/>
      <c r="IE248" s="95" t="n"/>
      <c r="IF248" s="95" t="n"/>
      <c r="IG248" s="95" t="n"/>
      <c r="IH248" s="95" t="n"/>
      <c r="II248" s="95" t="n"/>
      <c r="IJ248" s="95" t="n"/>
      <c r="IK248" s="95" t="n"/>
      <c r="IL248" s="95" t="n"/>
      <c r="IM248" s="95" t="n"/>
      <c r="IN248" s="95" t="n"/>
      <c r="IO248" s="95" t="n"/>
      <c r="IP248" s="95" t="n"/>
      <c r="IQ248" s="95" t="n"/>
      <c r="IR248" s="95" t="n"/>
      <c r="IS248" s="95" t="n"/>
      <c r="IT248" s="95" t="n"/>
      <c r="IU248" s="95" t="n"/>
    </row>
    <row r="249" ht="12.75" customHeight="1" s="54">
      <c r="A249" s="95" t="n">
        <v>18</v>
      </c>
      <c r="B249" s="95" t="n">
        <v>1</v>
      </c>
      <c r="C249" s="95">
        <f>ROW(SmtRes!A226)</f>
        <v/>
      </c>
      <c r="D249" s="95">
        <f>ROW(EtalonRes!A226)</f>
        <v/>
      </c>
      <c r="E249" s="95" t="n">
        <v>2</v>
      </c>
      <c r="F249" s="95" t="inlineStr">
        <is>
          <t>TKP</t>
        </is>
      </c>
      <c r="G249" s="95" t="inlineStr">
        <is>
          <t>Сплит-система/внутренний блок кондиционирования с базовым комплектом</t>
        </is>
      </c>
      <c r="H249" s="95" t="inlineStr">
        <is>
          <t>шт.</t>
        </is>
      </c>
      <c r="I249" s="95" t="n">
        <v>22.66</v>
      </c>
      <c r="J249" s="95" t="n">
        <v>72483.39999999999</v>
      </c>
      <c r="K249" s="95" t="n">
        <v>1642473.75</v>
      </c>
      <c r="L249" s="95" t="n"/>
      <c r="M249" s="95" t="n"/>
      <c r="N249" s="95" t="n"/>
      <c r="O249" s="95">
        <f>ROUND(Z249,2)</f>
        <v/>
      </c>
      <c r="P249" s="95">
        <f>ROUND(U249,2)</f>
        <v/>
      </c>
      <c r="Q249" s="95">
        <f>ROUND(1,2)</f>
        <v/>
      </c>
      <c r="R249" s="95">
        <f>ROUND(AH249,2)</f>
        <v/>
      </c>
      <c r="S249" s="95" t="inlineStr">
        <is>
          <t>ТКП</t>
        </is>
      </c>
      <c r="T249" s="95" t="inlineStr">
        <is>
          <t>equipment</t>
        </is>
      </c>
      <c r="U249" s="95" t="n">
        <v>1642473.75</v>
      </c>
      <c r="V249" s="95" t="n">
        <v>0</v>
      </c>
      <c r="W249" s="95" t="n">
        <v>0</v>
      </c>
      <c r="X249" s="95" t="n">
        <v>0</v>
      </c>
      <c r="Y249" s="95" t="n">
        <v>0</v>
      </c>
      <c r="Z249" s="95" t="n">
        <v>1642473.84</v>
      </c>
      <c r="AA249" s="95" t="n">
        <v>0</v>
      </c>
      <c r="AB249" s="95" t="n">
        <v>0</v>
      </c>
      <c r="AC249" s="95" t="n">
        <v>0</v>
      </c>
      <c r="AD249" s="95" t="n">
        <v>0</v>
      </c>
      <c r="AE249" s="95" t="inlineStr">
        <is>
          <t>equipment</t>
        </is>
      </c>
      <c r="AF249" s="95" t="n">
        <v>0</v>
      </c>
      <c r="AG249" s="95" t="n">
        <v>0</v>
      </c>
      <c r="AH249" s="95" t="n">
        <v>0</v>
      </c>
      <c r="AI249" s="95">
        <f>(EX249)</f>
        <v/>
      </c>
      <c r="AJ249" s="95">
        <f>(AS249)</f>
        <v/>
      </c>
      <c r="AK249" s="95" t="n">
        <v>0</v>
      </c>
      <c r="AL249" s="95" t="n">
        <v>0</v>
      </c>
      <c r="AM249" s="95" t="n">
        <v>0</v>
      </c>
      <c r="AN249" s="95" t="n">
        <v>0</v>
      </c>
      <c r="AO249" s="95">
        <f>ROUND(O249,2)</f>
        <v/>
      </c>
      <c r="AP249" s="95" t="n">
        <v>0</v>
      </c>
      <c r="AQ249" s="95">
        <f>ROUND(R249,2)</f>
        <v/>
      </c>
      <c r="AR249" s="95" t="n">
        <v>0</v>
      </c>
      <c r="AS249" s="95" t="n">
        <v>0</v>
      </c>
      <c r="AT249" s="95" t="n">
        <v>0</v>
      </c>
      <c r="AU249" s="95" t="n">
        <v>0</v>
      </c>
      <c r="AV249" s="95" t="n">
        <v>1</v>
      </c>
      <c r="AW249" s="95" t="n">
        <v>1</v>
      </c>
      <c r="AX249" s="95" t="n"/>
      <c r="AY249" s="95" t="n"/>
      <c r="AZ249" s="95" t="n">
        <v>1</v>
      </c>
      <c r="BA249" s="95" t="n">
        <v>0</v>
      </c>
      <c r="BB249" s="95" t="n">
        <v>0</v>
      </c>
      <c r="BC249" s="95" t="n">
        <v>1</v>
      </c>
      <c r="BD249" s="95" t="n"/>
      <c r="BE249" s="95" t="n"/>
      <c r="BF249" s="95" t="n"/>
      <c r="BG249" s="95" t="n"/>
      <c r="BH249" s="95" t="n">
        <v>3</v>
      </c>
      <c r="BI249" s="95" t="n">
        <v>22.66</v>
      </c>
      <c r="BJ249" s="95" t="n"/>
      <c r="BK249" s="95" t="n"/>
      <c r="BL249" s="95" t="n"/>
      <c r="BM249" s="95" t="n">
        <v>400003</v>
      </c>
      <c r="BN249" s="95" t="n">
        <v>0</v>
      </c>
      <c r="BO249" s="95" t="n"/>
      <c r="BP249" s="95" t="n">
        <v>0</v>
      </c>
      <c r="BQ249" s="95" t="n">
        <v>216</v>
      </c>
      <c r="BR249" s="95" t="n">
        <v>0</v>
      </c>
      <c r="BS249" s="95" t="n">
        <v>1</v>
      </c>
      <c r="BT249" s="95" t="n">
        <v>1</v>
      </c>
      <c r="BU249" s="95" t="n">
        <v>1</v>
      </c>
      <c r="BV249" s="95" t="n">
        <v>1</v>
      </c>
      <c r="BW249" s="95" t="n">
        <v>1</v>
      </c>
      <c r="BX249" s="95" t="n">
        <v>1</v>
      </c>
      <c r="BY249" s="95" t="n"/>
      <c r="BZ249" s="95" t="n">
        <v>0</v>
      </c>
      <c r="CA249" s="95" t="n">
        <v>0</v>
      </c>
      <c r="CB249" s="95" t="n"/>
      <c r="CC249" s="95" t="n"/>
      <c r="CD249" s="95" t="n"/>
      <c r="CE249" s="95" t="n">
        <v>30</v>
      </c>
      <c r="CF249" s="95" t="n">
        <v>0</v>
      </c>
      <c r="CG249" s="95" t="n">
        <v>0</v>
      </c>
      <c r="CH249" s="95" t="n"/>
      <c r="CI249" s="95" t="n"/>
      <c r="CJ249" s="95" t="n"/>
      <c r="CK249" s="95" t="n"/>
      <c r="CL249" s="95" t="n"/>
      <c r="CM249" s="95" t="n">
        <v>0</v>
      </c>
      <c r="CN249" s="95" t="n"/>
      <c r="CO249" s="95" t="n">
        <v>0</v>
      </c>
      <c r="CP249" s="95">
        <f>ROUND(P249,2)</f>
        <v/>
      </c>
      <c r="CQ249" s="95">
        <f>ROUND(V249,2)</f>
        <v/>
      </c>
      <c r="CR249" s="95">
        <f>ROUND(W249,2)</f>
        <v/>
      </c>
      <c r="CS249" s="95">
        <f>ROUND(X249,2)</f>
        <v/>
      </c>
      <c r="CT249" s="95">
        <f>ROUND(Y249,2)</f>
        <v/>
      </c>
      <c r="CU249" s="95">
        <f>ROUND(AF249,2)</f>
        <v/>
      </c>
      <c r="CV249" s="95">
        <f>ROUND((AH249*AV249),2)</f>
        <v/>
      </c>
      <c r="CW249" s="95">
        <f>ROUND(AI249,2)</f>
        <v/>
      </c>
      <c r="CX249" s="95">
        <f>ROUND(AJ249,2)</f>
        <v/>
      </c>
      <c r="CY249" s="95">
        <f>ROUND(((P249*AT249)/100),2)</f>
        <v/>
      </c>
      <c r="CZ249" s="95">
        <f>ROUND(((P249*AU249)/100),2)</f>
        <v/>
      </c>
      <c r="DA249" s="95" t="n"/>
      <c r="DB249" s="95" t="n"/>
      <c r="DC249" s="95" t="n"/>
      <c r="DD249" s="95" t="n"/>
      <c r="DE249" s="95" t="n"/>
      <c r="DF249" s="95" t="n"/>
      <c r="DG249" s="95" t="n"/>
      <c r="DH249" s="95" t="n"/>
      <c r="DI249" s="95" t="n"/>
      <c r="DJ249" s="95" t="n"/>
      <c r="DK249" s="95" t="n"/>
      <c r="DL249" s="95" t="n"/>
      <c r="DM249" s="95" t="n"/>
      <c r="DN249" s="95" t="n">
        <v>0</v>
      </c>
      <c r="DO249" s="95" t="n">
        <v>0</v>
      </c>
      <c r="DP249" s="95" t="n">
        <v>1</v>
      </c>
      <c r="DQ249" s="95" t="n">
        <v>1</v>
      </c>
      <c r="DR249" s="95" t="n"/>
      <c r="DS249" s="95" t="n"/>
      <c r="DT249" s="95" t="n"/>
      <c r="DU249" s="95" t="n">
        <v>1000</v>
      </c>
      <c r="DV249" s="95" t="inlineStr">
        <is>
          <t>шт.</t>
        </is>
      </c>
      <c r="DW249" s="95" t="inlineStr">
        <is>
          <t>шт.</t>
        </is>
      </c>
      <c r="DX249" s="95" t="n">
        <v>1</v>
      </c>
      <c r="DY249" s="95" t="n"/>
      <c r="DZ249" s="95" t="n"/>
      <c r="EA249" s="95" t="n"/>
      <c r="EB249" s="95" t="n"/>
      <c r="EC249" s="95" t="n"/>
      <c r="ED249" s="95" t="n"/>
      <c r="EE249" s="95" t="n">
        <v>1325107754</v>
      </c>
      <c r="EF249" s="95" t="n">
        <v>216</v>
      </c>
      <c r="EG249" s="95" t="inlineStr">
        <is>
          <t>Оборудование</t>
        </is>
      </c>
      <c r="EH249" s="95" t="n">
        <v>0</v>
      </c>
      <c r="EI249" s="95" t="n"/>
      <c r="EJ249" s="95" t="n">
        <v>22.66</v>
      </c>
      <c r="EK249" s="95" t="n">
        <v>0</v>
      </c>
      <c r="EL249" s="95" t="inlineStr">
        <is>
          <t>ТКП / коммерческое предложение</t>
        </is>
      </c>
      <c r="EM249" s="95" t="inlineStr">
        <is>
          <t>ТКП</t>
        </is>
      </c>
      <c r="EN249" s="95" t="n"/>
      <c r="EO249" s="95" t="n"/>
      <c r="EP249" s="95" t="n"/>
      <c r="EQ249" s="95" t="n">
        <v>0</v>
      </c>
      <c r="ER249" s="95" t="n">
        <v>72483.39999999999</v>
      </c>
      <c r="ES249" s="95" t="n">
        <v>0</v>
      </c>
      <c r="ET249" s="95" t="n">
        <v>0</v>
      </c>
      <c r="EU249" s="95" t="n">
        <v>0</v>
      </c>
      <c r="EV249" s="95" t="n">
        <v>0</v>
      </c>
      <c r="EW249" s="95" t="n">
        <v>0</v>
      </c>
      <c r="EX249" s="95" t="n">
        <v>0</v>
      </c>
      <c r="EY249" s="95" t="n">
        <v>0</v>
      </c>
      <c r="EZ249" s="95" t="n"/>
      <c r="FA249" s="95" t="n"/>
      <c r="FB249" s="95" t="n"/>
      <c r="FC249" s="95" t="n"/>
      <c r="FD249" s="95" t="n"/>
      <c r="FE249" s="95" t="n"/>
      <c r="FF249" s="95" t="n"/>
      <c r="FG249" s="95" t="n"/>
      <c r="FH249" s="95" t="n"/>
      <c r="FI249" s="95" t="n"/>
      <c r="FJ249" s="95" t="n"/>
      <c r="FK249" s="95" t="n"/>
      <c r="FL249" s="95" t="n"/>
      <c r="FM249" s="95" t="n"/>
      <c r="FN249" s="95" t="n"/>
      <c r="FO249" s="95" t="n"/>
      <c r="FP249" s="95" t="n"/>
      <c r="FQ249" s="95" t="n">
        <v>0</v>
      </c>
      <c r="FR249" s="95">
        <f>ROUND(IF(BI249=3,GM249,0),2)</f>
        <v/>
      </c>
      <c r="FS249" s="95" t="n">
        <v>0</v>
      </c>
      <c r="FT249" s="95" t="n"/>
      <c r="FU249" s="95" t="n"/>
      <c r="FV249" s="95" t="n"/>
      <c r="FW249" s="95" t="n"/>
      <c r="FX249" s="95" t="n">
        <v>0</v>
      </c>
      <c r="FY249" s="95" t="n">
        <v>0</v>
      </c>
      <c r="FZ249" s="95" t="n"/>
      <c r="GA249" s="95" t="inlineStr">
        <is>
          <t>[83 / 1,20 /  1] +  1,2% Заг.скл</t>
        </is>
      </c>
      <c r="GB249" s="95" t="n"/>
      <c r="GC249" s="95" t="n"/>
      <c r="GD249" s="95" t="n">
        <v>1</v>
      </c>
      <c r="GE249" s="95" t="n"/>
      <c r="GF249" s="95" t="n">
        <v>1325107754</v>
      </c>
      <c r="GG249" s="95" t="n">
        <v>2</v>
      </c>
      <c r="GH249" s="95" t="n">
        <v>3</v>
      </c>
      <c r="GI249" s="95" t="n">
        <v>5</v>
      </c>
      <c r="GJ249" s="95" t="n">
        <v>0</v>
      </c>
      <c r="GK249" s="95" t="n">
        <v>0</v>
      </c>
      <c r="GL249" s="95">
        <f>ROUND(IF(AND(BH249=3,BI249=3,FS249&lt;&gt;0),P249,0),2)</f>
        <v/>
      </c>
      <c r="GM249" s="95">
        <f>ROUND(O249+X249+Y249,2)+GX249</f>
        <v/>
      </c>
      <c r="GN249" s="95">
        <f>IF(OR(BI249=0,BI249=1),GM249-GX249,0)</f>
        <v/>
      </c>
      <c r="GO249" s="95">
        <f>IF(BI249=2,GM249-GX249,0)</f>
        <v/>
      </c>
      <c r="GP249" s="95">
        <f>IF(BI249=4,GM249-GX249,0)</f>
        <v/>
      </c>
      <c r="GQ249" s="95" t="n"/>
      <c r="GR249" s="95" t="n">
        <v>1</v>
      </c>
      <c r="GS249" s="95" t="n">
        <v>1</v>
      </c>
      <c r="GT249" s="95" t="n">
        <v>0</v>
      </c>
      <c r="GU249" s="95" t="n"/>
      <c r="GV249" s="95">
        <f>ROUND((GT249),6)</f>
        <v/>
      </c>
      <c r="GW249" s="95" t="n">
        <v>1</v>
      </c>
      <c r="GX249" s="95">
        <f>ROUND(HC249*I249,2)</f>
        <v/>
      </c>
      <c r="GY249" s="95" t="n">
        <v>0</v>
      </c>
      <c r="GZ249" s="95" t="n">
        <v>0</v>
      </c>
      <c r="HA249" s="95" t="n">
        <v>0</v>
      </c>
      <c r="HB249" s="95" t="n">
        <v>0</v>
      </c>
      <c r="HC249" s="95">
        <f>GV249*GW249</f>
        <v/>
      </c>
      <c r="HD249" s="95" t="n">
        <v>0</v>
      </c>
      <c r="HE249" s="95" t="n"/>
      <c r="HF249" s="95" t="n"/>
      <c r="HG249" s="95" t="n"/>
      <c r="HH249" s="95" t="n"/>
      <c r="HI249" s="95" t="n"/>
      <c r="HJ249" s="95" t="n"/>
      <c r="HK249" s="95" t="n"/>
      <c r="HL249" s="95" t="n"/>
      <c r="HM249" s="95" t="n"/>
      <c r="HN249" s="95" t="n"/>
      <c r="HO249" s="95" t="n"/>
      <c r="HP249" s="95" t="n"/>
      <c r="HQ249" s="95" t="n"/>
      <c r="HR249" s="95" t="n"/>
      <c r="HS249" s="95" t="n"/>
      <c r="HT249" s="95" t="n"/>
      <c r="HU249" s="95" t="n"/>
      <c r="HV249" s="95" t="n"/>
      <c r="HW249" s="95" t="n"/>
      <c r="HX249" s="95" t="n"/>
      <c r="HY249" s="95" t="n"/>
      <c r="HZ249" s="95" t="n"/>
      <c r="IA249" s="95" t="n"/>
      <c r="IB249" s="95" t="n"/>
      <c r="IC249" s="95" t="n"/>
      <c r="ID249" s="95" t="n"/>
      <c r="IE249" s="95" t="n"/>
      <c r="IF249" s="95" t="n"/>
      <c r="IG249" s="95" t="n"/>
      <c r="IH249" s="95" t="n"/>
      <c r="II249" s="95" t="n"/>
      <c r="IJ249" s="95" t="n"/>
      <c r="IK249" s="95" t="n"/>
      <c r="IL249" s="95" t="n"/>
      <c r="IM249" s="95" t="n"/>
      <c r="IN249" s="95" t="n"/>
      <c r="IO249" s="95" t="n"/>
      <c r="IP249" s="95" t="n"/>
      <c r="IQ249" s="95" t="n"/>
      <c r="IR249" s="95" t="n"/>
      <c r="IS249" s="95" t="n"/>
      <c r="IT249" s="95" t="n"/>
      <c r="IU249" s="95" t="n"/>
    </row>
    <row r="250" ht="12.75" customHeight="1" s="54">
      <c r="A250" s="95" t="n">
        <v>18</v>
      </c>
      <c r="B250" s="95" t="n">
        <v>1</v>
      </c>
      <c r="C250" s="95">
        <f>ROW(SmtRes!A227)</f>
        <v/>
      </c>
      <c r="D250" s="95">
        <f>ROW(EtalonRes!A227)</f>
        <v/>
      </c>
      <c r="E250" s="95" t="n">
        <v>2</v>
      </c>
      <c r="F250" s="95" t="inlineStr">
        <is>
          <t>TKP</t>
        </is>
      </c>
      <c r="G250" s="95" t="inlineStr">
        <is>
          <t>Наружный блок кондиционирования/мультисплит с крепежом</t>
        </is>
      </c>
      <c r="H250" s="95" t="inlineStr">
        <is>
          <t>шт.</t>
        </is>
      </c>
      <c r="I250" s="95" t="n">
        <v>22.66</v>
      </c>
      <c r="J250" s="95" t="n">
        <v>128239.85</v>
      </c>
      <c r="K250" s="95" t="n">
        <v>2905915.09</v>
      </c>
      <c r="L250" s="95" t="n"/>
      <c r="M250" s="95" t="n"/>
      <c r="N250" s="95" t="n"/>
      <c r="O250" s="95">
        <f>ROUND(Z250,2)</f>
        <v/>
      </c>
      <c r="P250" s="95">
        <f>ROUND(U250,2)</f>
        <v/>
      </c>
      <c r="Q250" s="95">
        <f>ROUND(1,2)</f>
        <v/>
      </c>
      <c r="R250" s="95">
        <f>ROUND(AH250,2)</f>
        <v/>
      </c>
      <c r="S250" s="95" t="inlineStr">
        <is>
          <t>ТКП</t>
        </is>
      </c>
      <c r="T250" s="95" t="inlineStr">
        <is>
          <t>equipment</t>
        </is>
      </c>
      <c r="U250" s="95" t="n">
        <v>2905915.09</v>
      </c>
      <c r="V250" s="95" t="n">
        <v>0</v>
      </c>
      <c r="W250" s="95" t="n">
        <v>0</v>
      </c>
      <c r="X250" s="95" t="n">
        <v>0</v>
      </c>
      <c r="Y250" s="95" t="n">
        <v>0</v>
      </c>
      <c r="Z250" s="95" t="n">
        <v>2905915</v>
      </c>
      <c r="AA250" s="95" t="n">
        <v>0</v>
      </c>
      <c r="AB250" s="95" t="n">
        <v>0</v>
      </c>
      <c r="AC250" s="95" t="n">
        <v>0</v>
      </c>
      <c r="AD250" s="95" t="n">
        <v>0</v>
      </c>
      <c r="AE250" s="95" t="inlineStr">
        <is>
          <t>equipment</t>
        </is>
      </c>
      <c r="AF250" s="95" t="n">
        <v>0</v>
      </c>
      <c r="AG250" s="95" t="n">
        <v>0</v>
      </c>
      <c r="AH250" s="95" t="n">
        <v>0</v>
      </c>
      <c r="AI250" s="95">
        <f>(EX250)</f>
        <v/>
      </c>
      <c r="AJ250" s="95">
        <f>(AS250)</f>
        <v/>
      </c>
      <c r="AK250" s="95" t="n">
        <v>0</v>
      </c>
      <c r="AL250" s="95" t="n">
        <v>0</v>
      </c>
      <c r="AM250" s="95" t="n">
        <v>0</v>
      </c>
      <c r="AN250" s="95" t="n">
        <v>0</v>
      </c>
      <c r="AO250" s="95">
        <f>ROUND(O250,2)</f>
        <v/>
      </c>
      <c r="AP250" s="95" t="n">
        <v>0</v>
      </c>
      <c r="AQ250" s="95">
        <f>ROUND(R250,2)</f>
        <v/>
      </c>
      <c r="AR250" s="95" t="n">
        <v>0</v>
      </c>
      <c r="AS250" s="95" t="n">
        <v>0</v>
      </c>
      <c r="AT250" s="95" t="n">
        <v>0</v>
      </c>
      <c r="AU250" s="95" t="n">
        <v>0</v>
      </c>
      <c r="AV250" s="95" t="n">
        <v>1</v>
      </c>
      <c r="AW250" s="95" t="n">
        <v>1</v>
      </c>
      <c r="AX250" s="95" t="n"/>
      <c r="AY250" s="95" t="n"/>
      <c r="AZ250" s="95" t="n">
        <v>1</v>
      </c>
      <c r="BA250" s="95" t="n">
        <v>0</v>
      </c>
      <c r="BB250" s="95" t="n">
        <v>0</v>
      </c>
      <c r="BC250" s="95" t="n">
        <v>1</v>
      </c>
      <c r="BD250" s="95" t="n"/>
      <c r="BE250" s="95" t="n"/>
      <c r="BF250" s="95" t="n"/>
      <c r="BG250" s="95" t="n"/>
      <c r="BH250" s="95" t="n">
        <v>3</v>
      </c>
      <c r="BI250" s="95" t="n">
        <v>22.66</v>
      </c>
      <c r="BJ250" s="95" t="n"/>
      <c r="BK250" s="95" t="n"/>
      <c r="BL250" s="95" t="n"/>
      <c r="BM250" s="95" t="n">
        <v>400003</v>
      </c>
      <c r="BN250" s="95" t="n">
        <v>0</v>
      </c>
      <c r="BO250" s="95" t="n"/>
      <c r="BP250" s="95" t="n">
        <v>0</v>
      </c>
      <c r="BQ250" s="95" t="n">
        <v>216</v>
      </c>
      <c r="BR250" s="95" t="n">
        <v>0</v>
      </c>
      <c r="BS250" s="95" t="n">
        <v>1</v>
      </c>
      <c r="BT250" s="95" t="n">
        <v>1</v>
      </c>
      <c r="BU250" s="95" t="n">
        <v>1</v>
      </c>
      <c r="BV250" s="95" t="n">
        <v>1</v>
      </c>
      <c r="BW250" s="95" t="n">
        <v>1</v>
      </c>
      <c r="BX250" s="95" t="n">
        <v>1</v>
      </c>
      <c r="BY250" s="95" t="n"/>
      <c r="BZ250" s="95" t="n">
        <v>0</v>
      </c>
      <c r="CA250" s="95" t="n">
        <v>0</v>
      </c>
      <c r="CB250" s="95" t="n"/>
      <c r="CC250" s="95" t="n"/>
      <c r="CD250" s="95" t="n"/>
      <c r="CE250" s="95" t="n">
        <v>30</v>
      </c>
      <c r="CF250" s="95" t="n">
        <v>0</v>
      </c>
      <c r="CG250" s="95" t="n">
        <v>0</v>
      </c>
      <c r="CH250" s="95" t="n"/>
      <c r="CI250" s="95" t="n"/>
      <c r="CJ250" s="95" t="n"/>
      <c r="CK250" s="95" t="n"/>
      <c r="CL250" s="95" t="n"/>
      <c r="CM250" s="95" t="n">
        <v>0</v>
      </c>
      <c r="CN250" s="95" t="n"/>
      <c r="CO250" s="95" t="n">
        <v>0</v>
      </c>
      <c r="CP250" s="95">
        <f>ROUND(P250,2)</f>
        <v/>
      </c>
      <c r="CQ250" s="95">
        <f>ROUND(V250,2)</f>
        <v/>
      </c>
      <c r="CR250" s="95">
        <f>ROUND(W250,2)</f>
        <v/>
      </c>
      <c r="CS250" s="95">
        <f>ROUND(X250,2)</f>
        <v/>
      </c>
      <c r="CT250" s="95">
        <f>ROUND(Y250,2)</f>
        <v/>
      </c>
      <c r="CU250" s="95">
        <f>ROUND(AF250,2)</f>
        <v/>
      </c>
      <c r="CV250" s="95">
        <f>ROUND((AH250*AV250),2)</f>
        <v/>
      </c>
      <c r="CW250" s="95">
        <f>ROUND(AI250,2)</f>
        <v/>
      </c>
      <c r="CX250" s="95">
        <f>ROUND(AJ250,2)</f>
        <v/>
      </c>
      <c r="CY250" s="95">
        <f>ROUND(((P250*AT250)/100),2)</f>
        <v/>
      </c>
      <c r="CZ250" s="95">
        <f>ROUND(((P250*AU250)/100),2)</f>
        <v/>
      </c>
      <c r="DA250" s="95" t="n"/>
      <c r="DB250" s="95" t="n"/>
      <c r="DC250" s="95" t="n"/>
      <c r="DD250" s="95" t="n"/>
      <c r="DE250" s="95" t="n"/>
      <c r="DF250" s="95" t="n"/>
      <c r="DG250" s="95" t="n"/>
      <c r="DH250" s="95" t="n"/>
      <c r="DI250" s="95" t="n"/>
      <c r="DJ250" s="95" t="n"/>
      <c r="DK250" s="95" t="n"/>
      <c r="DL250" s="95" t="n"/>
      <c r="DM250" s="95" t="n"/>
      <c r="DN250" s="95" t="n">
        <v>0</v>
      </c>
      <c r="DO250" s="95" t="n">
        <v>0</v>
      </c>
      <c r="DP250" s="95" t="n">
        <v>1</v>
      </c>
      <c r="DQ250" s="95" t="n">
        <v>1</v>
      </c>
      <c r="DR250" s="95" t="n"/>
      <c r="DS250" s="95" t="n"/>
      <c r="DT250" s="95" t="n"/>
      <c r="DU250" s="95" t="n">
        <v>1000</v>
      </c>
      <c r="DV250" s="95" t="inlineStr">
        <is>
          <t>шт.</t>
        </is>
      </c>
      <c r="DW250" s="95" t="inlineStr">
        <is>
          <t>шт.</t>
        </is>
      </c>
      <c r="DX250" s="95" t="n">
        <v>1</v>
      </c>
      <c r="DY250" s="95" t="n"/>
      <c r="DZ250" s="95" t="n"/>
      <c r="EA250" s="95" t="n"/>
      <c r="EB250" s="95" t="n"/>
      <c r="EC250" s="95" t="n"/>
      <c r="ED250" s="95" t="n"/>
      <c r="EE250" s="95" t="n">
        <v>1325107754</v>
      </c>
      <c r="EF250" s="95" t="n">
        <v>216</v>
      </c>
      <c r="EG250" s="95" t="inlineStr">
        <is>
          <t>Оборудование</t>
        </is>
      </c>
      <c r="EH250" s="95" t="n">
        <v>0</v>
      </c>
      <c r="EI250" s="95" t="n"/>
      <c r="EJ250" s="95" t="n">
        <v>22.66</v>
      </c>
      <c r="EK250" s="95" t="n">
        <v>0</v>
      </c>
      <c r="EL250" s="95" t="inlineStr">
        <is>
          <t>ТКП / коммерческое предложение</t>
        </is>
      </c>
      <c r="EM250" s="95" t="inlineStr">
        <is>
          <t>ТКП</t>
        </is>
      </c>
      <c r="EN250" s="95" t="n"/>
      <c r="EO250" s="95" t="n"/>
      <c r="EP250" s="95" t="n"/>
      <c r="EQ250" s="95" t="n">
        <v>0</v>
      </c>
      <c r="ER250" s="95" t="n">
        <v>128239.85</v>
      </c>
      <c r="ES250" s="95" t="n">
        <v>0</v>
      </c>
      <c r="ET250" s="95" t="n">
        <v>0</v>
      </c>
      <c r="EU250" s="95" t="n">
        <v>0</v>
      </c>
      <c r="EV250" s="95" t="n">
        <v>0</v>
      </c>
      <c r="EW250" s="95" t="n">
        <v>0</v>
      </c>
      <c r="EX250" s="95" t="n">
        <v>0</v>
      </c>
      <c r="EY250" s="95" t="n">
        <v>0</v>
      </c>
      <c r="EZ250" s="95" t="n"/>
      <c r="FA250" s="95" t="n"/>
      <c r="FB250" s="95" t="n"/>
      <c r="FC250" s="95" t="n"/>
      <c r="FD250" s="95" t="n"/>
      <c r="FE250" s="95" t="n"/>
      <c r="FF250" s="95" t="n"/>
      <c r="FG250" s="95" t="n"/>
      <c r="FH250" s="95" t="n"/>
      <c r="FI250" s="95" t="n"/>
      <c r="FJ250" s="95" t="n"/>
      <c r="FK250" s="95" t="n"/>
      <c r="FL250" s="95" t="n"/>
      <c r="FM250" s="95" t="n"/>
      <c r="FN250" s="95" t="n"/>
      <c r="FO250" s="95" t="n"/>
      <c r="FP250" s="95" t="n"/>
      <c r="FQ250" s="95" t="n">
        <v>0</v>
      </c>
      <c r="FR250" s="95">
        <f>ROUND(IF(BI250=3,GM250,0),2)</f>
        <v/>
      </c>
      <c r="FS250" s="95" t="n">
        <v>0</v>
      </c>
      <c r="FT250" s="95" t="n"/>
      <c r="FU250" s="95" t="n"/>
      <c r="FV250" s="95" t="n"/>
      <c r="FW250" s="95" t="n"/>
      <c r="FX250" s="95" t="n">
        <v>0</v>
      </c>
      <c r="FY250" s="95" t="n">
        <v>0</v>
      </c>
      <c r="FZ250" s="95" t="n"/>
      <c r="GA250" s="95" t="inlineStr">
        <is>
          <t>[83 / 1,20 /  1] +  1,2% Заг.скл</t>
        </is>
      </c>
      <c r="GB250" s="95" t="n"/>
      <c r="GC250" s="95" t="n"/>
      <c r="GD250" s="95" t="n">
        <v>1</v>
      </c>
      <c r="GE250" s="95" t="n"/>
      <c r="GF250" s="95" t="n">
        <v>1325107754</v>
      </c>
      <c r="GG250" s="95" t="n">
        <v>2</v>
      </c>
      <c r="GH250" s="95" t="n">
        <v>3</v>
      </c>
      <c r="GI250" s="95" t="n">
        <v>5</v>
      </c>
      <c r="GJ250" s="95" t="n">
        <v>0</v>
      </c>
      <c r="GK250" s="95" t="n">
        <v>0</v>
      </c>
      <c r="GL250" s="95">
        <f>ROUND(IF(AND(BH250=3,BI250=3,FS250&lt;&gt;0),P250,0),2)</f>
        <v/>
      </c>
      <c r="GM250" s="95">
        <f>ROUND(O250+X250+Y250,2)+GX250</f>
        <v/>
      </c>
      <c r="GN250" s="95">
        <f>IF(OR(BI250=0,BI250=1),GM250-GX250,0)</f>
        <v/>
      </c>
      <c r="GO250" s="95">
        <f>IF(BI250=2,GM250-GX250,0)</f>
        <v/>
      </c>
      <c r="GP250" s="95">
        <f>IF(BI250=4,GM250-GX250,0)</f>
        <v/>
      </c>
      <c r="GQ250" s="95" t="n"/>
      <c r="GR250" s="95" t="n">
        <v>1</v>
      </c>
      <c r="GS250" s="95" t="n">
        <v>1</v>
      </c>
      <c r="GT250" s="95" t="n">
        <v>0</v>
      </c>
      <c r="GU250" s="95" t="n"/>
      <c r="GV250" s="95">
        <f>ROUND((GT250),6)</f>
        <v/>
      </c>
      <c r="GW250" s="95" t="n">
        <v>1</v>
      </c>
      <c r="GX250" s="95">
        <f>ROUND(HC250*I250,2)</f>
        <v/>
      </c>
      <c r="GY250" s="95" t="n">
        <v>0</v>
      </c>
      <c r="GZ250" s="95" t="n">
        <v>0</v>
      </c>
      <c r="HA250" s="95" t="n">
        <v>0</v>
      </c>
      <c r="HB250" s="95" t="n">
        <v>0</v>
      </c>
      <c r="HC250" s="95">
        <f>GV250*GW250</f>
        <v/>
      </c>
      <c r="HD250" s="95" t="n">
        <v>0</v>
      </c>
      <c r="HE250" s="95" t="n"/>
      <c r="HF250" s="95" t="n"/>
      <c r="HG250" s="95" t="n"/>
      <c r="HH250" s="95" t="n"/>
      <c r="HI250" s="95" t="n"/>
      <c r="HJ250" s="95" t="n"/>
      <c r="HK250" s="95" t="n"/>
      <c r="HL250" s="95" t="n"/>
      <c r="HM250" s="95" t="n"/>
      <c r="HN250" s="95" t="n"/>
      <c r="HO250" s="95" t="n"/>
      <c r="HP250" s="95" t="n"/>
      <c r="HQ250" s="95" t="n"/>
      <c r="HR250" s="95" t="n"/>
      <c r="HS250" s="95" t="n"/>
      <c r="HT250" s="95" t="n"/>
      <c r="HU250" s="95" t="n"/>
      <c r="HV250" s="95" t="n"/>
      <c r="HW250" s="95" t="n"/>
      <c r="HX250" s="95" t="n"/>
      <c r="HY250" s="95" t="n"/>
      <c r="HZ250" s="95" t="n"/>
      <c r="IA250" s="95" t="n"/>
      <c r="IB250" s="95" t="n"/>
      <c r="IC250" s="95" t="n"/>
      <c r="ID250" s="95" t="n"/>
      <c r="IE250" s="95" t="n"/>
      <c r="IF250" s="95" t="n"/>
      <c r="IG250" s="95" t="n"/>
      <c r="IH250" s="95" t="n"/>
      <c r="II250" s="95" t="n"/>
      <c r="IJ250" s="95" t="n"/>
      <c r="IK250" s="95" t="n"/>
      <c r="IL250" s="95" t="n"/>
      <c r="IM250" s="95" t="n"/>
      <c r="IN250" s="95" t="n"/>
      <c r="IO250" s="95" t="n"/>
      <c r="IP250" s="95" t="n"/>
      <c r="IQ250" s="95" t="n"/>
      <c r="IR250" s="95" t="n"/>
      <c r="IS250" s="95" t="n"/>
      <c r="IT250" s="95" t="n"/>
      <c r="IU250" s="95" t="n"/>
    </row>
    <row r="251" ht="12.75" customHeight="1" s="54">
      <c r="A251" s="95" t="n">
        <v>18</v>
      </c>
      <c r="B251" s="95" t="n">
        <v>1</v>
      </c>
      <c r="C251" s="95">
        <f>ROW(SmtRes!A228)</f>
        <v/>
      </c>
      <c r="D251" s="95">
        <f>ROW(EtalonRes!A228)</f>
        <v/>
      </c>
      <c r="E251" s="95" t="n">
        <v>2.1</v>
      </c>
      <c r="F251" s="95" t="inlineStr">
        <is>
          <t>TKP</t>
        </is>
      </c>
      <c r="G251" s="95" t="inlineStr">
        <is>
          <t>Медная трасса кондиционирования, фреоновые трубы и теплоизоляция</t>
        </is>
      </c>
      <c r="H251" s="95" t="inlineStr">
        <is>
          <t>м.п.</t>
        </is>
      </c>
      <c r="I251" s="95" t="n">
        <v>618.24</v>
      </c>
      <c r="J251" s="95" t="n">
        <v>2062.99</v>
      </c>
      <c r="K251" s="95" t="n">
        <v>1275422.29</v>
      </c>
      <c r="L251" s="95" t="n"/>
      <c r="M251" s="95" t="n"/>
      <c r="N251" s="95" t="n"/>
      <c r="O251" s="95">
        <f>ROUND(Z251,2)</f>
        <v/>
      </c>
      <c r="P251" s="95">
        <f>ROUND(U251,2)</f>
        <v/>
      </c>
      <c r="Q251" s="95">
        <f>ROUND(1,2)</f>
        <v/>
      </c>
      <c r="R251" s="95">
        <f>ROUND(AH251,2)</f>
        <v/>
      </c>
      <c r="S251" s="95" t="inlineStr">
        <is>
          <t>ТКП</t>
        </is>
      </c>
      <c r="T251" s="95" t="inlineStr">
        <is>
          <t>material</t>
        </is>
      </c>
      <c r="U251" s="95" t="n">
        <v>1275422.29</v>
      </c>
      <c r="V251" s="95" t="n">
        <v>0</v>
      </c>
      <c r="W251" s="95" t="n">
        <v>0</v>
      </c>
      <c r="X251" s="95" t="n">
        <v>0</v>
      </c>
      <c r="Y251" s="95" t="n">
        <v>0</v>
      </c>
      <c r="Z251" s="95" t="n">
        <v>1275422.94</v>
      </c>
      <c r="AA251" s="95" t="n">
        <v>0</v>
      </c>
      <c r="AB251" s="95" t="n">
        <v>0</v>
      </c>
      <c r="AC251" s="95" t="n">
        <v>0</v>
      </c>
      <c r="AD251" s="95" t="n">
        <v>0</v>
      </c>
      <c r="AE251" s="95" t="inlineStr">
        <is>
          <t>material</t>
        </is>
      </c>
      <c r="AF251" s="95" t="n">
        <v>0</v>
      </c>
      <c r="AG251" s="95" t="n">
        <v>0</v>
      </c>
      <c r="AH251" s="95" t="n">
        <v>0</v>
      </c>
      <c r="AI251" s="95">
        <f>(EX251)</f>
        <v/>
      </c>
      <c r="AJ251" s="95">
        <f>(AS251)</f>
        <v/>
      </c>
      <c r="AK251" s="95" t="n">
        <v>0</v>
      </c>
      <c r="AL251" s="95" t="n">
        <v>0</v>
      </c>
      <c r="AM251" s="95" t="n">
        <v>0</v>
      </c>
      <c r="AN251" s="95" t="n">
        <v>0</v>
      </c>
      <c r="AO251" s="95">
        <f>ROUND(O251,2)</f>
        <v/>
      </c>
      <c r="AP251" s="95" t="n">
        <v>0</v>
      </c>
      <c r="AQ251" s="95">
        <f>ROUND(R251,2)</f>
        <v/>
      </c>
      <c r="AR251" s="95" t="n">
        <v>0</v>
      </c>
      <c r="AS251" s="95" t="n">
        <v>0</v>
      </c>
      <c r="AT251" s="95" t="n">
        <v>0</v>
      </c>
      <c r="AU251" s="95" t="n">
        <v>0</v>
      </c>
      <c r="AV251" s="95" t="n">
        <v>1</v>
      </c>
      <c r="AW251" s="95" t="n">
        <v>1</v>
      </c>
      <c r="AX251" s="95" t="n"/>
      <c r="AY251" s="95" t="n"/>
      <c r="AZ251" s="95" t="n">
        <v>1</v>
      </c>
      <c r="BA251" s="95" t="n">
        <v>0</v>
      </c>
      <c r="BB251" s="95" t="n">
        <v>0</v>
      </c>
      <c r="BC251" s="95" t="n">
        <v>1</v>
      </c>
      <c r="BD251" s="95" t="n"/>
      <c r="BE251" s="95" t="n"/>
      <c r="BF251" s="95" t="n"/>
      <c r="BG251" s="95" t="n"/>
      <c r="BH251" s="95" t="n">
        <v>3</v>
      </c>
      <c r="BI251" s="95" t="n">
        <v>618.24</v>
      </c>
      <c r="BJ251" s="95" t="n"/>
      <c r="BK251" s="95" t="n"/>
      <c r="BL251" s="95" t="n"/>
      <c r="BM251" s="95" t="n">
        <v>400002</v>
      </c>
      <c r="BN251" s="95" t="n">
        <v>0</v>
      </c>
      <c r="BO251" s="95" t="n"/>
      <c r="BP251" s="95" t="n">
        <v>0</v>
      </c>
      <c r="BQ251" s="95" t="n">
        <v>202</v>
      </c>
      <c r="BR251" s="95" t="n">
        <v>0</v>
      </c>
      <c r="BS251" s="95" t="n">
        <v>1</v>
      </c>
      <c r="BT251" s="95" t="n">
        <v>1</v>
      </c>
      <c r="BU251" s="95" t="n">
        <v>1</v>
      </c>
      <c r="BV251" s="95" t="n">
        <v>1</v>
      </c>
      <c r="BW251" s="95" t="n">
        <v>1</v>
      </c>
      <c r="BX251" s="95" t="n">
        <v>1</v>
      </c>
      <c r="BY251" s="95" t="n"/>
      <c r="BZ251" s="95" t="n">
        <v>0</v>
      </c>
      <c r="CA251" s="95" t="n">
        <v>0</v>
      </c>
      <c r="CB251" s="95" t="n"/>
      <c r="CC251" s="95" t="n"/>
      <c r="CD251" s="95" t="n"/>
      <c r="CE251" s="95" t="n">
        <v>30</v>
      </c>
      <c r="CF251" s="95" t="n">
        <v>0</v>
      </c>
      <c r="CG251" s="95" t="n">
        <v>0</v>
      </c>
      <c r="CH251" s="95" t="n"/>
      <c r="CI251" s="95" t="n"/>
      <c r="CJ251" s="95" t="n"/>
      <c r="CK251" s="95" t="n"/>
      <c r="CL251" s="95" t="n"/>
      <c r="CM251" s="95" t="n">
        <v>0</v>
      </c>
      <c r="CN251" s="95" t="n"/>
      <c r="CO251" s="95" t="n">
        <v>0</v>
      </c>
      <c r="CP251" s="95">
        <f>ROUND(P251,2)</f>
        <v/>
      </c>
      <c r="CQ251" s="95">
        <f>ROUND(V251,2)</f>
        <v/>
      </c>
      <c r="CR251" s="95">
        <f>ROUND(W251,2)</f>
        <v/>
      </c>
      <c r="CS251" s="95">
        <f>ROUND(X251,2)</f>
        <v/>
      </c>
      <c r="CT251" s="95">
        <f>ROUND(Y251,2)</f>
        <v/>
      </c>
      <c r="CU251" s="95">
        <f>ROUND(AF251,2)</f>
        <v/>
      </c>
      <c r="CV251" s="95">
        <f>ROUND((AH251*AV251),2)</f>
        <v/>
      </c>
      <c r="CW251" s="95">
        <f>ROUND(AI251,2)</f>
        <v/>
      </c>
      <c r="CX251" s="95">
        <f>ROUND(AJ251,2)</f>
        <v/>
      </c>
      <c r="CY251" s="95">
        <f>ROUND(((P251*AT251)/100),2)</f>
        <v/>
      </c>
      <c r="CZ251" s="95">
        <f>ROUND(((P251*AU251)/100),2)</f>
        <v/>
      </c>
      <c r="DA251" s="95" t="n"/>
      <c r="DB251" s="95" t="n"/>
      <c r="DC251" s="95" t="n"/>
      <c r="DD251" s="95" t="n"/>
      <c r="DE251" s="95" t="n"/>
      <c r="DF251" s="95" t="n"/>
      <c r="DG251" s="95" t="n"/>
      <c r="DH251" s="95" t="n"/>
      <c r="DI251" s="95" t="n"/>
      <c r="DJ251" s="95" t="n"/>
      <c r="DK251" s="95" t="n"/>
      <c r="DL251" s="95" t="n"/>
      <c r="DM251" s="95" t="n"/>
      <c r="DN251" s="95" t="n">
        <v>0</v>
      </c>
      <c r="DO251" s="95" t="n">
        <v>0</v>
      </c>
      <c r="DP251" s="95" t="n">
        <v>1</v>
      </c>
      <c r="DQ251" s="95" t="n">
        <v>1</v>
      </c>
      <c r="DR251" s="95" t="n"/>
      <c r="DS251" s="95" t="n"/>
      <c r="DT251" s="95" t="n"/>
      <c r="DU251" s="95" t="n">
        <v>1000</v>
      </c>
      <c r="DV251" s="95" t="inlineStr">
        <is>
          <t>м.п.</t>
        </is>
      </c>
      <c r="DW251" s="95" t="inlineStr">
        <is>
          <t>м.п.</t>
        </is>
      </c>
      <c r="DX251" s="95" t="n">
        <v>1</v>
      </c>
      <c r="DY251" s="95" t="n"/>
      <c r="DZ251" s="95" t="n"/>
      <c r="EA251" s="95" t="n"/>
      <c r="EB251" s="95" t="n"/>
      <c r="EC251" s="95" t="n"/>
      <c r="ED251" s="95" t="n"/>
      <c r="EE251" s="95" t="n">
        <v>1425976053</v>
      </c>
      <c r="EF251" s="95" t="n">
        <v>202</v>
      </c>
      <c r="EG251" s="95" t="inlineStr">
        <is>
          <t>Материалы</t>
        </is>
      </c>
      <c r="EH251" s="95" t="n">
        <v>0</v>
      </c>
      <c r="EI251" s="95" t="n"/>
      <c r="EJ251" s="95" t="n">
        <v>618.24</v>
      </c>
      <c r="EK251" s="95" t="n">
        <v>0</v>
      </c>
      <c r="EL251" s="95" t="inlineStr">
        <is>
          <t>ТКП / коммерческое предложение</t>
        </is>
      </c>
      <c r="EM251" s="95" t="inlineStr">
        <is>
          <t>ТКП</t>
        </is>
      </c>
      <c r="EN251" s="95" t="n"/>
      <c r="EO251" s="95" t="n"/>
      <c r="EP251" s="95" t="n"/>
      <c r="EQ251" s="95" t="n">
        <v>0</v>
      </c>
      <c r="ER251" s="95" t="n">
        <v>2062.99</v>
      </c>
      <c r="ES251" s="95" t="n">
        <v>0</v>
      </c>
      <c r="ET251" s="95" t="n">
        <v>0</v>
      </c>
      <c r="EU251" s="95" t="n">
        <v>0</v>
      </c>
      <c r="EV251" s="95" t="n">
        <v>0</v>
      </c>
      <c r="EW251" s="95" t="n">
        <v>0</v>
      </c>
      <c r="EX251" s="95" t="n">
        <v>0</v>
      </c>
      <c r="EY251" s="95" t="n">
        <v>0</v>
      </c>
      <c r="EZ251" s="95" t="n"/>
      <c r="FA251" s="95" t="n"/>
      <c r="FB251" s="95" t="n"/>
      <c r="FC251" s="95" t="n"/>
      <c r="FD251" s="95" t="n"/>
      <c r="FE251" s="95" t="n"/>
      <c r="FF251" s="95" t="n"/>
      <c r="FG251" s="95" t="n"/>
      <c r="FH251" s="95" t="n"/>
      <c r="FI251" s="95" t="n"/>
      <c r="FJ251" s="95" t="n"/>
      <c r="FK251" s="95" t="n"/>
      <c r="FL251" s="95" t="n"/>
      <c r="FM251" s="95" t="n"/>
      <c r="FN251" s="95" t="n"/>
      <c r="FO251" s="95" t="n"/>
      <c r="FP251" s="95" t="n"/>
      <c r="FQ251" s="95" t="n">
        <v>0</v>
      </c>
      <c r="FR251" s="95">
        <f>ROUND(IF(BI251=3,GM251,0),2)</f>
        <v/>
      </c>
      <c r="FS251" s="95" t="n">
        <v>0</v>
      </c>
      <c r="FT251" s="95" t="n"/>
      <c r="FU251" s="95" t="n"/>
      <c r="FV251" s="95" t="n"/>
      <c r="FW251" s="95" t="n"/>
      <c r="FX251" s="95" t="n">
        <v>0</v>
      </c>
      <c r="FY251" s="95" t="n">
        <v>0</v>
      </c>
      <c r="FZ251" s="95" t="n"/>
      <c r="GA251" s="95" t="inlineStr">
        <is>
          <t>[82 / 1,20 /  1] +  2% Заг.скл</t>
        </is>
      </c>
      <c r="GB251" s="95" t="n"/>
      <c r="GC251" s="95" t="n"/>
      <c r="GD251" s="95" t="n">
        <v>1</v>
      </c>
      <c r="GE251" s="95" t="n"/>
      <c r="GF251" s="95" t="n">
        <v>1425976053</v>
      </c>
      <c r="GG251" s="95" t="n">
        <v>2</v>
      </c>
      <c r="GH251" s="95" t="n">
        <v>4</v>
      </c>
      <c r="GI251" s="95" t="n">
        <v>-2</v>
      </c>
      <c r="GJ251" s="95" t="n">
        <v>0</v>
      </c>
      <c r="GK251" s="95" t="n">
        <v>0</v>
      </c>
      <c r="GL251" s="95">
        <f>ROUND(IF(AND(BH251=3,BI251=3,FS251&lt;&gt;0),P251,0),2)</f>
        <v/>
      </c>
      <c r="GM251" s="95">
        <f>ROUND(O251+X251+Y251,2)+GX251</f>
        <v/>
      </c>
      <c r="GN251" s="95">
        <f>IF(OR(BI251=0,BI251=1),GM251-GX251,0)</f>
        <v/>
      </c>
      <c r="GO251" s="95">
        <f>IF(BI251=2,GM251-GX251,0)</f>
        <v/>
      </c>
      <c r="GP251" s="95">
        <f>IF(BI251=4,GM251-GX251,0)</f>
        <v/>
      </c>
      <c r="GQ251" s="95" t="n"/>
      <c r="GR251" s="95" t="n">
        <v>0</v>
      </c>
      <c r="GS251" s="95" t="n">
        <v>2</v>
      </c>
      <c r="GT251" s="95" t="n">
        <v>0</v>
      </c>
      <c r="GU251" s="95" t="n"/>
      <c r="GV251" s="95">
        <f>ROUND((GT251),6)</f>
        <v/>
      </c>
      <c r="GW251" s="95" t="n">
        <v>1</v>
      </c>
      <c r="GX251" s="95">
        <f>ROUND(HC251*I251,2)</f>
        <v/>
      </c>
      <c r="GY251" s="95" t="n">
        <v>0</v>
      </c>
      <c r="GZ251" s="95" t="n">
        <v>0</v>
      </c>
      <c r="HA251" s="95" t="n">
        <v>0</v>
      </c>
      <c r="HB251" s="95" t="n">
        <v>0</v>
      </c>
      <c r="HC251" s="95">
        <f>GV251*GW251</f>
        <v/>
      </c>
      <c r="HD251" s="95" t="n">
        <v>0</v>
      </c>
      <c r="HE251" s="95" t="n"/>
      <c r="HF251" s="95" t="n"/>
      <c r="HG251" s="95" t="n"/>
      <c r="HH251" s="95" t="n"/>
      <c r="HI251" s="95" t="n"/>
      <c r="HJ251" s="95" t="n"/>
      <c r="HK251" s="95" t="n"/>
      <c r="HL251" s="95" t="n"/>
      <c r="HM251" s="95" t="n"/>
      <c r="HN251" s="95" t="n"/>
      <c r="HO251" s="95" t="n"/>
      <c r="HP251" s="95" t="n"/>
      <c r="HQ251" s="95" t="n"/>
      <c r="HR251" s="95" t="n"/>
      <c r="HS251" s="95" t="n"/>
      <c r="HT251" s="95" t="n"/>
      <c r="HU251" s="95" t="n"/>
      <c r="HV251" s="95" t="n"/>
      <c r="HW251" s="95" t="n"/>
      <c r="HX251" s="95" t="n"/>
      <c r="HY251" s="95" t="n"/>
      <c r="HZ251" s="95" t="n"/>
      <c r="IA251" s="95" t="n"/>
      <c r="IB251" s="95" t="n"/>
      <c r="IC251" s="95" t="n"/>
      <c r="ID251" s="95" t="n"/>
      <c r="IE251" s="95" t="n"/>
      <c r="IF251" s="95" t="n"/>
      <c r="IG251" s="95" t="n"/>
      <c r="IH251" s="95" t="n"/>
      <c r="II251" s="95" t="n"/>
      <c r="IJ251" s="95" t="n"/>
      <c r="IK251" s="95" t="n"/>
      <c r="IL251" s="95" t="n"/>
      <c r="IM251" s="95" t="n"/>
      <c r="IN251" s="95" t="n"/>
      <c r="IO251" s="95" t="n"/>
      <c r="IP251" s="95" t="n"/>
      <c r="IQ251" s="95" t="n"/>
      <c r="IR251" s="95" t="n"/>
      <c r="IS251" s="95" t="n"/>
      <c r="IT251" s="95" t="n"/>
      <c r="IU251" s="95" t="n"/>
    </row>
    <row r="252" ht="12.75" customHeight="1" s="54">
      <c r="A252" s="95" t="n">
        <v>18</v>
      </c>
      <c r="B252" s="95" t="n">
        <v>1</v>
      </c>
      <c r="C252" s="95">
        <f>ROW(SmtRes!A229)</f>
        <v/>
      </c>
      <c r="D252" s="95">
        <f>ROW(EtalonRes!A229)</f>
        <v/>
      </c>
      <c r="E252" s="95" t="n">
        <v>2</v>
      </c>
      <c r="F252" s="95" t="inlineStr">
        <is>
          <t>PETR-103458</t>
        </is>
      </c>
      <c r="G252" s="95" t="inlineStr">
        <is>
          <t>Дренаж кондиционирования: труба, фитинги, помпа/обратный клапан</t>
        </is>
      </c>
      <c r="H252" s="95" t="inlineStr">
        <is>
          <t>м.п.</t>
        </is>
      </c>
      <c r="I252" s="95" t="n">
        <v>618.24</v>
      </c>
      <c r="J252" s="95" t="n">
        <v>724.83</v>
      </c>
      <c r="K252" s="95" t="n">
        <v>448121.35</v>
      </c>
      <c r="L252" s="95" t="n"/>
      <c r="M252" s="95" t="n"/>
      <c r="N252" s="95" t="n"/>
      <c r="O252" s="95">
        <f>ROUND(Z252,2)</f>
        <v/>
      </c>
      <c r="P252" s="95">
        <f>ROUND(U252,2)</f>
        <v/>
      </c>
      <c r="Q252" s="95">
        <f>ROUND(1,2)</f>
        <v/>
      </c>
      <c r="R252" s="95">
        <f>ROUND(AH252,2)</f>
        <v/>
      </c>
      <c r="S252" s="95" t="inlineStr">
        <is>
          <t>PETR-103458</t>
        </is>
      </c>
      <c r="T252" s="95" t="inlineStr">
        <is>
          <t>equipment</t>
        </is>
      </c>
      <c r="U252" s="95" t="n">
        <v>448121.35</v>
      </c>
      <c r="V252" s="95" t="n">
        <v>0</v>
      </c>
      <c r="W252" s="95" t="n">
        <v>0</v>
      </c>
      <c r="X252" s="95" t="n">
        <v>0</v>
      </c>
      <c r="Y252" s="95" t="n">
        <v>0</v>
      </c>
      <c r="Z252" s="95" t="n">
        <v>448118.9</v>
      </c>
      <c r="AA252" s="95" t="n">
        <v>0</v>
      </c>
      <c r="AB252" s="95" t="n">
        <v>0</v>
      </c>
      <c r="AC252" s="95" t="n">
        <v>0</v>
      </c>
      <c r="AD252" s="95" t="n">
        <v>0</v>
      </c>
      <c r="AE252" s="95" t="inlineStr">
        <is>
          <t>equipment</t>
        </is>
      </c>
      <c r="AF252" s="95" t="n">
        <v>0</v>
      </c>
      <c r="AG252" s="95" t="n">
        <v>0</v>
      </c>
      <c r="AH252" s="95" t="n">
        <v>0</v>
      </c>
      <c r="AI252" s="95">
        <f>(EX252)</f>
        <v/>
      </c>
      <c r="AJ252" s="95">
        <f>(AS252)</f>
        <v/>
      </c>
      <c r="AK252" s="95" t="n">
        <v>0</v>
      </c>
      <c r="AL252" s="95" t="n">
        <v>0</v>
      </c>
      <c r="AM252" s="95" t="n">
        <v>0</v>
      </c>
      <c r="AN252" s="95" t="n">
        <v>0</v>
      </c>
      <c r="AO252" s="95">
        <f>ROUND(O252,2)</f>
        <v/>
      </c>
      <c r="AP252" s="95" t="n">
        <v>0</v>
      </c>
      <c r="AQ252" s="95">
        <f>ROUND(R252,2)</f>
        <v/>
      </c>
      <c r="AR252" s="95" t="n">
        <v>0</v>
      </c>
      <c r="AS252" s="95" t="n">
        <v>0</v>
      </c>
      <c r="AT252" s="95" t="n">
        <v>0</v>
      </c>
      <c r="AU252" s="95" t="n">
        <v>0</v>
      </c>
      <c r="AV252" s="95" t="n">
        <v>1</v>
      </c>
      <c r="AW252" s="95" t="n">
        <v>1</v>
      </c>
      <c r="AX252" s="95" t="n"/>
      <c r="AY252" s="95" t="n"/>
      <c r="AZ252" s="95" t="n">
        <v>1</v>
      </c>
      <c r="BA252" s="95" t="n">
        <v>0</v>
      </c>
      <c r="BB252" s="95" t="n">
        <v>0</v>
      </c>
      <c r="BC252" s="95" t="n">
        <v>1</v>
      </c>
      <c r="BD252" s="95" t="n"/>
      <c r="BE252" s="95" t="n"/>
      <c r="BF252" s="95" t="n"/>
      <c r="BG252" s="95" t="n"/>
      <c r="BH252" s="95" t="n">
        <v>3</v>
      </c>
      <c r="BI252" s="95" t="n">
        <v>618.24</v>
      </c>
      <c r="BJ252" s="95" t="n"/>
      <c r="BK252" s="95" t="n"/>
      <c r="BL252" s="95" t="n"/>
      <c r="BM252" s="95" t="n">
        <v>400003</v>
      </c>
      <c r="BN252" s="95" t="n">
        <v>0</v>
      </c>
      <c r="BO252" s="95" t="n"/>
      <c r="BP252" s="95" t="n">
        <v>0</v>
      </c>
      <c r="BQ252" s="95" t="n">
        <v>216</v>
      </c>
      <c r="BR252" s="95" t="n">
        <v>0</v>
      </c>
      <c r="BS252" s="95" t="n">
        <v>1</v>
      </c>
      <c r="BT252" s="95" t="n">
        <v>1</v>
      </c>
      <c r="BU252" s="95" t="n">
        <v>1</v>
      </c>
      <c r="BV252" s="95" t="n">
        <v>1</v>
      </c>
      <c r="BW252" s="95" t="n">
        <v>1</v>
      </c>
      <c r="BX252" s="95" t="n">
        <v>1</v>
      </c>
      <c r="BY252" s="95" t="n"/>
      <c r="BZ252" s="95" t="n">
        <v>0</v>
      </c>
      <c r="CA252" s="95" t="n">
        <v>0</v>
      </c>
      <c r="CB252" s="95" t="n"/>
      <c r="CC252" s="95" t="n"/>
      <c r="CD252" s="95" t="n"/>
      <c r="CE252" s="95" t="n">
        <v>30</v>
      </c>
      <c r="CF252" s="95" t="n">
        <v>0</v>
      </c>
      <c r="CG252" s="95" t="n">
        <v>0</v>
      </c>
      <c r="CH252" s="95" t="n"/>
      <c r="CI252" s="95" t="n"/>
      <c r="CJ252" s="95" t="n"/>
      <c r="CK252" s="95" t="n"/>
      <c r="CL252" s="95" t="n"/>
      <c r="CM252" s="95" t="n">
        <v>0</v>
      </c>
      <c r="CN252" s="95" t="n"/>
      <c r="CO252" s="95" t="n">
        <v>0</v>
      </c>
      <c r="CP252" s="95">
        <f>ROUND(P252,2)</f>
        <v/>
      </c>
      <c r="CQ252" s="95">
        <f>ROUND(V252,2)</f>
        <v/>
      </c>
      <c r="CR252" s="95">
        <f>ROUND(W252,2)</f>
        <v/>
      </c>
      <c r="CS252" s="95">
        <f>ROUND(X252,2)</f>
        <v/>
      </c>
      <c r="CT252" s="95">
        <f>ROUND(Y252,2)</f>
        <v/>
      </c>
      <c r="CU252" s="95">
        <f>ROUND(AF252,2)</f>
        <v/>
      </c>
      <c r="CV252" s="95">
        <f>ROUND((AH252*AV252),2)</f>
        <v/>
      </c>
      <c r="CW252" s="95">
        <f>ROUND(AI252,2)</f>
        <v/>
      </c>
      <c r="CX252" s="95">
        <f>ROUND(AJ252,2)</f>
        <v/>
      </c>
      <c r="CY252" s="95">
        <f>ROUND(((P252*AT252)/100),2)</f>
        <v/>
      </c>
      <c r="CZ252" s="95">
        <f>ROUND(((P252*AU252)/100),2)</f>
        <v/>
      </c>
      <c r="DA252" s="95" t="n"/>
      <c r="DB252" s="95" t="n"/>
      <c r="DC252" s="95" t="n"/>
      <c r="DD252" s="95" t="n"/>
      <c r="DE252" s="95" t="n"/>
      <c r="DF252" s="95" t="n"/>
      <c r="DG252" s="95" t="n"/>
      <c r="DH252" s="95" t="n"/>
      <c r="DI252" s="95" t="n"/>
      <c r="DJ252" s="95" t="n"/>
      <c r="DK252" s="95" t="n"/>
      <c r="DL252" s="95" t="n"/>
      <c r="DM252" s="95" t="n"/>
      <c r="DN252" s="95" t="n">
        <v>0</v>
      </c>
      <c r="DO252" s="95" t="n">
        <v>0</v>
      </c>
      <c r="DP252" s="95" t="n">
        <v>1</v>
      </c>
      <c r="DQ252" s="95" t="n">
        <v>1</v>
      </c>
      <c r="DR252" s="95" t="n"/>
      <c r="DS252" s="95" t="n"/>
      <c r="DT252" s="95" t="n"/>
      <c r="DU252" s="95" t="n">
        <v>1000</v>
      </c>
      <c r="DV252" s="95" t="inlineStr">
        <is>
          <t>м.п.</t>
        </is>
      </c>
      <c r="DW252" s="95" t="inlineStr">
        <is>
          <t>м.п.</t>
        </is>
      </c>
      <c r="DX252" s="95" t="n">
        <v>1</v>
      </c>
      <c r="DY252" s="95" t="n"/>
      <c r="DZ252" s="95" t="n"/>
      <c r="EA252" s="95" t="n"/>
      <c r="EB252" s="95" t="n"/>
      <c r="EC252" s="95" t="n"/>
      <c r="ED252" s="95" t="n"/>
      <c r="EE252" s="95" t="n">
        <v>1380385450</v>
      </c>
      <c r="EF252" s="95" t="n">
        <v>216</v>
      </c>
      <c r="EG252" s="95" t="inlineStr">
        <is>
          <t>Оборудование</t>
        </is>
      </c>
      <c r="EH252" s="95" t="n">
        <v>0</v>
      </c>
      <c r="EI252" s="95" t="n"/>
      <c r="EJ252" s="95" t="n">
        <v>618.24</v>
      </c>
      <c r="EK252" s="95" t="n">
        <v>0</v>
      </c>
      <c r="EL252" s="95" t="inlineStr">
        <is>
          <t>ТКП / коммерческое предложение</t>
        </is>
      </c>
      <c r="EM252" s="95" t="inlineStr">
        <is>
          <t>PETR-103458</t>
        </is>
      </c>
      <c r="EN252" s="95" t="n"/>
      <c r="EO252" s="95" t="n"/>
      <c r="EP252" s="95" t="n"/>
      <c r="EQ252" s="95" t="n">
        <v>0</v>
      </c>
      <c r="ER252" s="95" t="n">
        <v>724.83</v>
      </c>
      <c r="ES252" s="95" t="n">
        <v>0</v>
      </c>
      <c r="ET252" s="95" t="n">
        <v>0</v>
      </c>
      <c r="EU252" s="95" t="n">
        <v>0</v>
      </c>
      <c r="EV252" s="95" t="n">
        <v>0</v>
      </c>
      <c r="EW252" s="95" t="n">
        <v>0</v>
      </c>
      <c r="EX252" s="95" t="n">
        <v>0</v>
      </c>
      <c r="EY252" s="95" t="n">
        <v>0</v>
      </c>
      <c r="EZ252" s="95" t="n"/>
      <c r="FA252" s="95" t="n"/>
      <c r="FB252" s="95" t="n"/>
      <c r="FC252" s="95" t="n"/>
      <c r="FD252" s="95" t="n"/>
      <c r="FE252" s="95" t="n"/>
      <c r="FF252" s="95" t="n"/>
      <c r="FG252" s="95" t="n"/>
      <c r="FH252" s="95" t="n"/>
      <c r="FI252" s="95" t="n"/>
      <c r="FJ252" s="95" t="n"/>
      <c r="FK252" s="95" t="n"/>
      <c r="FL252" s="95" t="n"/>
      <c r="FM252" s="95" t="n"/>
      <c r="FN252" s="95" t="n"/>
      <c r="FO252" s="95" t="n"/>
      <c r="FP252" s="95" t="n"/>
      <c r="FQ252" s="95" t="n">
        <v>0</v>
      </c>
      <c r="FR252" s="95">
        <f>ROUND(IF(BI252=3,GM252,0),2)</f>
        <v/>
      </c>
      <c r="FS252" s="95" t="n">
        <v>0</v>
      </c>
      <c r="FT252" s="95" t="n"/>
      <c r="FU252" s="95" t="n"/>
      <c r="FV252" s="95" t="n"/>
      <c r="FW252" s="95" t="n"/>
      <c r="FX252" s="95" t="n">
        <v>0</v>
      </c>
      <c r="FY252" s="95" t="n">
        <v>0</v>
      </c>
      <c r="FZ252" s="95" t="n"/>
      <c r="GA252" s="95" t="inlineStr">
        <is>
          <t>[83 / 1,20 /  1] +  1,2% Заг.скл</t>
        </is>
      </c>
      <c r="GB252" s="95" t="n"/>
      <c r="GC252" s="95" t="n"/>
      <c r="GD252" s="95" t="n">
        <v>1</v>
      </c>
      <c r="GE252" s="95" t="n"/>
      <c r="GF252" s="95" t="n">
        <v>1380385450</v>
      </c>
      <c r="GG252" s="95" t="n">
        <v>2</v>
      </c>
      <c r="GH252" s="95" t="n">
        <v>3</v>
      </c>
      <c r="GI252" s="95" t="n">
        <v>5</v>
      </c>
      <c r="GJ252" s="95" t="n">
        <v>0</v>
      </c>
      <c r="GK252" s="95" t="n">
        <v>0</v>
      </c>
      <c r="GL252" s="95">
        <f>ROUND(IF(AND(BH252=3,BI252=3,FS252&lt;&gt;0),P252,0),2)</f>
        <v/>
      </c>
      <c r="GM252" s="95">
        <f>ROUND(O252+X252+Y252,2)+GX252</f>
        <v/>
      </c>
      <c r="GN252" s="95">
        <f>IF(OR(BI252=0,BI252=1),GM252-GX252,0)</f>
        <v/>
      </c>
      <c r="GO252" s="95">
        <f>IF(BI252=2,GM252-GX252,0)</f>
        <v/>
      </c>
      <c r="GP252" s="95">
        <f>IF(BI252=4,GM252-GX252,0)</f>
        <v/>
      </c>
      <c r="GQ252" s="95" t="n"/>
      <c r="GR252" s="95" t="n">
        <v>1</v>
      </c>
      <c r="GS252" s="95" t="n">
        <v>1</v>
      </c>
      <c r="GT252" s="95" t="n">
        <v>0</v>
      </c>
      <c r="GU252" s="95" t="n"/>
      <c r="GV252" s="95">
        <f>ROUND((GT252),6)</f>
        <v/>
      </c>
      <c r="GW252" s="95" t="n">
        <v>1</v>
      </c>
      <c r="GX252" s="95">
        <f>ROUND(HC252*I252,2)</f>
        <v/>
      </c>
      <c r="GY252" s="95" t="n">
        <v>0</v>
      </c>
      <c r="GZ252" s="95" t="n">
        <v>0</v>
      </c>
      <c r="HA252" s="95" t="n">
        <v>0</v>
      </c>
      <c r="HB252" s="95" t="n">
        <v>0</v>
      </c>
      <c r="HC252" s="95">
        <f>GV252*GW252</f>
        <v/>
      </c>
      <c r="HD252" s="95" t="n">
        <v>0</v>
      </c>
      <c r="HE252" s="95" t="n"/>
      <c r="HF252" s="95" t="n"/>
      <c r="HG252" s="95" t="n"/>
      <c r="HH252" s="95" t="n"/>
      <c r="HI252" s="95" t="n"/>
      <c r="HJ252" s="95" t="n"/>
      <c r="HK252" s="95" t="n"/>
      <c r="HL252" s="95" t="n"/>
      <c r="HM252" s="95" t="n"/>
      <c r="HN252" s="95" t="n"/>
      <c r="HO252" s="95" t="n"/>
      <c r="HP252" s="95" t="n"/>
      <c r="HQ252" s="95" t="n"/>
      <c r="HR252" s="95" t="n"/>
      <c r="HS252" s="95" t="n"/>
      <c r="HT252" s="95" t="n"/>
      <c r="HU252" s="95" t="n"/>
      <c r="HV252" s="95" t="n"/>
      <c r="HW252" s="95" t="n"/>
      <c r="HX252" s="95" t="n"/>
      <c r="HY252" s="95" t="n"/>
      <c r="HZ252" s="95" t="n"/>
      <c r="IA252" s="95" t="n"/>
      <c r="IB252" s="95" t="n"/>
      <c r="IC252" s="95" t="n"/>
      <c r="ID252" s="95" t="n"/>
      <c r="IE252" s="95" t="n"/>
      <c r="IF252" s="95" t="n"/>
      <c r="IG252" s="95" t="n"/>
      <c r="IH252" s="95" t="n"/>
      <c r="II252" s="95" t="n"/>
      <c r="IJ252" s="95" t="n"/>
      <c r="IK252" s="95" t="n"/>
      <c r="IL252" s="95" t="n"/>
      <c r="IM252" s="95" t="n"/>
      <c r="IN252" s="95" t="n"/>
      <c r="IO252" s="95" t="n"/>
      <c r="IP252" s="95" t="n"/>
      <c r="IQ252" s="95" t="n"/>
      <c r="IR252" s="95" t="n"/>
      <c r="IS252" s="95" t="n"/>
      <c r="IT252" s="95" t="n"/>
      <c r="IU252" s="95" t="n"/>
    </row>
    <row r="253" ht="12.75" customHeight="1" s="54">
      <c r="A253" s="95" t="n">
        <v>18</v>
      </c>
      <c r="B253" s="95" t="n">
        <v>1</v>
      </c>
      <c r="C253" s="95">
        <f>ROW(SmtRes!A230)</f>
        <v/>
      </c>
      <c r="D253" s="95">
        <f>ROW(EtalonRes!A230)</f>
        <v/>
      </c>
      <c r="E253" s="95" t="n">
        <v>2</v>
      </c>
      <c r="F253" s="95" t="inlineStr">
        <is>
          <t>TKP</t>
        </is>
      </c>
      <c r="G253" s="95" t="inlineStr">
        <is>
          <t>Дренажная помпа кондиционера с датчиком и крепежом</t>
        </is>
      </c>
      <c r="H253" s="95" t="inlineStr">
        <is>
          <t>шт.</t>
        </is>
      </c>
      <c r="I253" s="95" t="n">
        <v>48.3</v>
      </c>
      <c r="J253" s="95" t="n">
        <v>20629.89</v>
      </c>
      <c r="K253" s="95" t="n">
        <v>996423.67</v>
      </c>
      <c r="L253" s="95" t="n"/>
      <c r="M253" s="95" t="n"/>
      <c r="N253" s="95" t="n"/>
      <c r="O253" s="95">
        <f>ROUND(Z253,2)</f>
        <v/>
      </c>
      <c r="P253" s="95">
        <f>ROUND(U253,2)</f>
        <v/>
      </c>
      <c r="Q253" s="95">
        <f>ROUND(1,2)</f>
        <v/>
      </c>
      <c r="R253" s="95">
        <f>ROUND(AH253,2)</f>
        <v/>
      </c>
      <c r="S253" s="95" t="inlineStr">
        <is>
          <t>ТКП</t>
        </is>
      </c>
      <c r="T253" s="95" t="inlineStr">
        <is>
          <t>equipment</t>
        </is>
      </c>
      <c r="U253" s="95" t="n">
        <v>996423.67</v>
      </c>
      <c r="V253" s="95" t="n">
        <v>0</v>
      </c>
      <c r="W253" s="95" t="n">
        <v>0</v>
      </c>
      <c r="X253" s="95" t="n">
        <v>0</v>
      </c>
      <c r="Y253" s="95" t="n">
        <v>0</v>
      </c>
      <c r="Z253" s="95" t="n">
        <v>996423.6899999999</v>
      </c>
      <c r="AA253" s="95" t="n">
        <v>0</v>
      </c>
      <c r="AB253" s="95" t="n">
        <v>0</v>
      </c>
      <c r="AC253" s="95" t="n">
        <v>0</v>
      </c>
      <c r="AD253" s="95" t="n">
        <v>0</v>
      </c>
      <c r="AE253" s="95" t="inlineStr">
        <is>
          <t>equipment</t>
        </is>
      </c>
      <c r="AF253" s="95" t="n">
        <v>0</v>
      </c>
      <c r="AG253" s="95" t="n">
        <v>0</v>
      </c>
      <c r="AH253" s="95" t="n">
        <v>0</v>
      </c>
      <c r="AI253" s="95">
        <f>(EX253)</f>
        <v/>
      </c>
      <c r="AJ253" s="95">
        <f>(AS253)</f>
        <v/>
      </c>
      <c r="AK253" s="95" t="n">
        <v>0</v>
      </c>
      <c r="AL253" s="95" t="n">
        <v>0</v>
      </c>
      <c r="AM253" s="95" t="n">
        <v>0</v>
      </c>
      <c r="AN253" s="95" t="n">
        <v>0</v>
      </c>
      <c r="AO253" s="95">
        <f>ROUND(O253,2)</f>
        <v/>
      </c>
      <c r="AP253" s="95" t="n">
        <v>0</v>
      </c>
      <c r="AQ253" s="95">
        <f>ROUND(R253,2)</f>
        <v/>
      </c>
      <c r="AR253" s="95" t="n">
        <v>0</v>
      </c>
      <c r="AS253" s="95" t="n">
        <v>0</v>
      </c>
      <c r="AT253" s="95" t="n">
        <v>0</v>
      </c>
      <c r="AU253" s="95" t="n">
        <v>0</v>
      </c>
      <c r="AV253" s="95" t="n">
        <v>1</v>
      </c>
      <c r="AW253" s="95" t="n">
        <v>1</v>
      </c>
      <c r="AX253" s="95" t="n"/>
      <c r="AY253" s="95" t="n"/>
      <c r="AZ253" s="95" t="n">
        <v>1</v>
      </c>
      <c r="BA253" s="95" t="n">
        <v>0</v>
      </c>
      <c r="BB253" s="95" t="n">
        <v>0</v>
      </c>
      <c r="BC253" s="95" t="n">
        <v>1</v>
      </c>
      <c r="BD253" s="95" t="n"/>
      <c r="BE253" s="95" t="n"/>
      <c r="BF253" s="95" t="n"/>
      <c r="BG253" s="95" t="n"/>
      <c r="BH253" s="95" t="n">
        <v>3</v>
      </c>
      <c r="BI253" s="95" t="n">
        <v>48.3</v>
      </c>
      <c r="BJ253" s="95" t="n"/>
      <c r="BK253" s="95" t="n"/>
      <c r="BL253" s="95" t="n"/>
      <c r="BM253" s="95" t="n">
        <v>400003</v>
      </c>
      <c r="BN253" s="95" t="n">
        <v>0</v>
      </c>
      <c r="BO253" s="95" t="n"/>
      <c r="BP253" s="95" t="n">
        <v>0</v>
      </c>
      <c r="BQ253" s="95" t="n">
        <v>216</v>
      </c>
      <c r="BR253" s="95" t="n">
        <v>0</v>
      </c>
      <c r="BS253" s="95" t="n">
        <v>1</v>
      </c>
      <c r="BT253" s="95" t="n">
        <v>1</v>
      </c>
      <c r="BU253" s="95" t="n">
        <v>1</v>
      </c>
      <c r="BV253" s="95" t="n">
        <v>1</v>
      </c>
      <c r="BW253" s="95" t="n">
        <v>1</v>
      </c>
      <c r="BX253" s="95" t="n">
        <v>1</v>
      </c>
      <c r="BY253" s="95" t="n"/>
      <c r="BZ253" s="95" t="n">
        <v>0</v>
      </c>
      <c r="CA253" s="95" t="n">
        <v>0</v>
      </c>
      <c r="CB253" s="95" t="n"/>
      <c r="CC253" s="95" t="n"/>
      <c r="CD253" s="95" t="n"/>
      <c r="CE253" s="95" t="n">
        <v>30</v>
      </c>
      <c r="CF253" s="95" t="n">
        <v>0</v>
      </c>
      <c r="CG253" s="95" t="n">
        <v>0</v>
      </c>
      <c r="CH253" s="95" t="n"/>
      <c r="CI253" s="95" t="n"/>
      <c r="CJ253" s="95" t="n"/>
      <c r="CK253" s="95" t="n"/>
      <c r="CL253" s="95" t="n"/>
      <c r="CM253" s="95" t="n">
        <v>0</v>
      </c>
      <c r="CN253" s="95" t="n"/>
      <c r="CO253" s="95" t="n">
        <v>0</v>
      </c>
      <c r="CP253" s="95">
        <f>ROUND(P253,2)</f>
        <v/>
      </c>
      <c r="CQ253" s="95">
        <f>ROUND(V253,2)</f>
        <v/>
      </c>
      <c r="CR253" s="95">
        <f>ROUND(W253,2)</f>
        <v/>
      </c>
      <c r="CS253" s="95">
        <f>ROUND(X253,2)</f>
        <v/>
      </c>
      <c r="CT253" s="95">
        <f>ROUND(Y253,2)</f>
        <v/>
      </c>
      <c r="CU253" s="95">
        <f>ROUND(AF253,2)</f>
        <v/>
      </c>
      <c r="CV253" s="95">
        <f>ROUND((AH253*AV253),2)</f>
        <v/>
      </c>
      <c r="CW253" s="95">
        <f>ROUND(AI253,2)</f>
        <v/>
      </c>
      <c r="CX253" s="95">
        <f>ROUND(AJ253,2)</f>
        <v/>
      </c>
      <c r="CY253" s="95">
        <f>ROUND(((P253*AT253)/100),2)</f>
        <v/>
      </c>
      <c r="CZ253" s="95">
        <f>ROUND(((P253*AU253)/100),2)</f>
        <v/>
      </c>
      <c r="DA253" s="95" t="n"/>
      <c r="DB253" s="95" t="n"/>
      <c r="DC253" s="95" t="n"/>
      <c r="DD253" s="95" t="n"/>
      <c r="DE253" s="95" t="n"/>
      <c r="DF253" s="95" t="n"/>
      <c r="DG253" s="95" t="n"/>
      <c r="DH253" s="95" t="n"/>
      <c r="DI253" s="95" t="n"/>
      <c r="DJ253" s="95" t="n"/>
      <c r="DK253" s="95" t="n"/>
      <c r="DL253" s="95" t="n"/>
      <c r="DM253" s="95" t="n"/>
      <c r="DN253" s="95" t="n">
        <v>0</v>
      </c>
      <c r="DO253" s="95" t="n">
        <v>0</v>
      </c>
      <c r="DP253" s="95" t="n">
        <v>1</v>
      </c>
      <c r="DQ253" s="95" t="n">
        <v>1</v>
      </c>
      <c r="DR253" s="95" t="n"/>
      <c r="DS253" s="95" t="n"/>
      <c r="DT253" s="95" t="n"/>
      <c r="DU253" s="95" t="n">
        <v>1000</v>
      </c>
      <c r="DV253" s="95" t="inlineStr">
        <is>
          <t>шт.</t>
        </is>
      </c>
      <c r="DW253" s="95" t="inlineStr">
        <is>
          <t>шт.</t>
        </is>
      </c>
      <c r="DX253" s="95" t="n">
        <v>1</v>
      </c>
      <c r="DY253" s="95" t="n"/>
      <c r="DZ253" s="95" t="n"/>
      <c r="EA253" s="95" t="n"/>
      <c r="EB253" s="95" t="n"/>
      <c r="EC253" s="95" t="n"/>
      <c r="ED253" s="95" t="n"/>
      <c r="EE253" s="95" t="n">
        <v>1734181949</v>
      </c>
      <c r="EF253" s="95" t="n">
        <v>216</v>
      </c>
      <c r="EG253" s="95" t="inlineStr">
        <is>
          <t>Оборудование</t>
        </is>
      </c>
      <c r="EH253" s="95" t="n">
        <v>0</v>
      </c>
      <c r="EI253" s="95" t="n"/>
      <c r="EJ253" s="95" t="n">
        <v>48.3</v>
      </c>
      <c r="EK253" s="95" t="n">
        <v>0</v>
      </c>
      <c r="EL253" s="95" t="inlineStr">
        <is>
          <t>ТКП / коммерческое предложение</t>
        </is>
      </c>
      <c r="EM253" s="95" t="inlineStr">
        <is>
          <t>ТКП</t>
        </is>
      </c>
      <c r="EN253" s="95" t="n"/>
      <c r="EO253" s="95" t="n"/>
      <c r="EP253" s="95" t="n"/>
      <c r="EQ253" s="95" t="n">
        <v>0</v>
      </c>
      <c r="ER253" s="95" t="n">
        <v>20629.89</v>
      </c>
      <c r="ES253" s="95" t="n">
        <v>0</v>
      </c>
      <c r="ET253" s="95" t="n">
        <v>0</v>
      </c>
      <c r="EU253" s="95" t="n">
        <v>0</v>
      </c>
      <c r="EV253" s="95" t="n">
        <v>0</v>
      </c>
      <c r="EW253" s="95" t="n">
        <v>0</v>
      </c>
      <c r="EX253" s="95" t="n">
        <v>0</v>
      </c>
      <c r="EY253" s="95" t="n">
        <v>0</v>
      </c>
      <c r="EZ253" s="95" t="n"/>
      <c r="FA253" s="95" t="n"/>
      <c r="FB253" s="95" t="n"/>
      <c r="FC253" s="95" t="n"/>
      <c r="FD253" s="95" t="n"/>
      <c r="FE253" s="95" t="n"/>
      <c r="FF253" s="95" t="n"/>
      <c r="FG253" s="95" t="n"/>
      <c r="FH253" s="95" t="n"/>
      <c r="FI253" s="95" t="n"/>
      <c r="FJ253" s="95" t="n"/>
      <c r="FK253" s="95" t="n"/>
      <c r="FL253" s="95" t="n"/>
      <c r="FM253" s="95" t="n"/>
      <c r="FN253" s="95" t="n"/>
      <c r="FO253" s="95" t="n"/>
      <c r="FP253" s="95" t="n"/>
      <c r="FQ253" s="95" t="n">
        <v>0</v>
      </c>
      <c r="FR253" s="95">
        <f>ROUND(IF(BI253=3,GM253,0),2)</f>
        <v/>
      </c>
      <c r="FS253" s="95" t="n">
        <v>0</v>
      </c>
      <c r="FT253" s="95" t="n"/>
      <c r="FU253" s="95" t="n"/>
      <c r="FV253" s="95" t="n"/>
      <c r="FW253" s="95" t="n"/>
      <c r="FX253" s="95" t="n">
        <v>0</v>
      </c>
      <c r="FY253" s="95" t="n">
        <v>0</v>
      </c>
      <c r="FZ253" s="95" t="n"/>
      <c r="GA253" s="95" t="inlineStr">
        <is>
          <t>[83 / 1,20 /  1] +  1,2% Заг.скл</t>
        </is>
      </c>
      <c r="GB253" s="95" t="n"/>
      <c r="GC253" s="95" t="n"/>
      <c r="GD253" s="95" t="n">
        <v>1</v>
      </c>
      <c r="GE253" s="95" t="n"/>
      <c r="GF253" s="95" t="n">
        <v>1734181949</v>
      </c>
      <c r="GG253" s="95" t="n">
        <v>2</v>
      </c>
      <c r="GH253" s="95" t="n">
        <v>3</v>
      </c>
      <c r="GI253" s="95" t="n">
        <v>5</v>
      </c>
      <c r="GJ253" s="95" t="n">
        <v>0</v>
      </c>
      <c r="GK253" s="95" t="n">
        <v>0</v>
      </c>
      <c r="GL253" s="95">
        <f>ROUND(IF(AND(BH253=3,BI253=3,FS253&lt;&gt;0),P253,0),2)</f>
        <v/>
      </c>
      <c r="GM253" s="95">
        <f>ROUND(O253+X253+Y253,2)+GX253</f>
        <v/>
      </c>
      <c r="GN253" s="95">
        <f>IF(OR(BI253=0,BI253=1),GM253-GX253,0)</f>
        <v/>
      </c>
      <c r="GO253" s="95">
        <f>IF(BI253=2,GM253-GX253,0)</f>
        <v/>
      </c>
      <c r="GP253" s="95">
        <f>IF(BI253=4,GM253-GX253,0)</f>
        <v/>
      </c>
      <c r="GQ253" s="95" t="n"/>
      <c r="GR253" s="95" t="n">
        <v>1</v>
      </c>
      <c r="GS253" s="95" t="n">
        <v>1</v>
      </c>
      <c r="GT253" s="95" t="n">
        <v>0</v>
      </c>
      <c r="GU253" s="95" t="n"/>
      <c r="GV253" s="95">
        <f>ROUND((GT253),6)</f>
        <v/>
      </c>
      <c r="GW253" s="95" t="n">
        <v>1</v>
      </c>
      <c r="GX253" s="95">
        <f>ROUND(HC253*I253,2)</f>
        <v/>
      </c>
      <c r="GY253" s="95" t="n">
        <v>0</v>
      </c>
      <c r="GZ253" s="95" t="n">
        <v>0</v>
      </c>
      <c r="HA253" s="95" t="n">
        <v>0</v>
      </c>
      <c r="HB253" s="95" t="n">
        <v>0</v>
      </c>
      <c r="HC253" s="95">
        <f>GV253*GW253</f>
        <v/>
      </c>
      <c r="HD253" s="95" t="n">
        <v>0</v>
      </c>
      <c r="HE253" s="95" t="n"/>
      <c r="HF253" s="95" t="n"/>
      <c r="HG253" s="95" t="n"/>
      <c r="HH253" s="95" t="n"/>
      <c r="HI253" s="95" t="n"/>
      <c r="HJ253" s="95" t="n"/>
      <c r="HK253" s="95" t="n"/>
      <c r="HL253" s="95" t="n"/>
      <c r="HM253" s="95" t="n"/>
      <c r="HN253" s="95" t="n"/>
      <c r="HO253" s="95" t="n"/>
      <c r="HP253" s="95" t="n"/>
      <c r="HQ253" s="95" t="n"/>
      <c r="HR253" s="95" t="n"/>
      <c r="HS253" s="95" t="n"/>
      <c r="HT253" s="95" t="n"/>
      <c r="HU253" s="95" t="n"/>
      <c r="HV253" s="95" t="n"/>
      <c r="HW253" s="95" t="n"/>
      <c r="HX253" s="95" t="n"/>
      <c r="HY253" s="95" t="n"/>
      <c r="HZ253" s="95" t="n"/>
      <c r="IA253" s="95" t="n"/>
      <c r="IB253" s="95" t="n"/>
      <c r="IC253" s="95" t="n"/>
      <c r="ID253" s="95" t="n"/>
      <c r="IE253" s="95" t="n"/>
      <c r="IF253" s="95" t="n"/>
      <c r="IG253" s="95" t="n"/>
      <c r="IH253" s="95" t="n"/>
      <c r="II253" s="95" t="n"/>
      <c r="IJ253" s="95" t="n"/>
      <c r="IK253" s="95" t="n"/>
      <c r="IL253" s="95" t="n"/>
      <c r="IM253" s="95" t="n"/>
      <c r="IN253" s="95" t="n"/>
      <c r="IO253" s="95" t="n"/>
      <c r="IP253" s="95" t="n"/>
      <c r="IQ253" s="95" t="n"/>
      <c r="IR253" s="95" t="n"/>
      <c r="IS253" s="95" t="n"/>
      <c r="IT253" s="95" t="n"/>
      <c r="IU253" s="95" t="n"/>
    </row>
    <row r="254" ht="12.75" customHeight="1" s="54">
      <c r="A254" s="95" t="n">
        <v>18</v>
      </c>
      <c r="B254" s="95" t="n">
        <v>1</v>
      </c>
      <c r="C254" s="95">
        <f>ROW(SmtRes!A231)</f>
        <v/>
      </c>
      <c r="D254" s="95">
        <f>ROW(EtalonRes!A231)</f>
        <v/>
      </c>
      <c r="E254" s="95" t="n">
        <v>2.1</v>
      </c>
      <c r="F254" s="95" t="inlineStr">
        <is>
          <t>TKP</t>
        </is>
      </c>
      <c r="G254" s="95" t="inlineStr">
        <is>
          <t>Алмазное бурение и гильзование проходок кондиционирования</t>
        </is>
      </c>
      <c r="H254" s="95" t="inlineStr">
        <is>
          <t>узел</t>
        </is>
      </c>
      <c r="I254" s="95" t="n">
        <v>48.3</v>
      </c>
      <c r="J254" s="95" t="n">
        <v>7248.34</v>
      </c>
      <c r="K254" s="95" t="n">
        <v>350094.8</v>
      </c>
      <c r="L254" s="95" t="n"/>
      <c r="M254" s="95" t="n"/>
      <c r="N254" s="95" t="n"/>
      <c r="O254" s="95">
        <f>ROUND(Z254,2)</f>
        <v/>
      </c>
      <c r="P254" s="95">
        <f>ROUND(U254,2)</f>
        <v/>
      </c>
      <c r="Q254" s="95">
        <f>ROUND(1,2)</f>
        <v/>
      </c>
      <c r="R254" s="95">
        <f>ROUND(AH254,2)</f>
        <v/>
      </c>
      <c r="S254" s="95" t="inlineStr">
        <is>
          <t>ТКП</t>
        </is>
      </c>
      <c r="T254" s="95" t="inlineStr">
        <is>
          <t>material</t>
        </is>
      </c>
      <c r="U254" s="95" t="n">
        <v>350094.8</v>
      </c>
      <c r="V254" s="95" t="n">
        <v>0</v>
      </c>
      <c r="W254" s="95" t="n">
        <v>0</v>
      </c>
      <c r="X254" s="95" t="n">
        <v>0</v>
      </c>
      <c r="Y254" s="95" t="n">
        <v>0</v>
      </c>
      <c r="Z254" s="95" t="n">
        <v>350094.82</v>
      </c>
      <c r="AA254" s="95" t="n">
        <v>0</v>
      </c>
      <c r="AB254" s="95" t="n">
        <v>0</v>
      </c>
      <c r="AC254" s="95" t="n">
        <v>0</v>
      </c>
      <c r="AD254" s="95" t="n">
        <v>0</v>
      </c>
      <c r="AE254" s="95" t="inlineStr">
        <is>
          <t>material</t>
        </is>
      </c>
      <c r="AF254" s="95" t="n">
        <v>0</v>
      </c>
      <c r="AG254" s="95" t="n">
        <v>0</v>
      </c>
      <c r="AH254" s="95" t="n">
        <v>0</v>
      </c>
      <c r="AI254" s="95">
        <f>(EX254)</f>
        <v/>
      </c>
      <c r="AJ254" s="95">
        <f>(AS254)</f>
        <v/>
      </c>
      <c r="AK254" s="95" t="n">
        <v>0</v>
      </c>
      <c r="AL254" s="95" t="n">
        <v>0</v>
      </c>
      <c r="AM254" s="95" t="n">
        <v>0</v>
      </c>
      <c r="AN254" s="95" t="n">
        <v>0</v>
      </c>
      <c r="AO254" s="95">
        <f>ROUND(O254,2)</f>
        <v/>
      </c>
      <c r="AP254" s="95" t="n">
        <v>0</v>
      </c>
      <c r="AQ254" s="95">
        <f>ROUND(R254,2)</f>
        <v/>
      </c>
      <c r="AR254" s="95" t="n">
        <v>0</v>
      </c>
      <c r="AS254" s="95" t="n">
        <v>0</v>
      </c>
      <c r="AT254" s="95" t="n">
        <v>0</v>
      </c>
      <c r="AU254" s="95" t="n">
        <v>0</v>
      </c>
      <c r="AV254" s="95" t="n">
        <v>1</v>
      </c>
      <c r="AW254" s="95" t="n">
        <v>1</v>
      </c>
      <c r="AX254" s="95" t="n"/>
      <c r="AY254" s="95" t="n"/>
      <c r="AZ254" s="95" t="n">
        <v>1</v>
      </c>
      <c r="BA254" s="95" t="n">
        <v>0</v>
      </c>
      <c r="BB254" s="95" t="n">
        <v>0</v>
      </c>
      <c r="BC254" s="95" t="n">
        <v>1</v>
      </c>
      <c r="BD254" s="95" t="n"/>
      <c r="BE254" s="95" t="n"/>
      <c r="BF254" s="95" t="n"/>
      <c r="BG254" s="95" t="n"/>
      <c r="BH254" s="95" t="n">
        <v>3</v>
      </c>
      <c r="BI254" s="95" t="n">
        <v>48.3</v>
      </c>
      <c r="BJ254" s="95" t="n"/>
      <c r="BK254" s="95" t="n"/>
      <c r="BL254" s="95" t="n"/>
      <c r="BM254" s="95" t="n">
        <v>400002</v>
      </c>
      <c r="BN254" s="95" t="n">
        <v>0</v>
      </c>
      <c r="BO254" s="95" t="n"/>
      <c r="BP254" s="95" t="n">
        <v>0</v>
      </c>
      <c r="BQ254" s="95" t="n">
        <v>202</v>
      </c>
      <c r="BR254" s="95" t="n">
        <v>0</v>
      </c>
      <c r="BS254" s="95" t="n">
        <v>1</v>
      </c>
      <c r="BT254" s="95" t="n">
        <v>1</v>
      </c>
      <c r="BU254" s="95" t="n">
        <v>1</v>
      </c>
      <c r="BV254" s="95" t="n">
        <v>1</v>
      </c>
      <c r="BW254" s="95" t="n">
        <v>1</v>
      </c>
      <c r="BX254" s="95" t="n">
        <v>1</v>
      </c>
      <c r="BY254" s="95" t="n"/>
      <c r="BZ254" s="95" t="n">
        <v>0</v>
      </c>
      <c r="CA254" s="95" t="n">
        <v>0</v>
      </c>
      <c r="CB254" s="95" t="n"/>
      <c r="CC254" s="95" t="n"/>
      <c r="CD254" s="95" t="n"/>
      <c r="CE254" s="95" t="n">
        <v>30</v>
      </c>
      <c r="CF254" s="95" t="n">
        <v>0</v>
      </c>
      <c r="CG254" s="95" t="n">
        <v>0</v>
      </c>
      <c r="CH254" s="95" t="n"/>
      <c r="CI254" s="95" t="n"/>
      <c r="CJ254" s="95" t="n"/>
      <c r="CK254" s="95" t="n"/>
      <c r="CL254" s="95" t="n"/>
      <c r="CM254" s="95" t="n">
        <v>0</v>
      </c>
      <c r="CN254" s="95" t="n"/>
      <c r="CO254" s="95" t="n">
        <v>0</v>
      </c>
      <c r="CP254" s="95">
        <f>ROUND(P254,2)</f>
        <v/>
      </c>
      <c r="CQ254" s="95">
        <f>ROUND(V254,2)</f>
        <v/>
      </c>
      <c r="CR254" s="95">
        <f>ROUND(W254,2)</f>
        <v/>
      </c>
      <c r="CS254" s="95">
        <f>ROUND(X254,2)</f>
        <v/>
      </c>
      <c r="CT254" s="95">
        <f>ROUND(Y254,2)</f>
        <v/>
      </c>
      <c r="CU254" s="95">
        <f>ROUND(AF254,2)</f>
        <v/>
      </c>
      <c r="CV254" s="95">
        <f>ROUND((AH254*AV254),2)</f>
        <v/>
      </c>
      <c r="CW254" s="95">
        <f>ROUND(AI254,2)</f>
        <v/>
      </c>
      <c r="CX254" s="95">
        <f>ROUND(AJ254,2)</f>
        <v/>
      </c>
      <c r="CY254" s="95">
        <f>ROUND(((P254*AT254)/100),2)</f>
        <v/>
      </c>
      <c r="CZ254" s="95">
        <f>ROUND(((P254*AU254)/100),2)</f>
        <v/>
      </c>
      <c r="DA254" s="95" t="n"/>
      <c r="DB254" s="95" t="n"/>
      <c r="DC254" s="95" t="n"/>
      <c r="DD254" s="95" t="n"/>
      <c r="DE254" s="95" t="n"/>
      <c r="DF254" s="95" t="n"/>
      <c r="DG254" s="95" t="n"/>
      <c r="DH254" s="95" t="n"/>
      <c r="DI254" s="95" t="n"/>
      <c r="DJ254" s="95" t="n"/>
      <c r="DK254" s="95" t="n"/>
      <c r="DL254" s="95" t="n"/>
      <c r="DM254" s="95" t="n"/>
      <c r="DN254" s="95" t="n">
        <v>0</v>
      </c>
      <c r="DO254" s="95" t="n">
        <v>0</v>
      </c>
      <c r="DP254" s="95" t="n">
        <v>1</v>
      </c>
      <c r="DQ254" s="95" t="n">
        <v>1</v>
      </c>
      <c r="DR254" s="95" t="n"/>
      <c r="DS254" s="95" t="n"/>
      <c r="DT254" s="95" t="n"/>
      <c r="DU254" s="95" t="n">
        <v>1000</v>
      </c>
      <c r="DV254" s="95" t="inlineStr">
        <is>
          <t>узел</t>
        </is>
      </c>
      <c r="DW254" s="95" t="inlineStr">
        <is>
          <t>узел</t>
        </is>
      </c>
      <c r="DX254" s="95" t="n">
        <v>1</v>
      </c>
      <c r="DY254" s="95" t="n"/>
      <c r="DZ254" s="95" t="n"/>
      <c r="EA254" s="95" t="n"/>
      <c r="EB254" s="95" t="n"/>
      <c r="EC254" s="95" t="n"/>
      <c r="ED254" s="95" t="n"/>
      <c r="EE254" s="95" t="n">
        <v>1099188824</v>
      </c>
      <c r="EF254" s="95" t="n">
        <v>202</v>
      </c>
      <c r="EG254" s="95" t="inlineStr">
        <is>
          <t>Материалы</t>
        </is>
      </c>
      <c r="EH254" s="95" t="n">
        <v>0</v>
      </c>
      <c r="EI254" s="95" t="n"/>
      <c r="EJ254" s="95" t="n">
        <v>48.3</v>
      </c>
      <c r="EK254" s="95" t="n">
        <v>0</v>
      </c>
      <c r="EL254" s="95" t="inlineStr">
        <is>
          <t>ТКП / коммерческое предложение</t>
        </is>
      </c>
      <c r="EM254" s="95" t="inlineStr">
        <is>
          <t>ТКП</t>
        </is>
      </c>
      <c r="EN254" s="95" t="n"/>
      <c r="EO254" s="95" t="n"/>
      <c r="EP254" s="95" t="n"/>
      <c r="EQ254" s="95" t="n">
        <v>0</v>
      </c>
      <c r="ER254" s="95" t="n">
        <v>7248.34</v>
      </c>
      <c r="ES254" s="95" t="n">
        <v>0</v>
      </c>
      <c r="ET254" s="95" t="n">
        <v>0</v>
      </c>
      <c r="EU254" s="95" t="n">
        <v>0</v>
      </c>
      <c r="EV254" s="95" t="n">
        <v>0</v>
      </c>
      <c r="EW254" s="95" t="n">
        <v>0</v>
      </c>
      <c r="EX254" s="95" t="n">
        <v>0</v>
      </c>
      <c r="EY254" s="95" t="n">
        <v>0</v>
      </c>
      <c r="EZ254" s="95" t="n"/>
      <c r="FA254" s="95" t="n"/>
      <c r="FB254" s="95" t="n"/>
      <c r="FC254" s="95" t="n"/>
      <c r="FD254" s="95" t="n"/>
      <c r="FE254" s="95" t="n"/>
      <c r="FF254" s="95" t="n"/>
      <c r="FG254" s="95" t="n"/>
      <c r="FH254" s="95" t="n"/>
      <c r="FI254" s="95" t="n"/>
      <c r="FJ254" s="95" t="n"/>
      <c r="FK254" s="95" t="n"/>
      <c r="FL254" s="95" t="n"/>
      <c r="FM254" s="95" t="n"/>
      <c r="FN254" s="95" t="n"/>
      <c r="FO254" s="95" t="n"/>
      <c r="FP254" s="95" t="n"/>
      <c r="FQ254" s="95" t="n">
        <v>0</v>
      </c>
      <c r="FR254" s="95">
        <f>ROUND(IF(BI254=3,GM254,0),2)</f>
        <v/>
      </c>
      <c r="FS254" s="95" t="n">
        <v>0</v>
      </c>
      <c r="FT254" s="95" t="n"/>
      <c r="FU254" s="95" t="n"/>
      <c r="FV254" s="95" t="n"/>
      <c r="FW254" s="95" t="n"/>
      <c r="FX254" s="95" t="n">
        <v>0</v>
      </c>
      <c r="FY254" s="95" t="n">
        <v>0</v>
      </c>
      <c r="FZ254" s="95" t="n"/>
      <c r="GA254" s="95" t="inlineStr">
        <is>
          <t>[82 / 1,20 /  1] +  2% Заг.скл</t>
        </is>
      </c>
      <c r="GB254" s="95" t="n"/>
      <c r="GC254" s="95" t="n"/>
      <c r="GD254" s="95" t="n">
        <v>1</v>
      </c>
      <c r="GE254" s="95" t="n"/>
      <c r="GF254" s="95" t="n">
        <v>1099188824</v>
      </c>
      <c r="GG254" s="95" t="n">
        <v>2</v>
      </c>
      <c r="GH254" s="95" t="n">
        <v>4</v>
      </c>
      <c r="GI254" s="95" t="n">
        <v>-2</v>
      </c>
      <c r="GJ254" s="95" t="n">
        <v>0</v>
      </c>
      <c r="GK254" s="95" t="n">
        <v>0</v>
      </c>
      <c r="GL254" s="95">
        <f>ROUND(IF(AND(BH254=3,BI254=3,FS254&lt;&gt;0),P254,0),2)</f>
        <v/>
      </c>
      <c r="GM254" s="95">
        <f>ROUND(O254+X254+Y254,2)+GX254</f>
        <v/>
      </c>
      <c r="GN254" s="95">
        <f>IF(OR(BI254=0,BI254=1),GM254-GX254,0)</f>
        <v/>
      </c>
      <c r="GO254" s="95">
        <f>IF(BI254=2,GM254-GX254,0)</f>
        <v/>
      </c>
      <c r="GP254" s="95">
        <f>IF(BI254=4,GM254-GX254,0)</f>
        <v/>
      </c>
      <c r="GQ254" s="95" t="n"/>
      <c r="GR254" s="95" t="n">
        <v>0</v>
      </c>
      <c r="GS254" s="95" t="n">
        <v>2</v>
      </c>
      <c r="GT254" s="95" t="n">
        <v>0</v>
      </c>
      <c r="GU254" s="95" t="n"/>
      <c r="GV254" s="95">
        <f>ROUND((GT254),6)</f>
        <v/>
      </c>
      <c r="GW254" s="95" t="n">
        <v>1</v>
      </c>
      <c r="GX254" s="95">
        <f>ROUND(HC254*I254,2)</f>
        <v/>
      </c>
      <c r="GY254" s="95" t="n">
        <v>0</v>
      </c>
      <c r="GZ254" s="95" t="n">
        <v>0</v>
      </c>
      <c r="HA254" s="95" t="n">
        <v>0</v>
      </c>
      <c r="HB254" s="95" t="n">
        <v>0</v>
      </c>
      <c r="HC254" s="95">
        <f>GV254*GW254</f>
        <v/>
      </c>
      <c r="HD254" s="95" t="n">
        <v>0</v>
      </c>
      <c r="HE254" s="95" t="n"/>
      <c r="HF254" s="95" t="n"/>
      <c r="HG254" s="95" t="n"/>
      <c r="HH254" s="95" t="n"/>
      <c r="HI254" s="95" t="n"/>
      <c r="HJ254" s="95" t="n"/>
      <c r="HK254" s="95" t="n"/>
      <c r="HL254" s="95" t="n"/>
      <c r="HM254" s="95" t="n"/>
      <c r="HN254" s="95" t="n"/>
      <c r="HO254" s="95" t="n"/>
      <c r="HP254" s="95" t="n"/>
      <c r="HQ254" s="95" t="n"/>
      <c r="HR254" s="95" t="n"/>
      <c r="HS254" s="95" t="n"/>
      <c r="HT254" s="95" t="n"/>
      <c r="HU254" s="95" t="n"/>
      <c r="HV254" s="95" t="n"/>
      <c r="HW254" s="95" t="n"/>
      <c r="HX254" s="95" t="n"/>
      <c r="HY254" s="95" t="n"/>
      <c r="HZ254" s="95" t="n"/>
      <c r="IA254" s="95" t="n"/>
      <c r="IB254" s="95" t="n"/>
      <c r="IC254" s="95" t="n"/>
      <c r="ID254" s="95" t="n"/>
      <c r="IE254" s="95" t="n"/>
      <c r="IF254" s="95" t="n"/>
      <c r="IG254" s="95" t="n"/>
      <c r="IH254" s="95" t="n"/>
      <c r="II254" s="95" t="n"/>
      <c r="IJ254" s="95" t="n"/>
      <c r="IK254" s="95" t="n"/>
      <c r="IL254" s="95" t="n"/>
      <c r="IM254" s="95" t="n"/>
      <c r="IN254" s="95" t="n"/>
      <c r="IO254" s="95" t="n"/>
      <c r="IP254" s="95" t="n"/>
      <c r="IQ254" s="95" t="n"/>
      <c r="IR254" s="95" t="n"/>
      <c r="IS254" s="95" t="n"/>
      <c r="IT254" s="95" t="n"/>
      <c r="IU254" s="95" t="n"/>
    </row>
    <row r="255" ht="12.75" customHeight="1" s="54">
      <c r="A255" s="95" t="n">
        <v>18</v>
      </c>
      <c r="B255" s="95" t="n">
        <v>1</v>
      </c>
      <c r="C255" s="95">
        <f>ROW(SmtRes!A232)</f>
        <v/>
      </c>
      <c r="D255" s="95">
        <f>ROW(EtalonRes!A232)</f>
        <v/>
      </c>
      <c r="E255" s="95" t="n">
        <v>2.1</v>
      </c>
      <c r="F255" s="95" t="inlineStr">
        <is>
          <t>TKP</t>
        </is>
      </c>
      <c r="G255" s="95" t="inlineStr">
        <is>
          <t>Пусконаладка, вакуумирование, дозаправка и расходники кондиционирования</t>
        </is>
      </c>
      <c r="H255" s="95" t="inlineStr">
        <is>
          <t>компл.</t>
        </is>
      </c>
      <c r="I255" s="95" t="n">
        <v>48.3</v>
      </c>
      <c r="J255" s="95" t="n">
        <v>10593.73</v>
      </c>
      <c r="K255" s="95" t="n">
        <v>511677.02</v>
      </c>
      <c r="L255" s="95" t="n"/>
      <c r="M255" s="95" t="n"/>
      <c r="N255" s="95" t="n"/>
      <c r="O255" s="95">
        <f>ROUND(Z255,2)</f>
        <v/>
      </c>
      <c r="P255" s="95">
        <f>ROUND(U255,2)</f>
        <v/>
      </c>
      <c r="Q255" s="95">
        <f>ROUND(1,2)</f>
        <v/>
      </c>
      <c r="R255" s="95">
        <f>ROUND(AH255,2)</f>
        <v/>
      </c>
      <c r="S255" s="95" t="inlineStr">
        <is>
          <t>ТКП</t>
        </is>
      </c>
      <c r="T255" s="95" t="inlineStr">
        <is>
          <t>material</t>
        </is>
      </c>
      <c r="U255" s="95" t="n">
        <v>511677.02</v>
      </c>
      <c r="V255" s="95" t="n">
        <v>0</v>
      </c>
      <c r="W255" s="95" t="n">
        <v>0</v>
      </c>
      <c r="X255" s="95" t="n">
        <v>0</v>
      </c>
      <c r="Y255" s="95" t="n">
        <v>0</v>
      </c>
      <c r="Z255" s="95" t="n">
        <v>511677.16</v>
      </c>
      <c r="AA255" s="95" t="n">
        <v>0</v>
      </c>
      <c r="AB255" s="95" t="n">
        <v>0</v>
      </c>
      <c r="AC255" s="95" t="n">
        <v>0</v>
      </c>
      <c r="AD255" s="95" t="n">
        <v>0</v>
      </c>
      <c r="AE255" s="95" t="inlineStr">
        <is>
          <t>material</t>
        </is>
      </c>
      <c r="AF255" s="95" t="n">
        <v>0</v>
      </c>
      <c r="AG255" s="95" t="n">
        <v>0</v>
      </c>
      <c r="AH255" s="95" t="n">
        <v>0</v>
      </c>
      <c r="AI255" s="95">
        <f>(EX255)</f>
        <v/>
      </c>
      <c r="AJ255" s="95">
        <f>(AS255)</f>
        <v/>
      </c>
      <c r="AK255" s="95" t="n">
        <v>0</v>
      </c>
      <c r="AL255" s="95" t="n">
        <v>0</v>
      </c>
      <c r="AM255" s="95" t="n">
        <v>0</v>
      </c>
      <c r="AN255" s="95" t="n">
        <v>0</v>
      </c>
      <c r="AO255" s="95">
        <f>ROUND(O255,2)</f>
        <v/>
      </c>
      <c r="AP255" s="95" t="n">
        <v>0</v>
      </c>
      <c r="AQ255" s="95">
        <f>ROUND(R255,2)</f>
        <v/>
      </c>
      <c r="AR255" s="95" t="n">
        <v>0</v>
      </c>
      <c r="AS255" s="95" t="n">
        <v>0</v>
      </c>
      <c r="AT255" s="95" t="n">
        <v>0</v>
      </c>
      <c r="AU255" s="95" t="n">
        <v>0</v>
      </c>
      <c r="AV255" s="95" t="n">
        <v>1</v>
      </c>
      <c r="AW255" s="95" t="n">
        <v>1</v>
      </c>
      <c r="AX255" s="95" t="n"/>
      <c r="AY255" s="95" t="n"/>
      <c r="AZ255" s="95" t="n">
        <v>1</v>
      </c>
      <c r="BA255" s="95" t="n">
        <v>0</v>
      </c>
      <c r="BB255" s="95" t="n">
        <v>0</v>
      </c>
      <c r="BC255" s="95" t="n">
        <v>1</v>
      </c>
      <c r="BD255" s="95" t="n"/>
      <c r="BE255" s="95" t="n"/>
      <c r="BF255" s="95" t="n"/>
      <c r="BG255" s="95" t="n"/>
      <c r="BH255" s="95" t="n">
        <v>3</v>
      </c>
      <c r="BI255" s="95" t="n">
        <v>48.3</v>
      </c>
      <c r="BJ255" s="95" t="n"/>
      <c r="BK255" s="95" t="n"/>
      <c r="BL255" s="95" t="n"/>
      <c r="BM255" s="95" t="n">
        <v>400002</v>
      </c>
      <c r="BN255" s="95" t="n">
        <v>0</v>
      </c>
      <c r="BO255" s="95" t="n"/>
      <c r="BP255" s="95" t="n">
        <v>0</v>
      </c>
      <c r="BQ255" s="95" t="n">
        <v>202</v>
      </c>
      <c r="BR255" s="95" t="n">
        <v>0</v>
      </c>
      <c r="BS255" s="95" t="n">
        <v>1</v>
      </c>
      <c r="BT255" s="95" t="n">
        <v>1</v>
      </c>
      <c r="BU255" s="95" t="n">
        <v>1</v>
      </c>
      <c r="BV255" s="95" t="n">
        <v>1</v>
      </c>
      <c r="BW255" s="95" t="n">
        <v>1</v>
      </c>
      <c r="BX255" s="95" t="n">
        <v>1</v>
      </c>
      <c r="BY255" s="95" t="n"/>
      <c r="BZ255" s="95" t="n">
        <v>0</v>
      </c>
      <c r="CA255" s="95" t="n">
        <v>0</v>
      </c>
      <c r="CB255" s="95" t="n"/>
      <c r="CC255" s="95" t="n"/>
      <c r="CD255" s="95" t="n"/>
      <c r="CE255" s="95" t="n">
        <v>30</v>
      </c>
      <c r="CF255" s="95" t="n">
        <v>0</v>
      </c>
      <c r="CG255" s="95" t="n">
        <v>0</v>
      </c>
      <c r="CH255" s="95" t="n"/>
      <c r="CI255" s="95" t="n"/>
      <c r="CJ255" s="95" t="n"/>
      <c r="CK255" s="95" t="n"/>
      <c r="CL255" s="95" t="n"/>
      <c r="CM255" s="95" t="n">
        <v>0</v>
      </c>
      <c r="CN255" s="95" t="n"/>
      <c r="CO255" s="95" t="n">
        <v>0</v>
      </c>
      <c r="CP255" s="95">
        <f>ROUND(P255,2)</f>
        <v/>
      </c>
      <c r="CQ255" s="95">
        <f>ROUND(V255,2)</f>
        <v/>
      </c>
      <c r="CR255" s="95">
        <f>ROUND(W255,2)</f>
        <v/>
      </c>
      <c r="CS255" s="95">
        <f>ROUND(X255,2)</f>
        <v/>
      </c>
      <c r="CT255" s="95">
        <f>ROUND(Y255,2)</f>
        <v/>
      </c>
      <c r="CU255" s="95">
        <f>ROUND(AF255,2)</f>
        <v/>
      </c>
      <c r="CV255" s="95">
        <f>ROUND((AH255*AV255),2)</f>
        <v/>
      </c>
      <c r="CW255" s="95">
        <f>ROUND(AI255,2)</f>
        <v/>
      </c>
      <c r="CX255" s="95">
        <f>ROUND(AJ255,2)</f>
        <v/>
      </c>
      <c r="CY255" s="95">
        <f>ROUND(((P255*AT255)/100),2)</f>
        <v/>
      </c>
      <c r="CZ255" s="95">
        <f>ROUND(((P255*AU255)/100),2)</f>
        <v/>
      </c>
      <c r="DA255" s="95" t="n"/>
      <c r="DB255" s="95" t="n"/>
      <c r="DC255" s="95" t="n"/>
      <c r="DD255" s="95" t="n"/>
      <c r="DE255" s="95" t="n"/>
      <c r="DF255" s="95" t="n"/>
      <c r="DG255" s="95" t="n"/>
      <c r="DH255" s="95" t="n"/>
      <c r="DI255" s="95" t="n"/>
      <c r="DJ255" s="95" t="n"/>
      <c r="DK255" s="95" t="n"/>
      <c r="DL255" s="95" t="n"/>
      <c r="DM255" s="95" t="n"/>
      <c r="DN255" s="95" t="n">
        <v>0</v>
      </c>
      <c r="DO255" s="95" t="n">
        <v>0</v>
      </c>
      <c r="DP255" s="95" t="n">
        <v>1</v>
      </c>
      <c r="DQ255" s="95" t="n">
        <v>1</v>
      </c>
      <c r="DR255" s="95" t="n"/>
      <c r="DS255" s="95" t="n"/>
      <c r="DT255" s="95" t="n"/>
      <c r="DU255" s="95" t="n">
        <v>1000</v>
      </c>
      <c r="DV255" s="95" t="inlineStr">
        <is>
          <t>компл.</t>
        </is>
      </c>
      <c r="DW255" s="95" t="inlineStr">
        <is>
          <t>компл.</t>
        </is>
      </c>
      <c r="DX255" s="95" t="n">
        <v>1</v>
      </c>
      <c r="DY255" s="95" t="n"/>
      <c r="DZ255" s="95" t="n"/>
      <c r="EA255" s="95" t="n"/>
      <c r="EB255" s="95" t="n"/>
      <c r="EC255" s="95" t="n"/>
      <c r="ED255" s="95" t="n"/>
      <c r="EE255" s="95" t="n">
        <v>1031554360</v>
      </c>
      <c r="EF255" s="95" t="n">
        <v>202</v>
      </c>
      <c r="EG255" s="95" t="inlineStr">
        <is>
          <t>Материалы</t>
        </is>
      </c>
      <c r="EH255" s="95" t="n">
        <v>0</v>
      </c>
      <c r="EI255" s="95" t="n"/>
      <c r="EJ255" s="95" t="n">
        <v>48.3</v>
      </c>
      <c r="EK255" s="95" t="n">
        <v>0</v>
      </c>
      <c r="EL255" s="95" t="inlineStr">
        <is>
          <t>ТКП / коммерческое предложение</t>
        </is>
      </c>
      <c r="EM255" s="95" t="inlineStr">
        <is>
          <t>ТКП</t>
        </is>
      </c>
      <c r="EN255" s="95" t="n"/>
      <c r="EO255" s="95" t="n"/>
      <c r="EP255" s="95" t="n"/>
      <c r="EQ255" s="95" t="n">
        <v>0</v>
      </c>
      <c r="ER255" s="95" t="n">
        <v>10593.73</v>
      </c>
      <c r="ES255" s="95" t="n">
        <v>0</v>
      </c>
      <c r="ET255" s="95" t="n">
        <v>0</v>
      </c>
      <c r="EU255" s="95" t="n">
        <v>0</v>
      </c>
      <c r="EV255" s="95" t="n">
        <v>0</v>
      </c>
      <c r="EW255" s="95" t="n">
        <v>0</v>
      </c>
      <c r="EX255" s="95" t="n">
        <v>0</v>
      </c>
      <c r="EY255" s="95" t="n">
        <v>0</v>
      </c>
      <c r="EZ255" s="95" t="n"/>
      <c r="FA255" s="95" t="n"/>
      <c r="FB255" s="95" t="n"/>
      <c r="FC255" s="95" t="n"/>
      <c r="FD255" s="95" t="n"/>
      <c r="FE255" s="95" t="n"/>
      <c r="FF255" s="95" t="n"/>
      <c r="FG255" s="95" t="n"/>
      <c r="FH255" s="95" t="n"/>
      <c r="FI255" s="95" t="n"/>
      <c r="FJ255" s="95" t="n"/>
      <c r="FK255" s="95" t="n"/>
      <c r="FL255" s="95" t="n"/>
      <c r="FM255" s="95" t="n"/>
      <c r="FN255" s="95" t="n"/>
      <c r="FO255" s="95" t="n"/>
      <c r="FP255" s="95" t="n"/>
      <c r="FQ255" s="95" t="n">
        <v>0</v>
      </c>
      <c r="FR255" s="95">
        <f>ROUND(IF(BI255=3,GM255,0),2)</f>
        <v/>
      </c>
      <c r="FS255" s="95" t="n">
        <v>0</v>
      </c>
      <c r="FT255" s="95" t="n"/>
      <c r="FU255" s="95" t="n"/>
      <c r="FV255" s="95" t="n"/>
      <c r="FW255" s="95" t="n"/>
      <c r="FX255" s="95" t="n">
        <v>0</v>
      </c>
      <c r="FY255" s="95" t="n">
        <v>0</v>
      </c>
      <c r="FZ255" s="95" t="n"/>
      <c r="GA255" s="95" t="inlineStr">
        <is>
          <t>[82 / 1,20 /  1] +  2% Заг.скл</t>
        </is>
      </c>
      <c r="GB255" s="95" t="n"/>
      <c r="GC255" s="95" t="n"/>
      <c r="GD255" s="95" t="n">
        <v>1</v>
      </c>
      <c r="GE255" s="95" t="n"/>
      <c r="GF255" s="95" t="n">
        <v>1031554360</v>
      </c>
      <c r="GG255" s="95" t="n">
        <v>2</v>
      </c>
      <c r="GH255" s="95" t="n">
        <v>4</v>
      </c>
      <c r="GI255" s="95" t="n">
        <v>-2</v>
      </c>
      <c r="GJ255" s="95" t="n">
        <v>0</v>
      </c>
      <c r="GK255" s="95" t="n">
        <v>0</v>
      </c>
      <c r="GL255" s="95">
        <f>ROUND(IF(AND(BH255=3,BI255=3,FS255&lt;&gt;0),P255,0),2)</f>
        <v/>
      </c>
      <c r="GM255" s="95">
        <f>ROUND(O255+X255+Y255,2)+GX255</f>
        <v/>
      </c>
      <c r="GN255" s="95">
        <f>IF(OR(BI255=0,BI255=1),GM255-GX255,0)</f>
        <v/>
      </c>
      <c r="GO255" s="95">
        <f>IF(BI255=2,GM255-GX255,0)</f>
        <v/>
      </c>
      <c r="GP255" s="95">
        <f>IF(BI255=4,GM255-GX255,0)</f>
        <v/>
      </c>
      <c r="GQ255" s="95" t="n"/>
      <c r="GR255" s="95" t="n">
        <v>0</v>
      </c>
      <c r="GS255" s="95" t="n">
        <v>2</v>
      </c>
      <c r="GT255" s="95" t="n">
        <v>0</v>
      </c>
      <c r="GU255" s="95" t="n"/>
      <c r="GV255" s="95">
        <f>ROUND((GT255),6)</f>
        <v/>
      </c>
      <c r="GW255" s="95" t="n">
        <v>1</v>
      </c>
      <c r="GX255" s="95">
        <f>ROUND(HC255*I255,2)</f>
        <v/>
      </c>
      <c r="GY255" s="95" t="n">
        <v>0</v>
      </c>
      <c r="GZ255" s="95" t="n">
        <v>0</v>
      </c>
      <c r="HA255" s="95" t="n">
        <v>0</v>
      </c>
      <c r="HB255" s="95" t="n">
        <v>0</v>
      </c>
      <c r="HC255" s="95">
        <f>GV255*GW255</f>
        <v/>
      </c>
      <c r="HD255" s="95" t="n">
        <v>0</v>
      </c>
      <c r="HE255" s="95" t="n"/>
      <c r="HF255" s="95" t="n"/>
      <c r="HG255" s="95" t="n"/>
      <c r="HH255" s="95" t="n"/>
      <c r="HI255" s="95" t="n"/>
      <c r="HJ255" s="95" t="n"/>
      <c r="HK255" s="95" t="n"/>
      <c r="HL255" s="95" t="n"/>
      <c r="HM255" s="95" t="n"/>
      <c r="HN255" s="95" t="n"/>
      <c r="HO255" s="95" t="n"/>
      <c r="HP255" s="95" t="n"/>
      <c r="HQ255" s="95" t="n"/>
      <c r="HR255" s="95" t="n"/>
      <c r="HS255" s="95" t="n"/>
      <c r="HT255" s="95" t="n"/>
      <c r="HU255" s="95" t="n"/>
      <c r="HV255" s="95" t="n"/>
      <c r="HW255" s="95" t="n"/>
      <c r="HX255" s="95" t="n"/>
      <c r="HY255" s="95" t="n"/>
      <c r="HZ255" s="95" t="n"/>
      <c r="IA255" s="95" t="n"/>
      <c r="IB255" s="95" t="n"/>
      <c r="IC255" s="95" t="n"/>
      <c r="ID255" s="95" t="n"/>
      <c r="IE255" s="95" t="n"/>
      <c r="IF255" s="95" t="n"/>
      <c r="IG255" s="95" t="n"/>
      <c r="IH255" s="95" t="n"/>
      <c r="II255" s="95" t="n"/>
      <c r="IJ255" s="95" t="n"/>
      <c r="IK255" s="95" t="n"/>
      <c r="IL255" s="95" t="n"/>
      <c r="IM255" s="95" t="n"/>
      <c r="IN255" s="95" t="n"/>
      <c r="IO255" s="95" t="n"/>
      <c r="IP255" s="95" t="n"/>
      <c r="IQ255" s="95" t="n"/>
      <c r="IR255" s="95" t="n"/>
      <c r="IS255" s="95" t="n"/>
      <c r="IT255" s="95" t="n"/>
      <c r="IU255" s="95" t="n"/>
    </row>
    <row r="256" ht="12.75" customHeight="1" s="54">
      <c r="A256" s="95" t="n">
        <v>18</v>
      </c>
      <c r="B256" s="95" t="n">
        <v>1</v>
      </c>
      <c r="C256" s="95">
        <f>ROW(SmtRes!A233)</f>
        <v/>
      </c>
      <c r="D256" s="95">
        <f>ROW(EtalonRes!A233)</f>
        <v/>
      </c>
      <c r="E256" s="95" t="n">
        <v>2</v>
      </c>
      <c r="F256" s="95" t="inlineStr">
        <is>
          <t>TKP</t>
        </is>
      </c>
      <c r="G256" s="95" t="inlineStr">
        <is>
          <t>Питание кондиционеров: автомат, кабель, коробка, маркировка</t>
        </is>
      </c>
      <c r="H256" s="95" t="inlineStr">
        <is>
          <t>компл.</t>
        </is>
      </c>
      <c r="I256" s="95" t="n">
        <v>48.3</v>
      </c>
      <c r="J256" s="95" t="n">
        <v>9478.6</v>
      </c>
      <c r="K256" s="95" t="n">
        <v>457816.28</v>
      </c>
      <c r="L256" s="95" t="n"/>
      <c r="M256" s="95" t="n"/>
      <c r="N256" s="95" t="n"/>
      <c r="O256" s="95">
        <f>ROUND(Z256,2)</f>
        <v/>
      </c>
      <c r="P256" s="95">
        <f>ROUND(U256,2)</f>
        <v/>
      </c>
      <c r="Q256" s="95">
        <f>ROUND(1,2)</f>
        <v/>
      </c>
      <c r="R256" s="95">
        <f>ROUND(AH256,2)</f>
        <v/>
      </c>
      <c r="S256" s="95" t="inlineStr">
        <is>
          <t>ТКП</t>
        </is>
      </c>
      <c r="T256" s="95" t="inlineStr">
        <is>
          <t>equipment</t>
        </is>
      </c>
      <c r="U256" s="95" t="n">
        <v>457816.28</v>
      </c>
      <c r="V256" s="95" t="n">
        <v>0</v>
      </c>
      <c r="W256" s="95" t="n">
        <v>0</v>
      </c>
      <c r="X256" s="95" t="n">
        <v>0</v>
      </c>
      <c r="Y256" s="95" t="n">
        <v>0</v>
      </c>
      <c r="Z256" s="95" t="n">
        <v>457816.38</v>
      </c>
      <c r="AA256" s="95" t="n">
        <v>0</v>
      </c>
      <c r="AB256" s="95" t="n">
        <v>0</v>
      </c>
      <c r="AC256" s="95" t="n">
        <v>0</v>
      </c>
      <c r="AD256" s="95" t="n">
        <v>0</v>
      </c>
      <c r="AE256" s="95" t="inlineStr">
        <is>
          <t>equipment</t>
        </is>
      </c>
      <c r="AF256" s="95" t="n">
        <v>0</v>
      </c>
      <c r="AG256" s="95" t="n">
        <v>0</v>
      </c>
      <c r="AH256" s="95" t="n">
        <v>0</v>
      </c>
      <c r="AI256" s="95">
        <f>(EX256)</f>
        <v/>
      </c>
      <c r="AJ256" s="95">
        <f>(AS256)</f>
        <v/>
      </c>
      <c r="AK256" s="95" t="n">
        <v>0</v>
      </c>
      <c r="AL256" s="95" t="n">
        <v>0</v>
      </c>
      <c r="AM256" s="95" t="n">
        <v>0</v>
      </c>
      <c r="AN256" s="95" t="n">
        <v>0</v>
      </c>
      <c r="AO256" s="95">
        <f>ROUND(O256,2)</f>
        <v/>
      </c>
      <c r="AP256" s="95" t="n">
        <v>0</v>
      </c>
      <c r="AQ256" s="95">
        <f>ROUND(R256,2)</f>
        <v/>
      </c>
      <c r="AR256" s="95" t="n">
        <v>0</v>
      </c>
      <c r="AS256" s="95" t="n">
        <v>0</v>
      </c>
      <c r="AT256" s="95" t="n">
        <v>0</v>
      </c>
      <c r="AU256" s="95" t="n">
        <v>0</v>
      </c>
      <c r="AV256" s="95" t="n">
        <v>1</v>
      </c>
      <c r="AW256" s="95" t="n">
        <v>1</v>
      </c>
      <c r="AX256" s="95" t="n"/>
      <c r="AY256" s="95" t="n"/>
      <c r="AZ256" s="95" t="n">
        <v>1</v>
      </c>
      <c r="BA256" s="95" t="n">
        <v>0</v>
      </c>
      <c r="BB256" s="95" t="n">
        <v>0</v>
      </c>
      <c r="BC256" s="95" t="n">
        <v>1</v>
      </c>
      <c r="BD256" s="95" t="n"/>
      <c r="BE256" s="95" t="n"/>
      <c r="BF256" s="95" t="n"/>
      <c r="BG256" s="95" t="n"/>
      <c r="BH256" s="95" t="n">
        <v>3</v>
      </c>
      <c r="BI256" s="95" t="n">
        <v>48.3</v>
      </c>
      <c r="BJ256" s="95" t="n"/>
      <c r="BK256" s="95" t="n"/>
      <c r="BL256" s="95" t="n"/>
      <c r="BM256" s="95" t="n">
        <v>400003</v>
      </c>
      <c r="BN256" s="95" t="n">
        <v>0</v>
      </c>
      <c r="BO256" s="95" t="n"/>
      <c r="BP256" s="95" t="n">
        <v>0</v>
      </c>
      <c r="BQ256" s="95" t="n">
        <v>216</v>
      </c>
      <c r="BR256" s="95" t="n">
        <v>0</v>
      </c>
      <c r="BS256" s="95" t="n">
        <v>1</v>
      </c>
      <c r="BT256" s="95" t="n">
        <v>1</v>
      </c>
      <c r="BU256" s="95" t="n">
        <v>1</v>
      </c>
      <c r="BV256" s="95" t="n">
        <v>1</v>
      </c>
      <c r="BW256" s="95" t="n">
        <v>1</v>
      </c>
      <c r="BX256" s="95" t="n">
        <v>1</v>
      </c>
      <c r="BY256" s="95" t="n"/>
      <c r="BZ256" s="95" t="n">
        <v>0</v>
      </c>
      <c r="CA256" s="95" t="n">
        <v>0</v>
      </c>
      <c r="CB256" s="95" t="n"/>
      <c r="CC256" s="95" t="n"/>
      <c r="CD256" s="95" t="n"/>
      <c r="CE256" s="95" t="n">
        <v>30</v>
      </c>
      <c r="CF256" s="95" t="n">
        <v>0</v>
      </c>
      <c r="CG256" s="95" t="n">
        <v>0</v>
      </c>
      <c r="CH256" s="95" t="n"/>
      <c r="CI256" s="95" t="n"/>
      <c r="CJ256" s="95" t="n"/>
      <c r="CK256" s="95" t="n"/>
      <c r="CL256" s="95" t="n"/>
      <c r="CM256" s="95" t="n">
        <v>0</v>
      </c>
      <c r="CN256" s="95" t="n"/>
      <c r="CO256" s="95" t="n">
        <v>0</v>
      </c>
      <c r="CP256" s="95">
        <f>ROUND(P256,2)</f>
        <v/>
      </c>
      <c r="CQ256" s="95">
        <f>ROUND(V256,2)</f>
        <v/>
      </c>
      <c r="CR256" s="95">
        <f>ROUND(W256,2)</f>
        <v/>
      </c>
      <c r="CS256" s="95">
        <f>ROUND(X256,2)</f>
        <v/>
      </c>
      <c r="CT256" s="95">
        <f>ROUND(Y256,2)</f>
        <v/>
      </c>
      <c r="CU256" s="95">
        <f>ROUND(AF256,2)</f>
        <v/>
      </c>
      <c r="CV256" s="95">
        <f>ROUND((AH256*AV256),2)</f>
        <v/>
      </c>
      <c r="CW256" s="95">
        <f>ROUND(AI256,2)</f>
        <v/>
      </c>
      <c r="CX256" s="95">
        <f>ROUND(AJ256,2)</f>
        <v/>
      </c>
      <c r="CY256" s="95">
        <f>ROUND(((P256*AT256)/100),2)</f>
        <v/>
      </c>
      <c r="CZ256" s="95">
        <f>ROUND(((P256*AU256)/100),2)</f>
        <v/>
      </c>
      <c r="DA256" s="95" t="n"/>
      <c r="DB256" s="95" t="n"/>
      <c r="DC256" s="95" t="n"/>
      <c r="DD256" s="95" t="n"/>
      <c r="DE256" s="95" t="n"/>
      <c r="DF256" s="95" t="n"/>
      <c r="DG256" s="95" t="n"/>
      <c r="DH256" s="95" t="n"/>
      <c r="DI256" s="95" t="n"/>
      <c r="DJ256" s="95" t="n"/>
      <c r="DK256" s="95" t="n"/>
      <c r="DL256" s="95" t="n"/>
      <c r="DM256" s="95" t="n"/>
      <c r="DN256" s="95" t="n">
        <v>0</v>
      </c>
      <c r="DO256" s="95" t="n">
        <v>0</v>
      </c>
      <c r="DP256" s="95" t="n">
        <v>1</v>
      </c>
      <c r="DQ256" s="95" t="n">
        <v>1</v>
      </c>
      <c r="DR256" s="95" t="n"/>
      <c r="DS256" s="95" t="n"/>
      <c r="DT256" s="95" t="n"/>
      <c r="DU256" s="95" t="n">
        <v>1000</v>
      </c>
      <c r="DV256" s="95" t="inlineStr">
        <is>
          <t>компл.</t>
        </is>
      </c>
      <c r="DW256" s="95" t="inlineStr">
        <is>
          <t>компл.</t>
        </is>
      </c>
      <c r="DX256" s="95" t="n">
        <v>1</v>
      </c>
      <c r="DY256" s="95" t="n"/>
      <c r="DZ256" s="95" t="n"/>
      <c r="EA256" s="95" t="n"/>
      <c r="EB256" s="95" t="n"/>
      <c r="EC256" s="95" t="n"/>
      <c r="ED256" s="95" t="n"/>
      <c r="EE256" s="95" t="n">
        <v>1768470513</v>
      </c>
      <c r="EF256" s="95" t="n">
        <v>216</v>
      </c>
      <c r="EG256" s="95" t="inlineStr">
        <is>
          <t>Оборудование</t>
        </is>
      </c>
      <c r="EH256" s="95" t="n">
        <v>0</v>
      </c>
      <c r="EI256" s="95" t="n"/>
      <c r="EJ256" s="95" t="n">
        <v>48.3</v>
      </c>
      <c r="EK256" s="95" t="n">
        <v>0</v>
      </c>
      <c r="EL256" s="95" t="inlineStr">
        <is>
          <t>ТКП / коммерческое предложение</t>
        </is>
      </c>
      <c r="EM256" s="95" t="inlineStr">
        <is>
          <t>ТКП</t>
        </is>
      </c>
      <c r="EN256" s="95" t="n"/>
      <c r="EO256" s="95" t="n"/>
      <c r="EP256" s="95" t="n"/>
      <c r="EQ256" s="95" t="n">
        <v>0</v>
      </c>
      <c r="ER256" s="95" t="n">
        <v>9478.6</v>
      </c>
      <c r="ES256" s="95" t="n">
        <v>0</v>
      </c>
      <c r="ET256" s="95" t="n">
        <v>0</v>
      </c>
      <c r="EU256" s="95" t="n">
        <v>0</v>
      </c>
      <c r="EV256" s="95" t="n">
        <v>0</v>
      </c>
      <c r="EW256" s="95" t="n">
        <v>0</v>
      </c>
      <c r="EX256" s="95" t="n">
        <v>0</v>
      </c>
      <c r="EY256" s="95" t="n">
        <v>0</v>
      </c>
      <c r="EZ256" s="95" t="n"/>
      <c r="FA256" s="95" t="n"/>
      <c r="FB256" s="95" t="n"/>
      <c r="FC256" s="95" t="n"/>
      <c r="FD256" s="95" t="n"/>
      <c r="FE256" s="95" t="n"/>
      <c r="FF256" s="95" t="n"/>
      <c r="FG256" s="95" t="n"/>
      <c r="FH256" s="95" t="n"/>
      <c r="FI256" s="95" t="n"/>
      <c r="FJ256" s="95" t="n"/>
      <c r="FK256" s="95" t="n"/>
      <c r="FL256" s="95" t="n"/>
      <c r="FM256" s="95" t="n"/>
      <c r="FN256" s="95" t="n"/>
      <c r="FO256" s="95" t="n"/>
      <c r="FP256" s="95" t="n"/>
      <c r="FQ256" s="95" t="n">
        <v>0</v>
      </c>
      <c r="FR256" s="95">
        <f>ROUND(IF(BI256=3,GM256,0),2)</f>
        <v/>
      </c>
      <c r="FS256" s="95" t="n">
        <v>0</v>
      </c>
      <c r="FT256" s="95" t="n"/>
      <c r="FU256" s="95" t="n"/>
      <c r="FV256" s="95" t="n"/>
      <c r="FW256" s="95" t="n"/>
      <c r="FX256" s="95" t="n">
        <v>0</v>
      </c>
      <c r="FY256" s="95" t="n">
        <v>0</v>
      </c>
      <c r="FZ256" s="95" t="n"/>
      <c r="GA256" s="95" t="inlineStr">
        <is>
          <t>[83 / 1,20 /  1] +  1,2% Заг.скл</t>
        </is>
      </c>
      <c r="GB256" s="95" t="n"/>
      <c r="GC256" s="95" t="n"/>
      <c r="GD256" s="95" t="n">
        <v>1</v>
      </c>
      <c r="GE256" s="95" t="n"/>
      <c r="GF256" s="95" t="n">
        <v>1768470513</v>
      </c>
      <c r="GG256" s="95" t="n">
        <v>2</v>
      </c>
      <c r="GH256" s="95" t="n">
        <v>3</v>
      </c>
      <c r="GI256" s="95" t="n">
        <v>5</v>
      </c>
      <c r="GJ256" s="95" t="n">
        <v>0</v>
      </c>
      <c r="GK256" s="95" t="n">
        <v>0</v>
      </c>
      <c r="GL256" s="95">
        <f>ROUND(IF(AND(BH256=3,BI256=3,FS256&lt;&gt;0),P256,0),2)</f>
        <v/>
      </c>
      <c r="GM256" s="95">
        <f>ROUND(O256+X256+Y256,2)+GX256</f>
        <v/>
      </c>
      <c r="GN256" s="95">
        <f>IF(OR(BI256=0,BI256=1),GM256-GX256,0)</f>
        <v/>
      </c>
      <c r="GO256" s="95">
        <f>IF(BI256=2,GM256-GX256,0)</f>
        <v/>
      </c>
      <c r="GP256" s="95">
        <f>IF(BI256=4,GM256-GX256,0)</f>
        <v/>
      </c>
      <c r="GQ256" s="95" t="n"/>
      <c r="GR256" s="95" t="n">
        <v>1</v>
      </c>
      <c r="GS256" s="95" t="n">
        <v>1</v>
      </c>
      <c r="GT256" s="95" t="n">
        <v>0</v>
      </c>
      <c r="GU256" s="95" t="n"/>
      <c r="GV256" s="95">
        <f>ROUND((GT256),6)</f>
        <v/>
      </c>
      <c r="GW256" s="95" t="n">
        <v>1</v>
      </c>
      <c r="GX256" s="95">
        <f>ROUND(HC256*I256,2)</f>
        <v/>
      </c>
      <c r="GY256" s="95" t="n">
        <v>0</v>
      </c>
      <c r="GZ256" s="95" t="n">
        <v>0</v>
      </c>
      <c r="HA256" s="95" t="n">
        <v>0</v>
      </c>
      <c r="HB256" s="95" t="n">
        <v>0</v>
      </c>
      <c r="HC256" s="95">
        <f>GV256*GW256</f>
        <v/>
      </c>
      <c r="HD256" s="95" t="n">
        <v>0</v>
      </c>
      <c r="HE256" s="95" t="n"/>
      <c r="HF256" s="95" t="n"/>
      <c r="HG256" s="95" t="n"/>
      <c r="HH256" s="95" t="n"/>
      <c r="HI256" s="95" t="n"/>
      <c r="HJ256" s="95" t="n"/>
      <c r="HK256" s="95" t="n"/>
      <c r="HL256" s="95" t="n"/>
      <c r="HM256" s="95" t="n"/>
      <c r="HN256" s="95" t="n"/>
      <c r="HO256" s="95" t="n"/>
      <c r="HP256" s="95" t="n"/>
      <c r="HQ256" s="95" t="n"/>
      <c r="HR256" s="95" t="n"/>
      <c r="HS256" s="95" t="n"/>
      <c r="HT256" s="95" t="n"/>
      <c r="HU256" s="95" t="n"/>
      <c r="HV256" s="95" t="n"/>
      <c r="HW256" s="95" t="n"/>
      <c r="HX256" s="95" t="n"/>
      <c r="HY256" s="95" t="n"/>
      <c r="HZ256" s="95" t="n"/>
      <c r="IA256" s="95" t="n"/>
      <c r="IB256" s="95" t="n"/>
      <c r="IC256" s="95" t="n"/>
      <c r="ID256" s="95" t="n"/>
      <c r="IE256" s="95" t="n"/>
      <c r="IF256" s="95" t="n"/>
      <c r="IG256" s="95" t="n"/>
      <c r="IH256" s="95" t="n"/>
      <c r="II256" s="95" t="n"/>
      <c r="IJ256" s="95" t="n"/>
      <c r="IK256" s="95" t="n"/>
      <c r="IL256" s="95" t="n"/>
      <c r="IM256" s="95" t="n"/>
      <c r="IN256" s="95" t="n"/>
      <c r="IO256" s="95" t="n"/>
      <c r="IP256" s="95" t="n"/>
      <c r="IQ256" s="95" t="n"/>
      <c r="IR256" s="95" t="n"/>
      <c r="IS256" s="95" t="n"/>
      <c r="IT256" s="95" t="n"/>
      <c r="IU256" s="95" t="n"/>
    </row>
    <row r="257" ht="12.75" customHeight="1" s="54">
      <c r="A257" s="95" t="n">
        <v>18</v>
      </c>
      <c r="B257" s="95" t="n">
        <v>1</v>
      </c>
      <c r="C257" s="95">
        <f>ROW(SmtRes!A234)</f>
        <v/>
      </c>
      <c r="D257" s="95">
        <f>ROW(EtalonRes!A234)</f>
        <v/>
      </c>
      <c r="E257" s="95" t="n">
        <v>2.1</v>
      </c>
      <c r="F257" s="95" t="inlineStr">
        <is>
          <t>PETR-143208</t>
        </is>
      </c>
      <c r="G257" s="95" t="inlineStr">
        <is>
          <t>Кронштейны, виброопоры, крепеж и расходники кондиционирования</t>
        </is>
      </c>
      <c r="H257" s="95" t="inlineStr">
        <is>
          <t>компл.</t>
        </is>
      </c>
      <c r="I257" s="95" t="n">
        <v>50.6</v>
      </c>
      <c r="J257" s="95" t="n">
        <v>7248.34</v>
      </c>
      <c r="K257" s="95" t="n">
        <v>366765.98</v>
      </c>
      <c r="L257" s="95" t="n"/>
      <c r="M257" s="95" t="n"/>
      <c r="N257" s="95" t="n"/>
      <c r="O257" s="95">
        <f>ROUND(Z257,2)</f>
        <v/>
      </c>
      <c r="P257" s="95">
        <f>ROUND(U257,2)</f>
        <v/>
      </c>
      <c r="Q257" s="95">
        <f>ROUND(1,2)</f>
        <v/>
      </c>
      <c r="R257" s="95">
        <f>ROUND(AH257,2)</f>
        <v/>
      </c>
      <c r="S257" s="95" t="inlineStr">
        <is>
          <t>PETR-143208</t>
        </is>
      </c>
      <c r="T257" s="95" t="inlineStr">
        <is>
          <t>material</t>
        </is>
      </c>
      <c r="U257" s="95" t="n">
        <v>366765.98</v>
      </c>
      <c r="V257" s="95" t="n">
        <v>0</v>
      </c>
      <c r="W257" s="95" t="n">
        <v>0</v>
      </c>
      <c r="X257" s="95" t="n">
        <v>0</v>
      </c>
      <c r="Y257" s="95" t="n">
        <v>0</v>
      </c>
      <c r="Z257" s="95" t="n">
        <v>366766</v>
      </c>
      <c r="AA257" s="95" t="n">
        <v>0</v>
      </c>
      <c r="AB257" s="95" t="n">
        <v>0</v>
      </c>
      <c r="AC257" s="95" t="n">
        <v>0</v>
      </c>
      <c r="AD257" s="95" t="n">
        <v>0</v>
      </c>
      <c r="AE257" s="95" t="inlineStr">
        <is>
          <t>material</t>
        </is>
      </c>
      <c r="AF257" s="95" t="n">
        <v>0</v>
      </c>
      <c r="AG257" s="95" t="n">
        <v>0</v>
      </c>
      <c r="AH257" s="95" t="n">
        <v>0</v>
      </c>
      <c r="AI257" s="95">
        <f>(EX257)</f>
        <v/>
      </c>
      <c r="AJ257" s="95">
        <f>(AS257)</f>
        <v/>
      </c>
      <c r="AK257" s="95" t="n">
        <v>0</v>
      </c>
      <c r="AL257" s="95" t="n">
        <v>0</v>
      </c>
      <c r="AM257" s="95" t="n">
        <v>0</v>
      </c>
      <c r="AN257" s="95" t="n">
        <v>0</v>
      </c>
      <c r="AO257" s="95">
        <f>ROUND(O257,2)</f>
        <v/>
      </c>
      <c r="AP257" s="95" t="n">
        <v>0</v>
      </c>
      <c r="AQ257" s="95">
        <f>ROUND(R257,2)</f>
        <v/>
      </c>
      <c r="AR257" s="95" t="n">
        <v>0</v>
      </c>
      <c r="AS257" s="95" t="n">
        <v>0</v>
      </c>
      <c r="AT257" s="95" t="n">
        <v>0</v>
      </c>
      <c r="AU257" s="95" t="n">
        <v>0</v>
      </c>
      <c r="AV257" s="95" t="n">
        <v>1</v>
      </c>
      <c r="AW257" s="95" t="n">
        <v>1</v>
      </c>
      <c r="AX257" s="95" t="n"/>
      <c r="AY257" s="95" t="n"/>
      <c r="AZ257" s="95" t="n">
        <v>1</v>
      </c>
      <c r="BA257" s="95" t="n">
        <v>0</v>
      </c>
      <c r="BB257" s="95" t="n">
        <v>0</v>
      </c>
      <c r="BC257" s="95" t="n">
        <v>1</v>
      </c>
      <c r="BD257" s="95" t="n"/>
      <c r="BE257" s="95" t="n"/>
      <c r="BF257" s="95" t="n"/>
      <c r="BG257" s="95" t="n"/>
      <c r="BH257" s="95" t="n">
        <v>3</v>
      </c>
      <c r="BI257" s="95" t="n">
        <v>50.6</v>
      </c>
      <c r="BJ257" s="95" t="n"/>
      <c r="BK257" s="95" t="n"/>
      <c r="BL257" s="95" t="n"/>
      <c r="BM257" s="95" t="n">
        <v>400002</v>
      </c>
      <c r="BN257" s="95" t="n">
        <v>0</v>
      </c>
      <c r="BO257" s="95" t="n"/>
      <c r="BP257" s="95" t="n">
        <v>0</v>
      </c>
      <c r="BQ257" s="95" t="n">
        <v>202</v>
      </c>
      <c r="BR257" s="95" t="n">
        <v>0</v>
      </c>
      <c r="BS257" s="95" t="n">
        <v>1</v>
      </c>
      <c r="BT257" s="95" t="n">
        <v>1</v>
      </c>
      <c r="BU257" s="95" t="n">
        <v>1</v>
      </c>
      <c r="BV257" s="95" t="n">
        <v>1</v>
      </c>
      <c r="BW257" s="95" t="n">
        <v>1</v>
      </c>
      <c r="BX257" s="95" t="n">
        <v>1</v>
      </c>
      <c r="BY257" s="95" t="n"/>
      <c r="BZ257" s="95" t="n">
        <v>0</v>
      </c>
      <c r="CA257" s="95" t="n">
        <v>0</v>
      </c>
      <c r="CB257" s="95" t="n"/>
      <c r="CC257" s="95" t="n"/>
      <c r="CD257" s="95" t="n"/>
      <c r="CE257" s="95" t="n">
        <v>30</v>
      </c>
      <c r="CF257" s="95" t="n">
        <v>0</v>
      </c>
      <c r="CG257" s="95" t="n">
        <v>0</v>
      </c>
      <c r="CH257" s="95" t="n"/>
      <c r="CI257" s="95" t="n"/>
      <c r="CJ257" s="95" t="n"/>
      <c r="CK257" s="95" t="n"/>
      <c r="CL257" s="95" t="n"/>
      <c r="CM257" s="95" t="n">
        <v>0</v>
      </c>
      <c r="CN257" s="95" t="n"/>
      <c r="CO257" s="95" t="n">
        <v>0</v>
      </c>
      <c r="CP257" s="95">
        <f>ROUND(P257,2)</f>
        <v/>
      </c>
      <c r="CQ257" s="95">
        <f>ROUND(V257,2)</f>
        <v/>
      </c>
      <c r="CR257" s="95">
        <f>ROUND(W257,2)</f>
        <v/>
      </c>
      <c r="CS257" s="95">
        <f>ROUND(X257,2)</f>
        <v/>
      </c>
      <c r="CT257" s="95">
        <f>ROUND(Y257,2)</f>
        <v/>
      </c>
      <c r="CU257" s="95">
        <f>ROUND(AF257,2)</f>
        <v/>
      </c>
      <c r="CV257" s="95">
        <f>ROUND((AH257*AV257),2)</f>
        <v/>
      </c>
      <c r="CW257" s="95">
        <f>ROUND(AI257,2)</f>
        <v/>
      </c>
      <c r="CX257" s="95">
        <f>ROUND(AJ257,2)</f>
        <v/>
      </c>
      <c r="CY257" s="95">
        <f>ROUND(((P257*AT257)/100),2)</f>
        <v/>
      </c>
      <c r="CZ257" s="95">
        <f>ROUND(((P257*AU257)/100),2)</f>
        <v/>
      </c>
      <c r="DA257" s="95" t="n"/>
      <c r="DB257" s="95" t="n"/>
      <c r="DC257" s="95" t="n"/>
      <c r="DD257" s="95" t="n"/>
      <c r="DE257" s="95" t="n"/>
      <c r="DF257" s="95" t="n"/>
      <c r="DG257" s="95" t="n"/>
      <c r="DH257" s="95" t="n"/>
      <c r="DI257" s="95" t="n"/>
      <c r="DJ257" s="95" t="n"/>
      <c r="DK257" s="95" t="n"/>
      <c r="DL257" s="95" t="n"/>
      <c r="DM257" s="95" t="n"/>
      <c r="DN257" s="95" t="n">
        <v>0</v>
      </c>
      <c r="DO257" s="95" t="n">
        <v>0</v>
      </c>
      <c r="DP257" s="95" t="n">
        <v>1</v>
      </c>
      <c r="DQ257" s="95" t="n">
        <v>1</v>
      </c>
      <c r="DR257" s="95" t="n"/>
      <c r="DS257" s="95" t="n"/>
      <c r="DT257" s="95" t="n"/>
      <c r="DU257" s="95" t="n">
        <v>1000</v>
      </c>
      <c r="DV257" s="95" t="inlineStr">
        <is>
          <t>компл.</t>
        </is>
      </c>
      <c r="DW257" s="95" t="inlineStr">
        <is>
          <t>компл.</t>
        </is>
      </c>
      <c r="DX257" s="95" t="n">
        <v>1</v>
      </c>
      <c r="DY257" s="95" t="n"/>
      <c r="DZ257" s="95" t="n"/>
      <c r="EA257" s="95" t="n"/>
      <c r="EB257" s="95" t="n"/>
      <c r="EC257" s="95" t="n"/>
      <c r="ED257" s="95" t="n"/>
      <c r="EE257" s="95" t="n">
        <v>1236490835</v>
      </c>
      <c r="EF257" s="95" t="n">
        <v>202</v>
      </c>
      <c r="EG257" s="95" t="inlineStr">
        <is>
          <t>Материалы</t>
        </is>
      </c>
      <c r="EH257" s="95" t="n">
        <v>0</v>
      </c>
      <c r="EI257" s="95" t="n"/>
      <c r="EJ257" s="95" t="n">
        <v>50.6</v>
      </c>
      <c r="EK257" s="95" t="n">
        <v>0</v>
      </c>
      <c r="EL257" s="95" t="inlineStr">
        <is>
          <t>ТКП / коммерческое предложение</t>
        </is>
      </c>
      <c r="EM257" s="95" t="inlineStr">
        <is>
          <t>PETR-143208</t>
        </is>
      </c>
      <c r="EN257" s="95" t="n"/>
      <c r="EO257" s="95" t="n"/>
      <c r="EP257" s="95" t="n"/>
      <c r="EQ257" s="95" t="n">
        <v>0</v>
      </c>
      <c r="ER257" s="95" t="n">
        <v>7248.34</v>
      </c>
      <c r="ES257" s="95" t="n">
        <v>0</v>
      </c>
      <c r="ET257" s="95" t="n">
        <v>0</v>
      </c>
      <c r="EU257" s="95" t="n">
        <v>0</v>
      </c>
      <c r="EV257" s="95" t="n">
        <v>0</v>
      </c>
      <c r="EW257" s="95" t="n">
        <v>0</v>
      </c>
      <c r="EX257" s="95" t="n">
        <v>0</v>
      </c>
      <c r="EY257" s="95" t="n">
        <v>0</v>
      </c>
      <c r="EZ257" s="95" t="n"/>
      <c r="FA257" s="95" t="n"/>
      <c r="FB257" s="95" t="n"/>
      <c r="FC257" s="95" t="n"/>
      <c r="FD257" s="95" t="n"/>
      <c r="FE257" s="95" t="n"/>
      <c r="FF257" s="95" t="n"/>
      <c r="FG257" s="95" t="n"/>
      <c r="FH257" s="95" t="n"/>
      <c r="FI257" s="95" t="n"/>
      <c r="FJ257" s="95" t="n"/>
      <c r="FK257" s="95" t="n"/>
      <c r="FL257" s="95" t="n"/>
      <c r="FM257" s="95" t="n"/>
      <c r="FN257" s="95" t="n"/>
      <c r="FO257" s="95" t="n"/>
      <c r="FP257" s="95" t="n"/>
      <c r="FQ257" s="95" t="n">
        <v>0</v>
      </c>
      <c r="FR257" s="95">
        <f>ROUND(IF(BI257=3,GM257,0),2)</f>
        <v/>
      </c>
      <c r="FS257" s="95" t="n">
        <v>0</v>
      </c>
      <c r="FT257" s="95" t="n"/>
      <c r="FU257" s="95" t="n"/>
      <c r="FV257" s="95" t="n"/>
      <c r="FW257" s="95" t="n"/>
      <c r="FX257" s="95" t="n">
        <v>0</v>
      </c>
      <c r="FY257" s="95" t="n">
        <v>0</v>
      </c>
      <c r="FZ257" s="95" t="n"/>
      <c r="GA257" s="95" t="inlineStr">
        <is>
          <t>[82 / 1,20 /  1] +  2% Заг.скл</t>
        </is>
      </c>
      <c r="GB257" s="95" t="n"/>
      <c r="GC257" s="95" t="n"/>
      <c r="GD257" s="95" t="n">
        <v>1</v>
      </c>
      <c r="GE257" s="95" t="n"/>
      <c r="GF257" s="95" t="n">
        <v>1236490835</v>
      </c>
      <c r="GG257" s="95" t="n">
        <v>2</v>
      </c>
      <c r="GH257" s="95" t="n">
        <v>4</v>
      </c>
      <c r="GI257" s="95" t="n">
        <v>-2</v>
      </c>
      <c r="GJ257" s="95" t="n">
        <v>0</v>
      </c>
      <c r="GK257" s="95" t="n">
        <v>0</v>
      </c>
      <c r="GL257" s="95">
        <f>ROUND(IF(AND(BH257=3,BI257=3,FS257&lt;&gt;0),P257,0),2)</f>
        <v/>
      </c>
      <c r="GM257" s="95">
        <f>ROUND(O257+X257+Y257,2)+GX257</f>
        <v/>
      </c>
      <c r="GN257" s="95">
        <f>IF(OR(BI257=0,BI257=1),GM257-GX257,0)</f>
        <v/>
      </c>
      <c r="GO257" s="95">
        <f>IF(BI257=2,GM257-GX257,0)</f>
        <v/>
      </c>
      <c r="GP257" s="95">
        <f>IF(BI257=4,GM257-GX257,0)</f>
        <v/>
      </c>
      <c r="GQ257" s="95" t="n"/>
      <c r="GR257" s="95" t="n">
        <v>0</v>
      </c>
      <c r="GS257" s="95" t="n">
        <v>2</v>
      </c>
      <c r="GT257" s="95" t="n">
        <v>0</v>
      </c>
      <c r="GU257" s="95" t="n"/>
      <c r="GV257" s="95">
        <f>ROUND((GT257),6)</f>
        <v/>
      </c>
      <c r="GW257" s="95" t="n">
        <v>1</v>
      </c>
      <c r="GX257" s="95">
        <f>ROUND(HC257*I257,2)</f>
        <v/>
      </c>
      <c r="GY257" s="95" t="n">
        <v>0</v>
      </c>
      <c r="GZ257" s="95" t="n">
        <v>0</v>
      </c>
      <c r="HA257" s="95" t="n">
        <v>0</v>
      </c>
      <c r="HB257" s="95" t="n">
        <v>0</v>
      </c>
      <c r="HC257" s="95">
        <f>GV257*GW257</f>
        <v/>
      </c>
      <c r="HD257" s="95" t="n">
        <v>0</v>
      </c>
      <c r="HE257" s="95" t="n"/>
      <c r="HF257" s="95" t="n"/>
      <c r="HG257" s="95" t="n"/>
      <c r="HH257" s="95" t="n"/>
      <c r="HI257" s="95" t="n"/>
      <c r="HJ257" s="95" t="n"/>
      <c r="HK257" s="95" t="n"/>
      <c r="HL257" s="95" t="n"/>
      <c r="HM257" s="95" t="n"/>
      <c r="HN257" s="95" t="n"/>
      <c r="HO257" s="95" t="n"/>
      <c r="HP257" s="95" t="n"/>
      <c r="HQ257" s="95" t="n"/>
      <c r="HR257" s="95" t="n"/>
      <c r="HS257" s="95" t="n"/>
      <c r="HT257" s="95" t="n"/>
      <c r="HU257" s="95" t="n"/>
      <c r="HV257" s="95" t="n"/>
      <c r="HW257" s="95" t="n"/>
      <c r="HX257" s="95" t="n"/>
      <c r="HY257" s="95" t="n"/>
      <c r="HZ257" s="95" t="n"/>
      <c r="IA257" s="95" t="n"/>
      <c r="IB257" s="95" t="n"/>
      <c r="IC257" s="95" t="n"/>
      <c r="ID257" s="95" t="n"/>
      <c r="IE257" s="95" t="n"/>
      <c r="IF257" s="95" t="n"/>
      <c r="IG257" s="95" t="n"/>
      <c r="IH257" s="95" t="n"/>
      <c r="II257" s="95" t="n"/>
      <c r="IJ257" s="95" t="n"/>
      <c r="IK257" s="95" t="n"/>
      <c r="IL257" s="95" t="n"/>
      <c r="IM257" s="95" t="n"/>
      <c r="IN257" s="95" t="n"/>
      <c r="IO257" s="95" t="n"/>
      <c r="IP257" s="95" t="n"/>
      <c r="IQ257" s="95" t="n"/>
      <c r="IR257" s="95" t="n"/>
      <c r="IS257" s="95" t="n"/>
      <c r="IT257" s="95" t="n"/>
      <c r="IU257" s="95" t="n"/>
    </row>
    <row r="258" ht="12.75" customHeight="1" s="54">
      <c r="A258" s="95" t="n">
        <v>18</v>
      </c>
      <c r="B258" s="95" t="n">
        <v>1</v>
      </c>
      <c r="C258" s="95">
        <f>ROW(SmtRes!A235)</f>
        <v/>
      </c>
      <c r="D258" s="95">
        <f>ROW(EtalonRes!A235)</f>
        <v/>
      </c>
      <c r="E258" s="95" t="n">
        <v>2.1</v>
      </c>
      <c r="F258" s="95" t="inlineStr">
        <is>
          <t>PETR-770855</t>
        </is>
      </c>
      <c r="G258" s="95" t="inlineStr">
        <is>
          <t>Кабель ГОСТКАБЕЛЬ ВВГнг(А)-LS 3х2,5</t>
        </is>
      </c>
      <c r="H258" s="95" t="inlineStr">
        <is>
          <t>м.п.</t>
        </is>
      </c>
      <c r="I258" s="95" t="n">
        <v>2428.8</v>
      </c>
      <c r="J258" s="95" t="n">
        <v>150.54</v>
      </c>
      <c r="K258" s="95" t="n">
        <v>365637.47</v>
      </c>
      <c r="L258" s="95" t="n"/>
      <c r="M258" s="95" t="n"/>
      <c r="N258" s="95" t="n"/>
      <c r="O258" s="95">
        <f>ROUND(Z258,2)</f>
        <v/>
      </c>
      <c r="P258" s="95">
        <f>ROUND(U258,2)</f>
        <v/>
      </c>
      <c r="Q258" s="95">
        <f>ROUND(1,2)</f>
        <v/>
      </c>
      <c r="R258" s="95">
        <f>ROUND(AH258,2)</f>
        <v/>
      </c>
      <c r="S258" s="95" t="inlineStr">
        <is>
          <t>PETR-770855</t>
        </is>
      </c>
      <c r="T258" s="95" t="inlineStr">
        <is>
          <t>material</t>
        </is>
      </c>
      <c r="U258" s="95" t="n">
        <v>365637.47</v>
      </c>
      <c r="V258" s="95" t="n">
        <v>0</v>
      </c>
      <c r="W258" s="95" t="n">
        <v>0</v>
      </c>
      <c r="X258" s="95" t="n">
        <v>0</v>
      </c>
      <c r="Y258" s="95" t="n">
        <v>0</v>
      </c>
      <c r="Z258" s="95" t="n">
        <v>365631.55</v>
      </c>
      <c r="AA258" s="95" t="n">
        <v>0</v>
      </c>
      <c r="AB258" s="95" t="n">
        <v>0</v>
      </c>
      <c r="AC258" s="95" t="n">
        <v>0</v>
      </c>
      <c r="AD258" s="95" t="n">
        <v>0</v>
      </c>
      <c r="AE258" s="95" t="inlineStr">
        <is>
          <t>material</t>
        </is>
      </c>
      <c r="AF258" s="95" t="n">
        <v>0</v>
      </c>
      <c r="AG258" s="95" t="n">
        <v>0</v>
      </c>
      <c r="AH258" s="95" t="n">
        <v>0</v>
      </c>
      <c r="AI258" s="95">
        <f>(EX258)</f>
        <v/>
      </c>
      <c r="AJ258" s="95">
        <f>(AS258)</f>
        <v/>
      </c>
      <c r="AK258" s="95" t="n">
        <v>0</v>
      </c>
      <c r="AL258" s="95" t="n">
        <v>0</v>
      </c>
      <c r="AM258" s="95" t="n">
        <v>0</v>
      </c>
      <c r="AN258" s="95" t="n">
        <v>0</v>
      </c>
      <c r="AO258" s="95">
        <f>ROUND(O258,2)</f>
        <v/>
      </c>
      <c r="AP258" s="95" t="n">
        <v>0</v>
      </c>
      <c r="AQ258" s="95">
        <f>ROUND(R258,2)</f>
        <v/>
      </c>
      <c r="AR258" s="95" t="n">
        <v>0</v>
      </c>
      <c r="AS258" s="95" t="n">
        <v>0</v>
      </c>
      <c r="AT258" s="95" t="n">
        <v>0</v>
      </c>
      <c r="AU258" s="95" t="n">
        <v>0</v>
      </c>
      <c r="AV258" s="95" t="n">
        <v>1</v>
      </c>
      <c r="AW258" s="95" t="n">
        <v>1</v>
      </c>
      <c r="AX258" s="95" t="n"/>
      <c r="AY258" s="95" t="n"/>
      <c r="AZ258" s="95" t="n">
        <v>1</v>
      </c>
      <c r="BA258" s="95" t="n">
        <v>0</v>
      </c>
      <c r="BB258" s="95" t="n">
        <v>0</v>
      </c>
      <c r="BC258" s="95" t="n">
        <v>1</v>
      </c>
      <c r="BD258" s="95" t="n"/>
      <c r="BE258" s="95" t="n"/>
      <c r="BF258" s="95" t="n"/>
      <c r="BG258" s="95" t="n"/>
      <c r="BH258" s="95" t="n">
        <v>3</v>
      </c>
      <c r="BI258" s="95" t="n">
        <v>2428.8</v>
      </c>
      <c r="BJ258" s="95" t="n"/>
      <c r="BK258" s="95" t="n"/>
      <c r="BL258" s="95" t="n"/>
      <c r="BM258" s="95" t="n">
        <v>400002</v>
      </c>
      <c r="BN258" s="95" t="n">
        <v>0</v>
      </c>
      <c r="BO258" s="95" t="n"/>
      <c r="BP258" s="95" t="n">
        <v>0</v>
      </c>
      <c r="BQ258" s="95" t="n">
        <v>202</v>
      </c>
      <c r="BR258" s="95" t="n">
        <v>0</v>
      </c>
      <c r="BS258" s="95" t="n">
        <v>1</v>
      </c>
      <c r="BT258" s="95" t="n">
        <v>1</v>
      </c>
      <c r="BU258" s="95" t="n">
        <v>1</v>
      </c>
      <c r="BV258" s="95" t="n">
        <v>1</v>
      </c>
      <c r="BW258" s="95" t="n">
        <v>1</v>
      </c>
      <c r="BX258" s="95" t="n">
        <v>1</v>
      </c>
      <c r="BY258" s="95" t="n"/>
      <c r="BZ258" s="95" t="n">
        <v>0</v>
      </c>
      <c r="CA258" s="95" t="n">
        <v>0</v>
      </c>
      <c r="CB258" s="95" t="n"/>
      <c r="CC258" s="95" t="n"/>
      <c r="CD258" s="95" t="n"/>
      <c r="CE258" s="95" t="n">
        <v>30</v>
      </c>
      <c r="CF258" s="95" t="n">
        <v>0</v>
      </c>
      <c r="CG258" s="95" t="n">
        <v>0</v>
      </c>
      <c r="CH258" s="95" t="n"/>
      <c r="CI258" s="95" t="n"/>
      <c r="CJ258" s="95" t="n"/>
      <c r="CK258" s="95" t="n"/>
      <c r="CL258" s="95" t="n"/>
      <c r="CM258" s="95" t="n">
        <v>0</v>
      </c>
      <c r="CN258" s="95" t="n"/>
      <c r="CO258" s="95" t="n">
        <v>0</v>
      </c>
      <c r="CP258" s="95">
        <f>ROUND(P258,2)</f>
        <v/>
      </c>
      <c r="CQ258" s="95">
        <f>ROUND(V258,2)</f>
        <v/>
      </c>
      <c r="CR258" s="95">
        <f>ROUND(W258,2)</f>
        <v/>
      </c>
      <c r="CS258" s="95">
        <f>ROUND(X258,2)</f>
        <v/>
      </c>
      <c r="CT258" s="95">
        <f>ROUND(Y258,2)</f>
        <v/>
      </c>
      <c r="CU258" s="95">
        <f>ROUND(AF258,2)</f>
        <v/>
      </c>
      <c r="CV258" s="95">
        <f>ROUND((AH258*AV258),2)</f>
        <v/>
      </c>
      <c r="CW258" s="95">
        <f>ROUND(AI258,2)</f>
        <v/>
      </c>
      <c r="CX258" s="95">
        <f>ROUND(AJ258,2)</f>
        <v/>
      </c>
      <c r="CY258" s="95">
        <f>ROUND(((P258*AT258)/100),2)</f>
        <v/>
      </c>
      <c r="CZ258" s="95">
        <f>ROUND(((P258*AU258)/100),2)</f>
        <v/>
      </c>
      <c r="DA258" s="95" t="n"/>
      <c r="DB258" s="95" t="n"/>
      <c r="DC258" s="95" t="n"/>
      <c r="DD258" s="95" t="n"/>
      <c r="DE258" s="95" t="n"/>
      <c r="DF258" s="95" t="n"/>
      <c r="DG258" s="95" t="n"/>
      <c r="DH258" s="95" t="n"/>
      <c r="DI258" s="95" t="n"/>
      <c r="DJ258" s="95" t="n"/>
      <c r="DK258" s="95" t="n"/>
      <c r="DL258" s="95" t="n"/>
      <c r="DM258" s="95" t="n"/>
      <c r="DN258" s="95" t="n">
        <v>0</v>
      </c>
      <c r="DO258" s="95" t="n">
        <v>0</v>
      </c>
      <c r="DP258" s="95" t="n">
        <v>1</v>
      </c>
      <c r="DQ258" s="95" t="n">
        <v>1</v>
      </c>
      <c r="DR258" s="95" t="n"/>
      <c r="DS258" s="95" t="n"/>
      <c r="DT258" s="95" t="n"/>
      <c r="DU258" s="95" t="n">
        <v>1000</v>
      </c>
      <c r="DV258" s="95" t="inlineStr">
        <is>
          <t>м.п.</t>
        </is>
      </c>
      <c r="DW258" s="95" t="inlineStr">
        <is>
          <t>м.п.</t>
        </is>
      </c>
      <c r="DX258" s="95" t="n">
        <v>1</v>
      </c>
      <c r="DY258" s="95" t="n"/>
      <c r="DZ258" s="95" t="n"/>
      <c r="EA258" s="95" t="n"/>
      <c r="EB258" s="95" t="n"/>
      <c r="EC258" s="95" t="n"/>
      <c r="ED258" s="95" t="n"/>
      <c r="EE258" s="95" t="n">
        <v>1397684013</v>
      </c>
      <c r="EF258" s="95" t="n">
        <v>202</v>
      </c>
      <c r="EG258" s="95" t="inlineStr">
        <is>
          <t>Материалы</t>
        </is>
      </c>
      <c r="EH258" s="95" t="n">
        <v>0</v>
      </c>
      <c r="EI258" s="95" t="n"/>
      <c r="EJ258" s="95" t="n">
        <v>2428.8</v>
      </c>
      <c r="EK258" s="95" t="n">
        <v>0</v>
      </c>
      <c r="EL258" s="95" t="inlineStr">
        <is>
          <t>ТКП / коммерческое предложение</t>
        </is>
      </c>
      <c r="EM258" s="95" t="inlineStr">
        <is>
          <t>PETR-770855</t>
        </is>
      </c>
      <c r="EN258" s="95" t="n"/>
      <c r="EO258" s="95" t="n"/>
      <c r="EP258" s="95" t="n"/>
      <c r="EQ258" s="95" t="n">
        <v>0</v>
      </c>
      <c r="ER258" s="95" t="n">
        <v>150.54</v>
      </c>
      <c r="ES258" s="95" t="n">
        <v>0</v>
      </c>
      <c r="ET258" s="95" t="n">
        <v>0</v>
      </c>
      <c r="EU258" s="95" t="n">
        <v>0</v>
      </c>
      <c r="EV258" s="95" t="n">
        <v>0</v>
      </c>
      <c r="EW258" s="95" t="n">
        <v>0</v>
      </c>
      <c r="EX258" s="95" t="n">
        <v>0</v>
      </c>
      <c r="EY258" s="95" t="n">
        <v>0</v>
      </c>
      <c r="EZ258" s="95" t="n"/>
      <c r="FA258" s="95" t="n"/>
      <c r="FB258" s="95" t="n"/>
      <c r="FC258" s="95" t="n"/>
      <c r="FD258" s="95" t="n"/>
      <c r="FE258" s="95" t="n"/>
      <c r="FF258" s="95" t="n"/>
      <c r="FG258" s="95" t="n"/>
      <c r="FH258" s="95" t="n"/>
      <c r="FI258" s="95" t="n"/>
      <c r="FJ258" s="95" t="n"/>
      <c r="FK258" s="95" t="n"/>
      <c r="FL258" s="95" t="n"/>
      <c r="FM258" s="95" t="n"/>
      <c r="FN258" s="95" t="n"/>
      <c r="FO258" s="95" t="n"/>
      <c r="FP258" s="95" t="n"/>
      <c r="FQ258" s="95" t="n">
        <v>0</v>
      </c>
      <c r="FR258" s="95">
        <f>ROUND(IF(BI258=3,GM258,0),2)</f>
        <v/>
      </c>
      <c r="FS258" s="95" t="n">
        <v>0</v>
      </c>
      <c r="FT258" s="95" t="n"/>
      <c r="FU258" s="95" t="n"/>
      <c r="FV258" s="95" t="n"/>
      <c r="FW258" s="95" t="n"/>
      <c r="FX258" s="95" t="n">
        <v>0</v>
      </c>
      <c r="FY258" s="95" t="n">
        <v>0</v>
      </c>
      <c r="FZ258" s="95" t="n"/>
      <c r="GA258" s="95" t="inlineStr">
        <is>
          <t>[82 / 1,20 /  1] +  2% Заг.скл</t>
        </is>
      </c>
      <c r="GB258" s="95" t="n"/>
      <c r="GC258" s="95" t="n"/>
      <c r="GD258" s="95" t="n">
        <v>1</v>
      </c>
      <c r="GE258" s="95" t="n"/>
      <c r="GF258" s="95" t="n">
        <v>1397684013</v>
      </c>
      <c r="GG258" s="95" t="n">
        <v>2</v>
      </c>
      <c r="GH258" s="95" t="n">
        <v>4</v>
      </c>
      <c r="GI258" s="95" t="n">
        <v>-2</v>
      </c>
      <c r="GJ258" s="95" t="n">
        <v>0</v>
      </c>
      <c r="GK258" s="95" t="n">
        <v>0</v>
      </c>
      <c r="GL258" s="95">
        <f>ROUND(IF(AND(BH258=3,BI258=3,FS258&lt;&gt;0),P258,0),2)</f>
        <v/>
      </c>
      <c r="GM258" s="95">
        <f>ROUND(O258+X258+Y258,2)+GX258</f>
        <v/>
      </c>
      <c r="GN258" s="95">
        <f>IF(OR(BI258=0,BI258=1),GM258-GX258,0)</f>
        <v/>
      </c>
      <c r="GO258" s="95">
        <f>IF(BI258=2,GM258-GX258,0)</f>
        <v/>
      </c>
      <c r="GP258" s="95">
        <f>IF(BI258=4,GM258-GX258,0)</f>
        <v/>
      </c>
      <c r="GQ258" s="95" t="n"/>
      <c r="GR258" s="95" t="n">
        <v>0</v>
      </c>
      <c r="GS258" s="95" t="n">
        <v>2</v>
      </c>
      <c r="GT258" s="95" t="n">
        <v>0</v>
      </c>
      <c r="GU258" s="95" t="n"/>
      <c r="GV258" s="95">
        <f>ROUND((GT258),6)</f>
        <v/>
      </c>
      <c r="GW258" s="95" t="n">
        <v>1</v>
      </c>
      <c r="GX258" s="95">
        <f>ROUND(HC258*I258,2)</f>
        <v/>
      </c>
      <c r="GY258" s="95" t="n">
        <v>0</v>
      </c>
      <c r="GZ258" s="95" t="n">
        <v>0</v>
      </c>
      <c r="HA258" s="95" t="n">
        <v>0</v>
      </c>
      <c r="HB258" s="95" t="n">
        <v>0</v>
      </c>
      <c r="HC258" s="95">
        <f>GV258*GW258</f>
        <v/>
      </c>
      <c r="HD258" s="95" t="n">
        <v>0</v>
      </c>
      <c r="HE258" s="95" t="n"/>
      <c r="HF258" s="95" t="n"/>
      <c r="HG258" s="95" t="n"/>
      <c r="HH258" s="95" t="n"/>
      <c r="HI258" s="95" t="n"/>
      <c r="HJ258" s="95" t="n"/>
      <c r="HK258" s="95" t="n"/>
      <c r="HL258" s="95" t="n"/>
      <c r="HM258" s="95" t="n"/>
      <c r="HN258" s="95" t="n"/>
      <c r="HO258" s="95" t="n"/>
      <c r="HP258" s="95" t="n"/>
      <c r="HQ258" s="95" t="n"/>
      <c r="HR258" s="95" t="n"/>
      <c r="HS258" s="95" t="n"/>
      <c r="HT258" s="95" t="n"/>
      <c r="HU258" s="95" t="n"/>
      <c r="HV258" s="95" t="n"/>
      <c r="HW258" s="95" t="n"/>
      <c r="HX258" s="95" t="n"/>
      <c r="HY258" s="95" t="n"/>
      <c r="HZ258" s="95" t="n"/>
      <c r="IA258" s="95" t="n"/>
      <c r="IB258" s="95" t="n"/>
      <c r="IC258" s="95" t="n"/>
      <c r="ID258" s="95" t="n"/>
      <c r="IE258" s="95" t="n"/>
      <c r="IF258" s="95" t="n"/>
      <c r="IG258" s="95" t="n"/>
      <c r="IH258" s="95" t="n"/>
      <c r="II258" s="95" t="n"/>
      <c r="IJ258" s="95" t="n"/>
      <c r="IK258" s="95" t="n"/>
      <c r="IL258" s="95" t="n"/>
      <c r="IM258" s="95" t="n"/>
      <c r="IN258" s="95" t="n"/>
      <c r="IO258" s="95" t="n"/>
      <c r="IP258" s="95" t="n"/>
      <c r="IQ258" s="95" t="n"/>
      <c r="IR258" s="95" t="n"/>
      <c r="IS258" s="95" t="n"/>
      <c r="IT258" s="95" t="n"/>
      <c r="IU258" s="95" t="n"/>
    </row>
    <row r="259" ht="12.75" customHeight="1" s="54">
      <c r="A259" s="95" t="n">
        <v>18</v>
      </c>
      <c r="B259" s="95" t="n">
        <v>1</v>
      </c>
      <c r="C259" s="95">
        <f>ROW(SmtRes!A236)</f>
        <v/>
      </c>
      <c r="D259" s="95">
        <f>ROW(EtalonRes!A236)</f>
        <v/>
      </c>
      <c r="E259" s="95" t="n">
        <v>2.1</v>
      </c>
      <c r="F259" s="95" t="inlineStr">
        <is>
          <t>PETR-997026</t>
        </is>
      </c>
      <c r="G259" s="95" t="inlineStr">
        <is>
          <t>Кабель ВВГнг(А)-LS 3х1,5</t>
        </is>
      </c>
      <c r="H259" s="95" t="inlineStr">
        <is>
          <t>м.п.</t>
        </is>
      </c>
      <c r="I259" s="95" t="n">
        <v>1680.8</v>
      </c>
      <c r="J259" s="95" t="n">
        <v>94.79000000000001</v>
      </c>
      <c r="K259" s="95" t="n">
        <v>159316.27</v>
      </c>
      <c r="L259" s="95" t="n"/>
      <c r="M259" s="95" t="n"/>
      <c r="N259" s="95" t="n"/>
      <c r="O259" s="95">
        <f>ROUND(Z259,2)</f>
        <v/>
      </c>
      <c r="P259" s="95">
        <f>ROUND(U259,2)</f>
        <v/>
      </c>
      <c r="Q259" s="95">
        <f>ROUND(1,2)</f>
        <v/>
      </c>
      <c r="R259" s="95">
        <f>ROUND(AH259,2)</f>
        <v/>
      </c>
      <c r="S259" s="95" t="inlineStr">
        <is>
          <t>PETR-997026</t>
        </is>
      </c>
      <c r="T259" s="95" t="inlineStr">
        <is>
          <t>material</t>
        </is>
      </c>
      <c r="U259" s="95" t="n">
        <v>159316.27</v>
      </c>
      <c r="V259" s="95" t="n">
        <v>0</v>
      </c>
      <c r="W259" s="95" t="n">
        <v>0</v>
      </c>
      <c r="X259" s="95" t="n">
        <v>0</v>
      </c>
      <c r="Y259" s="95" t="n">
        <v>0</v>
      </c>
      <c r="Z259" s="95" t="n">
        <v>159323.03</v>
      </c>
      <c r="AA259" s="95" t="n">
        <v>0</v>
      </c>
      <c r="AB259" s="95" t="n">
        <v>0</v>
      </c>
      <c r="AC259" s="95" t="n">
        <v>0</v>
      </c>
      <c r="AD259" s="95" t="n">
        <v>0</v>
      </c>
      <c r="AE259" s="95" t="inlineStr">
        <is>
          <t>material</t>
        </is>
      </c>
      <c r="AF259" s="95" t="n">
        <v>0</v>
      </c>
      <c r="AG259" s="95" t="n">
        <v>0</v>
      </c>
      <c r="AH259" s="95" t="n">
        <v>0</v>
      </c>
      <c r="AI259" s="95">
        <f>(EX259)</f>
        <v/>
      </c>
      <c r="AJ259" s="95">
        <f>(AS259)</f>
        <v/>
      </c>
      <c r="AK259" s="95" t="n">
        <v>0</v>
      </c>
      <c r="AL259" s="95" t="n">
        <v>0</v>
      </c>
      <c r="AM259" s="95" t="n">
        <v>0</v>
      </c>
      <c r="AN259" s="95" t="n">
        <v>0</v>
      </c>
      <c r="AO259" s="95">
        <f>ROUND(O259,2)</f>
        <v/>
      </c>
      <c r="AP259" s="95" t="n">
        <v>0</v>
      </c>
      <c r="AQ259" s="95">
        <f>ROUND(R259,2)</f>
        <v/>
      </c>
      <c r="AR259" s="95" t="n">
        <v>0</v>
      </c>
      <c r="AS259" s="95" t="n">
        <v>0</v>
      </c>
      <c r="AT259" s="95" t="n">
        <v>0</v>
      </c>
      <c r="AU259" s="95" t="n">
        <v>0</v>
      </c>
      <c r="AV259" s="95" t="n">
        <v>1</v>
      </c>
      <c r="AW259" s="95" t="n">
        <v>1</v>
      </c>
      <c r="AX259" s="95" t="n"/>
      <c r="AY259" s="95" t="n"/>
      <c r="AZ259" s="95" t="n">
        <v>1</v>
      </c>
      <c r="BA259" s="95" t="n">
        <v>0</v>
      </c>
      <c r="BB259" s="95" t="n">
        <v>0</v>
      </c>
      <c r="BC259" s="95" t="n">
        <v>1</v>
      </c>
      <c r="BD259" s="95" t="n"/>
      <c r="BE259" s="95" t="n"/>
      <c r="BF259" s="95" t="n"/>
      <c r="BG259" s="95" t="n"/>
      <c r="BH259" s="95" t="n">
        <v>3</v>
      </c>
      <c r="BI259" s="95" t="n">
        <v>1680.8</v>
      </c>
      <c r="BJ259" s="95" t="n"/>
      <c r="BK259" s="95" t="n"/>
      <c r="BL259" s="95" t="n"/>
      <c r="BM259" s="95" t="n">
        <v>400002</v>
      </c>
      <c r="BN259" s="95" t="n">
        <v>0</v>
      </c>
      <c r="BO259" s="95" t="n"/>
      <c r="BP259" s="95" t="n">
        <v>0</v>
      </c>
      <c r="BQ259" s="95" t="n">
        <v>202</v>
      </c>
      <c r="BR259" s="95" t="n">
        <v>0</v>
      </c>
      <c r="BS259" s="95" t="n">
        <v>1</v>
      </c>
      <c r="BT259" s="95" t="n">
        <v>1</v>
      </c>
      <c r="BU259" s="95" t="n">
        <v>1</v>
      </c>
      <c r="BV259" s="95" t="n">
        <v>1</v>
      </c>
      <c r="BW259" s="95" t="n">
        <v>1</v>
      </c>
      <c r="BX259" s="95" t="n">
        <v>1</v>
      </c>
      <c r="BY259" s="95" t="n"/>
      <c r="BZ259" s="95" t="n">
        <v>0</v>
      </c>
      <c r="CA259" s="95" t="n">
        <v>0</v>
      </c>
      <c r="CB259" s="95" t="n"/>
      <c r="CC259" s="95" t="n"/>
      <c r="CD259" s="95" t="n"/>
      <c r="CE259" s="95" t="n">
        <v>30</v>
      </c>
      <c r="CF259" s="95" t="n">
        <v>0</v>
      </c>
      <c r="CG259" s="95" t="n">
        <v>0</v>
      </c>
      <c r="CH259" s="95" t="n"/>
      <c r="CI259" s="95" t="n"/>
      <c r="CJ259" s="95" t="n"/>
      <c r="CK259" s="95" t="n"/>
      <c r="CL259" s="95" t="n"/>
      <c r="CM259" s="95" t="n">
        <v>0</v>
      </c>
      <c r="CN259" s="95" t="n"/>
      <c r="CO259" s="95" t="n">
        <v>0</v>
      </c>
      <c r="CP259" s="95">
        <f>ROUND(P259,2)</f>
        <v/>
      </c>
      <c r="CQ259" s="95">
        <f>ROUND(V259,2)</f>
        <v/>
      </c>
      <c r="CR259" s="95">
        <f>ROUND(W259,2)</f>
        <v/>
      </c>
      <c r="CS259" s="95">
        <f>ROUND(X259,2)</f>
        <v/>
      </c>
      <c r="CT259" s="95">
        <f>ROUND(Y259,2)</f>
        <v/>
      </c>
      <c r="CU259" s="95">
        <f>ROUND(AF259,2)</f>
        <v/>
      </c>
      <c r="CV259" s="95">
        <f>ROUND((AH259*AV259),2)</f>
        <v/>
      </c>
      <c r="CW259" s="95">
        <f>ROUND(AI259,2)</f>
        <v/>
      </c>
      <c r="CX259" s="95">
        <f>ROUND(AJ259,2)</f>
        <v/>
      </c>
      <c r="CY259" s="95">
        <f>ROUND(((P259*AT259)/100),2)</f>
        <v/>
      </c>
      <c r="CZ259" s="95">
        <f>ROUND(((P259*AU259)/100),2)</f>
        <v/>
      </c>
      <c r="DA259" s="95" t="n"/>
      <c r="DB259" s="95" t="n"/>
      <c r="DC259" s="95" t="n"/>
      <c r="DD259" s="95" t="n"/>
      <c r="DE259" s="95" t="n"/>
      <c r="DF259" s="95" t="n"/>
      <c r="DG259" s="95" t="n"/>
      <c r="DH259" s="95" t="n"/>
      <c r="DI259" s="95" t="n"/>
      <c r="DJ259" s="95" t="n"/>
      <c r="DK259" s="95" t="n"/>
      <c r="DL259" s="95" t="n"/>
      <c r="DM259" s="95" t="n"/>
      <c r="DN259" s="95" t="n">
        <v>0</v>
      </c>
      <c r="DO259" s="95" t="n">
        <v>0</v>
      </c>
      <c r="DP259" s="95" t="n">
        <v>1</v>
      </c>
      <c r="DQ259" s="95" t="n">
        <v>1</v>
      </c>
      <c r="DR259" s="95" t="n"/>
      <c r="DS259" s="95" t="n"/>
      <c r="DT259" s="95" t="n"/>
      <c r="DU259" s="95" t="n">
        <v>1000</v>
      </c>
      <c r="DV259" s="95" t="inlineStr">
        <is>
          <t>м.п.</t>
        </is>
      </c>
      <c r="DW259" s="95" t="inlineStr">
        <is>
          <t>м.п.</t>
        </is>
      </c>
      <c r="DX259" s="95" t="n">
        <v>1</v>
      </c>
      <c r="DY259" s="95" t="n"/>
      <c r="DZ259" s="95" t="n"/>
      <c r="EA259" s="95" t="n"/>
      <c r="EB259" s="95" t="n"/>
      <c r="EC259" s="95" t="n"/>
      <c r="ED259" s="95" t="n"/>
      <c r="EE259" s="95" t="n">
        <v>1183957027</v>
      </c>
      <c r="EF259" s="95" t="n">
        <v>202</v>
      </c>
      <c r="EG259" s="95" t="inlineStr">
        <is>
          <t>Материалы</t>
        </is>
      </c>
      <c r="EH259" s="95" t="n">
        <v>0</v>
      </c>
      <c r="EI259" s="95" t="n"/>
      <c r="EJ259" s="95" t="n">
        <v>1680.8</v>
      </c>
      <c r="EK259" s="95" t="n">
        <v>0</v>
      </c>
      <c r="EL259" s="95" t="inlineStr">
        <is>
          <t>ТКП / коммерческое предложение</t>
        </is>
      </c>
      <c r="EM259" s="95" t="inlineStr">
        <is>
          <t>PETR-997026</t>
        </is>
      </c>
      <c r="EN259" s="95" t="n"/>
      <c r="EO259" s="95" t="n"/>
      <c r="EP259" s="95" t="n"/>
      <c r="EQ259" s="95" t="n">
        <v>0</v>
      </c>
      <c r="ER259" s="95" t="n">
        <v>94.79000000000001</v>
      </c>
      <c r="ES259" s="95" t="n">
        <v>0</v>
      </c>
      <c r="ET259" s="95" t="n">
        <v>0</v>
      </c>
      <c r="EU259" s="95" t="n">
        <v>0</v>
      </c>
      <c r="EV259" s="95" t="n">
        <v>0</v>
      </c>
      <c r="EW259" s="95" t="n">
        <v>0</v>
      </c>
      <c r="EX259" s="95" t="n">
        <v>0</v>
      </c>
      <c r="EY259" s="95" t="n">
        <v>0</v>
      </c>
      <c r="EZ259" s="95" t="n"/>
      <c r="FA259" s="95" t="n"/>
      <c r="FB259" s="95" t="n"/>
      <c r="FC259" s="95" t="n"/>
      <c r="FD259" s="95" t="n"/>
      <c r="FE259" s="95" t="n"/>
      <c r="FF259" s="95" t="n"/>
      <c r="FG259" s="95" t="n"/>
      <c r="FH259" s="95" t="n"/>
      <c r="FI259" s="95" t="n"/>
      <c r="FJ259" s="95" t="n"/>
      <c r="FK259" s="95" t="n"/>
      <c r="FL259" s="95" t="n"/>
      <c r="FM259" s="95" t="n"/>
      <c r="FN259" s="95" t="n"/>
      <c r="FO259" s="95" t="n"/>
      <c r="FP259" s="95" t="n"/>
      <c r="FQ259" s="95" t="n">
        <v>0</v>
      </c>
      <c r="FR259" s="95">
        <f>ROUND(IF(BI259=3,GM259,0),2)</f>
        <v/>
      </c>
      <c r="FS259" s="95" t="n">
        <v>0</v>
      </c>
      <c r="FT259" s="95" t="n"/>
      <c r="FU259" s="95" t="n"/>
      <c r="FV259" s="95" t="n"/>
      <c r="FW259" s="95" t="n"/>
      <c r="FX259" s="95" t="n">
        <v>0</v>
      </c>
      <c r="FY259" s="95" t="n">
        <v>0</v>
      </c>
      <c r="FZ259" s="95" t="n"/>
      <c r="GA259" s="95" t="inlineStr">
        <is>
          <t>[82 / 1,20 /  1] +  2% Заг.скл</t>
        </is>
      </c>
      <c r="GB259" s="95" t="n"/>
      <c r="GC259" s="95" t="n"/>
      <c r="GD259" s="95" t="n">
        <v>1</v>
      </c>
      <c r="GE259" s="95" t="n"/>
      <c r="GF259" s="95" t="n">
        <v>1183957027</v>
      </c>
      <c r="GG259" s="95" t="n">
        <v>2</v>
      </c>
      <c r="GH259" s="95" t="n">
        <v>4</v>
      </c>
      <c r="GI259" s="95" t="n">
        <v>-2</v>
      </c>
      <c r="GJ259" s="95" t="n">
        <v>0</v>
      </c>
      <c r="GK259" s="95" t="n">
        <v>0</v>
      </c>
      <c r="GL259" s="95">
        <f>ROUND(IF(AND(BH259=3,BI259=3,FS259&lt;&gt;0),P259,0),2)</f>
        <v/>
      </c>
      <c r="GM259" s="95">
        <f>ROUND(O259+X259+Y259,2)+GX259</f>
        <v/>
      </c>
      <c r="GN259" s="95">
        <f>IF(OR(BI259=0,BI259=1),GM259-GX259,0)</f>
        <v/>
      </c>
      <c r="GO259" s="95">
        <f>IF(BI259=2,GM259-GX259,0)</f>
        <v/>
      </c>
      <c r="GP259" s="95">
        <f>IF(BI259=4,GM259-GX259,0)</f>
        <v/>
      </c>
      <c r="GQ259" s="95" t="n"/>
      <c r="GR259" s="95" t="n">
        <v>0</v>
      </c>
      <c r="GS259" s="95" t="n">
        <v>2</v>
      </c>
      <c r="GT259" s="95" t="n">
        <v>0</v>
      </c>
      <c r="GU259" s="95" t="n"/>
      <c r="GV259" s="95">
        <f>ROUND((GT259),6)</f>
        <v/>
      </c>
      <c r="GW259" s="95" t="n">
        <v>1</v>
      </c>
      <c r="GX259" s="95">
        <f>ROUND(HC259*I259,2)</f>
        <v/>
      </c>
      <c r="GY259" s="95" t="n">
        <v>0</v>
      </c>
      <c r="GZ259" s="95" t="n">
        <v>0</v>
      </c>
      <c r="HA259" s="95" t="n">
        <v>0</v>
      </c>
      <c r="HB259" s="95" t="n">
        <v>0</v>
      </c>
      <c r="HC259" s="95">
        <f>GV259*GW259</f>
        <v/>
      </c>
      <c r="HD259" s="95" t="n">
        <v>0</v>
      </c>
      <c r="HE259" s="95" t="n"/>
      <c r="HF259" s="95" t="n"/>
      <c r="HG259" s="95" t="n"/>
      <c r="HH259" s="95" t="n"/>
      <c r="HI259" s="95" t="n"/>
      <c r="HJ259" s="95" t="n"/>
      <c r="HK259" s="95" t="n"/>
      <c r="HL259" s="95" t="n"/>
      <c r="HM259" s="95" t="n"/>
      <c r="HN259" s="95" t="n"/>
      <c r="HO259" s="95" t="n"/>
      <c r="HP259" s="95" t="n"/>
      <c r="HQ259" s="95" t="n"/>
      <c r="HR259" s="95" t="n"/>
      <c r="HS259" s="95" t="n"/>
      <c r="HT259" s="95" t="n"/>
      <c r="HU259" s="95" t="n"/>
      <c r="HV259" s="95" t="n"/>
      <c r="HW259" s="95" t="n"/>
      <c r="HX259" s="95" t="n"/>
      <c r="HY259" s="95" t="n"/>
      <c r="HZ259" s="95" t="n"/>
      <c r="IA259" s="95" t="n"/>
      <c r="IB259" s="95" t="n"/>
      <c r="IC259" s="95" t="n"/>
      <c r="ID259" s="95" t="n"/>
      <c r="IE259" s="95" t="n"/>
      <c r="IF259" s="95" t="n"/>
      <c r="IG259" s="95" t="n"/>
      <c r="IH259" s="95" t="n"/>
      <c r="II259" s="95" t="n"/>
      <c r="IJ259" s="95" t="n"/>
      <c r="IK259" s="95" t="n"/>
      <c r="IL259" s="95" t="n"/>
      <c r="IM259" s="95" t="n"/>
      <c r="IN259" s="95" t="n"/>
      <c r="IO259" s="95" t="n"/>
      <c r="IP259" s="95" t="n"/>
      <c r="IQ259" s="95" t="n"/>
      <c r="IR259" s="95" t="n"/>
      <c r="IS259" s="95" t="n"/>
      <c r="IT259" s="95" t="n"/>
      <c r="IU259" s="95" t="n"/>
    </row>
    <row r="260" ht="12.75" customHeight="1" s="54">
      <c r="A260" s="95" t="n">
        <v>18</v>
      </c>
      <c r="B260" s="95" t="n">
        <v>1</v>
      </c>
      <c r="C260" s="95">
        <f>ROW(SmtRes!A237)</f>
        <v/>
      </c>
      <c r="D260" s="95">
        <f>ROW(EtalonRes!A237)</f>
        <v/>
      </c>
      <c r="E260" s="95" t="n">
        <v>2.1</v>
      </c>
      <c r="F260" s="95" t="inlineStr">
        <is>
          <t>PETR-660833</t>
        </is>
      </c>
      <c r="G260" s="95" t="inlineStr">
        <is>
          <t>Гофра, клипсы, кабельные стяжки, клеммы, расходники электромонтажа</t>
        </is>
      </c>
      <c r="H260" s="95" t="inlineStr">
        <is>
          <t>м.п.</t>
        </is>
      </c>
      <c r="I260" s="95" t="n">
        <v>6881.6</v>
      </c>
      <c r="J260" s="95" t="n">
        <v>105.94</v>
      </c>
      <c r="K260" s="95" t="n">
        <v>729017.92</v>
      </c>
      <c r="L260" s="95" t="n"/>
      <c r="M260" s="95" t="n"/>
      <c r="N260" s="95" t="n"/>
      <c r="O260" s="95">
        <f>ROUND(Z260,2)</f>
        <v/>
      </c>
      <c r="P260" s="95">
        <f>ROUND(U260,2)</f>
        <v/>
      </c>
      <c r="Q260" s="95">
        <f>ROUND(1,2)</f>
        <v/>
      </c>
      <c r="R260" s="95">
        <f>ROUND(AH260,2)</f>
        <v/>
      </c>
      <c r="S260" s="95" t="inlineStr">
        <is>
          <t>PETR-660833</t>
        </is>
      </c>
      <c r="T260" s="95" t="inlineStr">
        <is>
          <t>material</t>
        </is>
      </c>
      <c r="U260" s="95" t="n">
        <v>729017.92</v>
      </c>
      <c r="V260" s="95" t="n">
        <v>0</v>
      </c>
      <c r="W260" s="95" t="n">
        <v>0</v>
      </c>
      <c r="X260" s="95" t="n">
        <v>0</v>
      </c>
      <c r="Y260" s="95" t="n">
        <v>0</v>
      </c>
      <c r="Z260" s="95" t="n">
        <v>729036.7</v>
      </c>
      <c r="AA260" s="95" t="n">
        <v>0</v>
      </c>
      <c r="AB260" s="95" t="n">
        <v>0</v>
      </c>
      <c r="AC260" s="95" t="n">
        <v>0</v>
      </c>
      <c r="AD260" s="95" t="n">
        <v>0</v>
      </c>
      <c r="AE260" s="95" t="inlineStr">
        <is>
          <t>material</t>
        </is>
      </c>
      <c r="AF260" s="95" t="n">
        <v>0</v>
      </c>
      <c r="AG260" s="95" t="n">
        <v>0</v>
      </c>
      <c r="AH260" s="95" t="n">
        <v>0</v>
      </c>
      <c r="AI260" s="95">
        <f>(EX260)</f>
        <v/>
      </c>
      <c r="AJ260" s="95">
        <f>(AS260)</f>
        <v/>
      </c>
      <c r="AK260" s="95" t="n">
        <v>0</v>
      </c>
      <c r="AL260" s="95" t="n">
        <v>0</v>
      </c>
      <c r="AM260" s="95" t="n">
        <v>0</v>
      </c>
      <c r="AN260" s="95" t="n">
        <v>0</v>
      </c>
      <c r="AO260" s="95">
        <f>ROUND(O260,2)</f>
        <v/>
      </c>
      <c r="AP260" s="95" t="n">
        <v>0</v>
      </c>
      <c r="AQ260" s="95">
        <f>ROUND(R260,2)</f>
        <v/>
      </c>
      <c r="AR260" s="95" t="n">
        <v>0</v>
      </c>
      <c r="AS260" s="95" t="n">
        <v>0</v>
      </c>
      <c r="AT260" s="95" t="n">
        <v>0</v>
      </c>
      <c r="AU260" s="95" t="n">
        <v>0</v>
      </c>
      <c r="AV260" s="95" t="n">
        <v>1</v>
      </c>
      <c r="AW260" s="95" t="n">
        <v>1</v>
      </c>
      <c r="AX260" s="95" t="n"/>
      <c r="AY260" s="95" t="n"/>
      <c r="AZ260" s="95" t="n">
        <v>1</v>
      </c>
      <c r="BA260" s="95" t="n">
        <v>0</v>
      </c>
      <c r="BB260" s="95" t="n">
        <v>0</v>
      </c>
      <c r="BC260" s="95" t="n">
        <v>1</v>
      </c>
      <c r="BD260" s="95" t="n"/>
      <c r="BE260" s="95" t="n"/>
      <c r="BF260" s="95" t="n"/>
      <c r="BG260" s="95" t="n"/>
      <c r="BH260" s="95" t="n">
        <v>3</v>
      </c>
      <c r="BI260" s="95" t="n">
        <v>6881.6</v>
      </c>
      <c r="BJ260" s="95" t="n"/>
      <c r="BK260" s="95" t="n"/>
      <c r="BL260" s="95" t="n"/>
      <c r="BM260" s="95" t="n">
        <v>400002</v>
      </c>
      <c r="BN260" s="95" t="n">
        <v>0</v>
      </c>
      <c r="BO260" s="95" t="n"/>
      <c r="BP260" s="95" t="n">
        <v>0</v>
      </c>
      <c r="BQ260" s="95" t="n">
        <v>202</v>
      </c>
      <c r="BR260" s="95" t="n">
        <v>0</v>
      </c>
      <c r="BS260" s="95" t="n">
        <v>1</v>
      </c>
      <c r="BT260" s="95" t="n">
        <v>1</v>
      </c>
      <c r="BU260" s="95" t="n">
        <v>1</v>
      </c>
      <c r="BV260" s="95" t="n">
        <v>1</v>
      </c>
      <c r="BW260" s="95" t="n">
        <v>1</v>
      </c>
      <c r="BX260" s="95" t="n">
        <v>1</v>
      </c>
      <c r="BY260" s="95" t="n"/>
      <c r="BZ260" s="95" t="n">
        <v>0</v>
      </c>
      <c r="CA260" s="95" t="n">
        <v>0</v>
      </c>
      <c r="CB260" s="95" t="n"/>
      <c r="CC260" s="95" t="n"/>
      <c r="CD260" s="95" t="n"/>
      <c r="CE260" s="95" t="n">
        <v>30</v>
      </c>
      <c r="CF260" s="95" t="n">
        <v>0</v>
      </c>
      <c r="CG260" s="95" t="n">
        <v>0</v>
      </c>
      <c r="CH260" s="95" t="n"/>
      <c r="CI260" s="95" t="n"/>
      <c r="CJ260" s="95" t="n"/>
      <c r="CK260" s="95" t="n"/>
      <c r="CL260" s="95" t="n"/>
      <c r="CM260" s="95" t="n">
        <v>0</v>
      </c>
      <c r="CN260" s="95" t="n"/>
      <c r="CO260" s="95" t="n">
        <v>0</v>
      </c>
      <c r="CP260" s="95">
        <f>ROUND(P260,2)</f>
        <v/>
      </c>
      <c r="CQ260" s="95">
        <f>ROUND(V260,2)</f>
        <v/>
      </c>
      <c r="CR260" s="95">
        <f>ROUND(W260,2)</f>
        <v/>
      </c>
      <c r="CS260" s="95">
        <f>ROUND(X260,2)</f>
        <v/>
      </c>
      <c r="CT260" s="95">
        <f>ROUND(Y260,2)</f>
        <v/>
      </c>
      <c r="CU260" s="95">
        <f>ROUND(AF260,2)</f>
        <v/>
      </c>
      <c r="CV260" s="95">
        <f>ROUND((AH260*AV260),2)</f>
        <v/>
      </c>
      <c r="CW260" s="95">
        <f>ROUND(AI260,2)</f>
        <v/>
      </c>
      <c r="CX260" s="95">
        <f>ROUND(AJ260,2)</f>
        <v/>
      </c>
      <c r="CY260" s="95">
        <f>ROUND(((P260*AT260)/100),2)</f>
        <v/>
      </c>
      <c r="CZ260" s="95">
        <f>ROUND(((P260*AU260)/100),2)</f>
        <v/>
      </c>
      <c r="DA260" s="95" t="n"/>
      <c r="DB260" s="95" t="n"/>
      <c r="DC260" s="95" t="n"/>
      <c r="DD260" s="95" t="n"/>
      <c r="DE260" s="95" t="n"/>
      <c r="DF260" s="95" t="n"/>
      <c r="DG260" s="95" t="n"/>
      <c r="DH260" s="95" t="n"/>
      <c r="DI260" s="95" t="n"/>
      <c r="DJ260" s="95" t="n"/>
      <c r="DK260" s="95" t="n"/>
      <c r="DL260" s="95" t="n"/>
      <c r="DM260" s="95" t="n"/>
      <c r="DN260" s="95" t="n">
        <v>0</v>
      </c>
      <c r="DO260" s="95" t="n">
        <v>0</v>
      </c>
      <c r="DP260" s="95" t="n">
        <v>1</v>
      </c>
      <c r="DQ260" s="95" t="n">
        <v>1</v>
      </c>
      <c r="DR260" s="95" t="n"/>
      <c r="DS260" s="95" t="n"/>
      <c r="DT260" s="95" t="n"/>
      <c r="DU260" s="95" t="n">
        <v>1000</v>
      </c>
      <c r="DV260" s="95" t="inlineStr">
        <is>
          <t>м.п.</t>
        </is>
      </c>
      <c r="DW260" s="95" t="inlineStr">
        <is>
          <t>м.п.</t>
        </is>
      </c>
      <c r="DX260" s="95" t="n">
        <v>1</v>
      </c>
      <c r="DY260" s="95" t="n"/>
      <c r="DZ260" s="95" t="n"/>
      <c r="EA260" s="95" t="n"/>
      <c r="EB260" s="95" t="n"/>
      <c r="EC260" s="95" t="n"/>
      <c r="ED260" s="95" t="n"/>
      <c r="EE260" s="95" t="n">
        <v>1481018044</v>
      </c>
      <c r="EF260" s="95" t="n">
        <v>202</v>
      </c>
      <c r="EG260" s="95" t="inlineStr">
        <is>
          <t>Материалы</t>
        </is>
      </c>
      <c r="EH260" s="95" t="n">
        <v>0</v>
      </c>
      <c r="EI260" s="95" t="n"/>
      <c r="EJ260" s="95" t="n">
        <v>6881.6</v>
      </c>
      <c r="EK260" s="95" t="n">
        <v>0</v>
      </c>
      <c r="EL260" s="95" t="inlineStr">
        <is>
          <t>ТКП / коммерческое предложение</t>
        </is>
      </c>
      <c r="EM260" s="95" t="inlineStr">
        <is>
          <t>PETR-660833</t>
        </is>
      </c>
      <c r="EN260" s="95" t="n"/>
      <c r="EO260" s="95" t="n"/>
      <c r="EP260" s="95" t="n"/>
      <c r="EQ260" s="95" t="n">
        <v>0</v>
      </c>
      <c r="ER260" s="95" t="n">
        <v>105.94</v>
      </c>
      <c r="ES260" s="95" t="n">
        <v>0</v>
      </c>
      <c r="ET260" s="95" t="n">
        <v>0</v>
      </c>
      <c r="EU260" s="95" t="n">
        <v>0</v>
      </c>
      <c r="EV260" s="95" t="n">
        <v>0</v>
      </c>
      <c r="EW260" s="95" t="n">
        <v>0</v>
      </c>
      <c r="EX260" s="95" t="n">
        <v>0</v>
      </c>
      <c r="EY260" s="95" t="n">
        <v>0</v>
      </c>
      <c r="EZ260" s="95" t="n"/>
      <c r="FA260" s="95" t="n"/>
      <c r="FB260" s="95" t="n"/>
      <c r="FC260" s="95" t="n"/>
      <c r="FD260" s="95" t="n"/>
      <c r="FE260" s="95" t="n"/>
      <c r="FF260" s="95" t="n"/>
      <c r="FG260" s="95" t="n"/>
      <c r="FH260" s="95" t="n"/>
      <c r="FI260" s="95" t="n"/>
      <c r="FJ260" s="95" t="n"/>
      <c r="FK260" s="95" t="n"/>
      <c r="FL260" s="95" t="n"/>
      <c r="FM260" s="95" t="n"/>
      <c r="FN260" s="95" t="n"/>
      <c r="FO260" s="95" t="n"/>
      <c r="FP260" s="95" t="n"/>
      <c r="FQ260" s="95" t="n">
        <v>0</v>
      </c>
      <c r="FR260" s="95">
        <f>ROUND(IF(BI260=3,GM260,0),2)</f>
        <v/>
      </c>
      <c r="FS260" s="95" t="n">
        <v>0</v>
      </c>
      <c r="FT260" s="95" t="n"/>
      <c r="FU260" s="95" t="n"/>
      <c r="FV260" s="95" t="n"/>
      <c r="FW260" s="95" t="n"/>
      <c r="FX260" s="95" t="n">
        <v>0</v>
      </c>
      <c r="FY260" s="95" t="n">
        <v>0</v>
      </c>
      <c r="FZ260" s="95" t="n"/>
      <c r="GA260" s="95" t="inlineStr">
        <is>
          <t>[82 / 1,20 /  1] +  2% Заг.скл</t>
        </is>
      </c>
      <c r="GB260" s="95" t="n"/>
      <c r="GC260" s="95" t="n"/>
      <c r="GD260" s="95" t="n">
        <v>1</v>
      </c>
      <c r="GE260" s="95" t="n"/>
      <c r="GF260" s="95" t="n">
        <v>1481018044</v>
      </c>
      <c r="GG260" s="95" t="n">
        <v>2</v>
      </c>
      <c r="GH260" s="95" t="n">
        <v>4</v>
      </c>
      <c r="GI260" s="95" t="n">
        <v>-2</v>
      </c>
      <c r="GJ260" s="95" t="n">
        <v>0</v>
      </c>
      <c r="GK260" s="95" t="n">
        <v>0</v>
      </c>
      <c r="GL260" s="95">
        <f>ROUND(IF(AND(BH260=3,BI260=3,FS260&lt;&gt;0),P260,0),2)</f>
        <v/>
      </c>
      <c r="GM260" s="95">
        <f>ROUND(O260+X260+Y260,2)+GX260</f>
        <v/>
      </c>
      <c r="GN260" s="95">
        <f>IF(OR(BI260=0,BI260=1),GM260-GX260,0)</f>
        <v/>
      </c>
      <c r="GO260" s="95">
        <f>IF(BI260=2,GM260-GX260,0)</f>
        <v/>
      </c>
      <c r="GP260" s="95">
        <f>IF(BI260=4,GM260-GX260,0)</f>
        <v/>
      </c>
      <c r="GQ260" s="95" t="n"/>
      <c r="GR260" s="95" t="n">
        <v>0</v>
      </c>
      <c r="GS260" s="95" t="n">
        <v>2</v>
      </c>
      <c r="GT260" s="95" t="n">
        <v>0</v>
      </c>
      <c r="GU260" s="95" t="n"/>
      <c r="GV260" s="95">
        <f>ROUND((GT260),6)</f>
        <v/>
      </c>
      <c r="GW260" s="95" t="n">
        <v>1</v>
      </c>
      <c r="GX260" s="95">
        <f>ROUND(HC260*I260,2)</f>
        <v/>
      </c>
      <c r="GY260" s="95" t="n">
        <v>0</v>
      </c>
      <c r="GZ260" s="95" t="n">
        <v>0</v>
      </c>
      <c r="HA260" s="95" t="n">
        <v>0</v>
      </c>
      <c r="HB260" s="95" t="n">
        <v>0</v>
      </c>
      <c r="HC260" s="95">
        <f>GV260*GW260</f>
        <v/>
      </c>
      <c r="HD260" s="95" t="n">
        <v>0</v>
      </c>
      <c r="HE260" s="95" t="n"/>
      <c r="HF260" s="95" t="n"/>
      <c r="HG260" s="95" t="n"/>
      <c r="HH260" s="95" t="n"/>
      <c r="HI260" s="95" t="n"/>
      <c r="HJ260" s="95" t="n"/>
      <c r="HK260" s="95" t="n"/>
      <c r="HL260" s="95" t="n"/>
      <c r="HM260" s="95" t="n"/>
      <c r="HN260" s="95" t="n"/>
      <c r="HO260" s="95" t="n"/>
      <c r="HP260" s="95" t="n"/>
      <c r="HQ260" s="95" t="n"/>
      <c r="HR260" s="95" t="n"/>
      <c r="HS260" s="95" t="n"/>
      <c r="HT260" s="95" t="n"/>
      <c r="HU260" s="95" t="n"/>
      <c r="HV260" s="95" t="n"/>
      <c r="HW260" s="95" t="n"/>
      <c r="HX260" s="95" t="n"/>
      <c r="HY260" s="95" t="n"/>
      <c r="HZ260" s="95" t="n"/>
      <c r="IA260" s="95" t="n"/>
      <c r="IB260" s="95" t="n"/>
      <c r="IC260" s="95" t="n"/>
      <c r="ID260" s="95" t="n"/>
      <c r="IE260" s="95" t="n"/>
      <c r="IF260" s="95" t="n"/>
      <c r="IG260" s="95" t="n"/>
      <c r="IH260" s="95" t="n"/>
      <c r="II260" s="95" t="n"/>
      <c r="IJ260" s="95" t="n"/>
      <c r="IK260" s="95" t="n"/>
      <c r="IL260" s="95" t="n"/>
      <c r="IM260" s="95" t="n"/>
      <c r="IN260" s="95" t="n"/>
      <c r="IO260" s="95" t="n"/>
      <c r="IP260" s="95" t="n"/>
      <c r="IQ260" s="95" t="n"/>
      <c r="IR260" s="95" t="n"/>
      <c r="IS260" s="95" t="n"/>
      <c r="IT260" s="95" t="n"/>
      <c r="IU260" s="95" t="n"/>
    </row>
    <row r="261" ht="12.75" customHeight="1" s="54">
      <c r="A261" s="95" t="n">
        <v>18</v>
      </c>
      <c r="B261" s="95" t="n">
        <v>1</v>
      </c>
      <c r="C261" s="95">
        <f>ROW(SmtRes!A238)</f>
        <v/>
      </c>
      <c r="D261" s="95">
        <f>ROW(EtalonRes!A238)</f>
        <v/>
      </c>
      <c r="E261" s="95" t="n">
        <v>2.1</v>
      </c>
      <c r="F261" s="95" t="inlineStr">
        <is>
          <t>PETR-128017</t>
        </is>
      </c>
      <c r="G261" s="95" t="inlineStr">
        <is>
          <t>Подрозетники, распределительные коробки, монтажные стаканы</t>
        </is>
      </c>
      <c r="H261" s="95" t="inlineStr">
        <is>
          <t>шт.</t>
        </is>
      </c>
      <c r="I261" s="95" t="n">
        <v>614.9</v>
      </c>
      <c r="J261" s="95" t="n">
        <v>312.24</v>
      </c>
      <c r="K261" s="95" t="n">
        <v>191994.02</v>
      </c>
      <c r="L261" s="95" t="n"/>
      <c r="M261" s="95" t="n"/>
      <c r="N261" s="95" t="n"/>
      <c r="O261" s="95">
        <f>ROUND(Z261,2)</f>
        <v/>
      </c>
      <c r="P261" s="95">
        <f>ROUND(U261,2)</f>
        <v/>
      </c>
      <c r="Q261" s="95">
        <f>ROUND(1,2)</f>
        <v/>
      </c>
      <c r="R261" s="95">
        <f>ROUND(AH261,2)</f>
        <v/>
      </c>
      <c r="S261" s="95" t="inlineStr">
        <is>
          <t>PETR-128017</t>
        </is>
      </c>
      <c r="T261" s="95" t="inlineStr">
        <is>
          <t>material</t>
        </is>
      </c>
      <c r="U261" s="95" t="n">
        <v>191994.02</v>
      </c>
      <c r="V261" s="95" t="n">
        <v>0</v>
      </c>
      <c r="W261" s="95" t="n">
        <v>0</v>
      </c>
      <c r="X261" s="95" t="n">
        <v>0</v>
      </c>
      <c r="Y261" s="95" t="n">
        <v>0</v>
      </c>
      <c r="Z261" s="95" t="n">
        <v>191996.38</v>
      </c>
      <c r="AA261" s="95" t="n">
        <v>0</v>
      </c>
      <c r="AB261" s="95" t="n">
        <v>0</v>
      </c>
      <c r="AC261" s="95" t="n">
        <v>0</v>
      </c>
      <c r="AD261" s="95" t="n">
        <v>0</v>
      </c>
      <c r="AE261" s="95" t="inlineStr">
        <is>
          <t>material</t>
        </is>
      </c>
      <c r="AF261" s="95" t="n">
        <v>0</v>
      </c>
      <c r="AG261" s="95" t="n">
        <v>0</v>
      </c>
      <c r="AH261" s="95" t="n">
        <v>0</v>
      </c>
      <c r="AI261" s="95">
        <f>(EX261)</f>
        <v/>
      </c>
      <c r="AJ261" s="95">
        <f>(AS261)</f>
        <v/>
      </c>
      <c r="AK261" s="95" t="n">
        <v>0</v>
      </c>
      <c r="AL261" s="95" t="n">
        <v>0</v>
      </c>
      <c r="AM261" s="95" t="n">
        <v>0</v>
      </c>
      <c r="AN261" s="95" t="n">
        <v>0</v>
      </c>
      <c r="AO261" s="95">
        <f>ROUND(O261,2)</f>
        <v/>
      </c>
      <c r="AP261" s="95" t="n">
        <v>0</v>
      </c>
      <c r="AQ261" s="95">
        <f>ROUND(R261,2)</f>
        <v/>
      </c>
      <c r="AR261" s="95" t="n">
        <v>0</v>
      </c>
      <c r="AS261" s="95" t="n">
        <v>0</v>
      </c>
      <c r="AT261" s="95" t="n">
        <v>0</v>
      </c>
      <c r="AU261" s="95" t="n">
        <v>0</v>
      </c>
      <c r="AV261" s="95" t="n">
        <v>1</v>
      </c>
      <c r="AW261" s="95" t="n">
        <v>1</v>
      </c>
      <c r="AX261" s="95" t="n"/>
      <c r="AY261" s="95" t="n"/>
      <c r="AZ261" s="95" t="n">
        <v>1</v>
      </c>
      <c r="BA261" s="95" t="n">
        <v>0</v>
      </c>
      <c r="BB261" s="95" t="n">
        <v>0</v>
      </c>
      <c r="BC261" s="95" t="n">
        <v>1</v>
      </c>
      <c r="BD261" s="95" t="n"/>
      <c r="BE261" s="95" t="n"/>
      <c r="BF261" s="95" t="n"/>
      <c r="BG261" s="95" t="n"/>
      <c r="BH261" s="95" t="n">
        <v>3</v>
      </c>
      <c r="BI261" s="95" t="n">
        <v>614.9</v>
      </c>
      <c r="BJ261" s="95" t="n"/>
      <c r="BK261" s="95" t="n"/>
      <c r="BL261" s="95" t="n"/>
      <c r="BM261" s="95" t="n">
        <v>400002</v>
      </c>
      <c r="BN261" s="95" t="n">
        <v>0</v>
      </c>
      <c r="BO261" s="95" t="n"/>
      <c r="BP261" s="95" t="n">
        <v>0</v>
      </c>
      <c r="BQ261" s="95" t="n">
        <v>202</v>
      </c>
      <c r="BR261" s="95" t="n">
        <v>0</v>
      </c>
      <c r="BS261" s="95" t="n">
        <v>1</v>
      </c>
      <c r="BT261" s="95" t="n">
        <v>1</v>
      </c>
      <c r="BU261" s="95" t="n">
        <v>1</v>
      </c>
      <c r="BV261" s="95" t="n">
        <v>1</v>
      </c>
      <c r="BW261" s="95" t="n">
        <v>1</v>
      </c>
      <c r="BX261" s="95" t="n">
        <v>1</v>
      </c>
      <c r="BY261" s="95" t="n"/>
      <c r="BZ261" s="95" t="n">
        <v>0</v>
      </c>
      <c r="CA261" s="95" t="n">
        <v>0</v>
      </c>
      <c r="CB261" s="95" t="n"/>
      <c r="CC261" s="95" t="n"/>
      <c r="CD261" s="95" t="n"/>
      <c r="CE261" s="95" t="n">
        <v>30</v>
      </c>
      <c r="CF261" s="95" t="n">
        <v>0</v>
      </c>
      <c r="CG261" s="95" t="n">
        <v>0</v>
      </c>
      <c r="CH261" s="95" t="n"/>
      <c r="CI261" s="95" t="n"/>
      <c r="CJ261" s="95" t="n"/>
      <c r="CK261" s="95" t="n"/>
      <c r="CL261" s="95" t="n"/>
      <c r="CM261" s="95" t="n">
        <v>0</v>
      </c>
      <c r="CN261" s="95" t="n"/>
      <c r="CO261" s="95" t="n">
        <v>0</v>
      </c>
      <c r="CP261" s="95">
        <f>ROUND(P261,2)</f>
        <v/>
      </c>
      <c r="CQ261" s="95">
        <f>ROUND(V261,2)</f>
        <v/>
      </c>
      <c r="CR261" s="95">
        <f>ROUND(W261,2)</f>
        <v/>
      </c>
      <c r="CS261" s="95">
        <f>ROUND(X261,2)</f>
        <v/>
      </c>
      <c r="CT261" s="95">
        <f>ROUND(Y261,2)</f>
        <v/>
      </c>
      <c r="CU261" s="95">
        <f>ROUND(AF261,2)</f>
        <v/>
      </c>
      <c r="CV261" s="95">
        <f>ROUND((AH261*AV261),2)</f>
        <v/>
      </c>
      <c r="CW261" s="95">
        <f>ROUND(AI261,2)</f>
        <v/>
      </c>
      <c r="CX261" s="95">
        <f>ROUND(AJ261,2)</f>
        <v/>
      </c>
      <c r="CY261" s="95">
        <f>ROUND(((P261*AT261)/100),2)</f>
        <v/>
      </c>
      <c r="CZ261" s="95">
        <f>ROUND(((P261*AU261)/100),2)</f>
        <v/>
      </c>
      <c r="DA261" s="95" t="n"/>
      <c r="DB261" s="95" t="n"/>
      <c r="DC261" s="95" t="n"/>
      <c r="DD261" s="95" t="n"/>
      <c r="DE261" s="95" t="n"/>
      <c r="DF261" s="95" t="n"/>
      <c r="DG261" s="95" t="n"/>
      <c r="DH261" s="95" t="n"/>
      <c r="DI261" s="95" t="n"/>
      <c r="DJ261" s="95" t="n"/>
      <c r="DK261" s="95" t="n"/>
      <c r="DL261" s="95" t="n"/>
      <c r="DM261" s="95" t="n"/>
      <c r="DN261" s="95" t="n">
        <v>0</v>
      </c>
      <c r="DO261" s="95" t="n">
        <v>0</v>
      </c>
      <c r="DP261" s="95" t="n">
        <v>1</v>
      </c>
      <c r="DQ261" s="95" t="n">
        <v>1</v>
      </c>
      <c r="DR261" s="95" t="n"/>
      <c r="DS261" s="95" t="n"/>
      <c r="DT261" s="95" t="n"/>
      <c r="DU261" s="95" t="n">
        <v>1000</v>
      </c>
      <c r="DV261" s="95" t="inlineStr">
        <is>
          <t>шт.</t>
        </is>
      </c>
      <c r="DW261" s="95" t="inlineStr">
        <is>
          <t>шт.</t>
        </is>
      </c>
      <c r="DX261" s="95" t="n">
        <v>1</v>
      </c>
      <c r="DY261" s="95" t="n"/>
      <c r="DZ261" s="95" t="n"/>
      <c r="EA261" s="95" t="n"/>
      <c r="EB261" s="95" t="n"/>
      <c r="EC261" s="95" t="n"/>
      <c r="ED261" s="95" t="n"/>
      <c r="EE261" s="95" t="n">
        <v>1134815623</v>
      </c>
      <c r="EF261" s="95" t="n">
        <v>202</v>
      </c>
      <c r="EG261" s="95" t="inlineStr">
        <is>
          <t>Материалы</t>
        </is>
      </c>
      <c r="EH261" s="95" t="n">
        <v>0</v>
      </c>
      <c r="EI261" s="95" t="n"/>
      <c r="EJ261" s="95" t="n">
        <v>614.9</v>
      </c>
      <c r="EK261" s="95" t="n">
        <v>0</v>
      </c>
      <c r="EL261" s="95" t="inlineStr">
        <is>
          <t>ТКП / коммерческое предложение</t>
        </is>
      </c>
      <c r="EM261" s="95" t="inlineStr">
        <is>
          <t>PETR-128017</t>
        </is>
      </c>
      <c r="EN261" s="95" t="n"/>
      <c r="EO261" s="95" t="n"/>
      <c r="EP261" s="95" t="n"/>
      <c r="EQ261" s="95" t="n">
        <v>0</v>
      </c>
      <c r="ER261" s="95" t="n">
        <v>312.24</v>
      </c>
      <c r="ES261" s="95" t="n">
        <v>0</v>
      </c>
      <c r="ET261" s="95" t="n">
        <v>0</v>
      </c>
      <c r="EU261" s="95" t="n">
        <v>0</v>
      </c>
      <c r="EV261" s="95" t="n">
        <v>0</v>
      </c>
      <c r="EW261" s="95" t="n">
        <v>0</v>
      </c>
      <c r="EX261" s="95" t="n">
        <v>0</v>
      </c>
      <c r="EY261" s="95" t="n">
        <v>0</v>
      </c>
      <c r="EZ261" s="95" t="n"/>
      <c r="FA261" s="95" t="n"/>
      <c r="FB261" s="95" t="n"/>
      <c r="FC261" s="95" t="n"/>
      <c r="FD261" s="95" t="n"/>
      <c r="FE261" s="95" t="n"/>
      <c r="FF261" s="95" t="n"/>
      <c r="FG261" s="95" t="n"/>
      <c r="FH261" s="95" t="n"/>
      <c r="FI261" s="95" t="n"/>
      <c r="FJ261" s="95" t="n"/>
      <c r="FK261" s="95" t="n"/>
      <c r="FL261" s="95" t="n"/>
      <c r="FM261" s="95" t="n"/>
      <c r="FN261" s="95" t="n"/>
      <c r="FO261" s="95" t="n"/>
      <c r="FP261" s="95" t="n"/>
      <c r="FQ261" s="95" t="n">
        <v>0</v>
      </c>
      <c r="FR261" s="95">
        <f>ROUND(IF(BI261=3,GM261,0),2)</f>
        <v/>
      </c>
      <c r="FS261" s="95" t="n">
        <v>0</v>
      </c>
      <c r="FT261" s="95" t="n"/>
      <c r="FU261" s="95" t="n"/>
      <c r="FV261" s="95" t="n"/>
      <c r="FW261" s="95" t="n"/>
      <c r="FX261" s="95" t="n">
        <v>0</v>
      </c>
      <c r="FY261" s="95" t="n">
        <v>0</v>
      </c>
      <c r="FZ261" s="95" t="n"/>
      <c r="GA261" s="95" t="inlineStr">
        <is>
          <t>[82 / 1,20 /  1] +  2% Заг.скл</t>
        </is>
      </c>
      <c r="GB261" s="95" t="n"/>
      <c r="GC261" s="95" t="n"/>
      <c r="GD261" s="95" t="n">
        <v>1</v>
      </c>
      <c r="GE261" s="95" t="n"/>
      <c r="GF261" s="95" t="n">
        <v>1134815623</v>
      </c>
      <c r="GG261" s="95" t="n">
        <v>2</v>
      </c>
      <c r="GH261" s="95" t="n">
        <v>4</v>
      </c>
      <c r="GI261" s="95" t="n">
        <v>-2</v>
      </c>
      <c r="GJ261" s="95" t="n">
        <v>0</v>
      </c>
      <c r="GK261" s="95" t="n">
        <v>0</v>
      </c>
      <c r="GL261" s="95">
        <f>ROUND(IF(AND(BH261=3,BI261=3,FS261&lt;&gt;0),P261,0),2)</f>
        <v/>
      </c>
      <c r="GM261" s="95">
        <f>ROUND(O261+X261+Y261,2)+GX261</f>
        <v/>
      </c>
      <c r="GN261" s="95">
        <f>IF(OR(BI261=0,BI261=1),GM261-GX261,0)</f>
        <v/>
      </c>
      <c r="GO261" s="95">
        <f>IF(BI261=2,GM261-GX261,0)</f>
        <v/>
      </c>
      <c r="GP261" s="95">
        <f>IF(BI261=4,GM261-GX261,0)</f>
        <v/>
      </c>
      <c r="GQ261" s="95" t="n"/>
      <c r="GR261" s="95" t="n">
        <v>0</v>
      </c>
      <c r="GS261" s="95" t="n">
        <v>2</v>
      </c>
      <c r="GT261" s="95" t="n">
        <v>0</v>
      </c>
      <c r="GU261" s="95" t="n"/>
      <c r="GV261" s="95">
        <f>ROUND((GT261),6)</f>
        <v/>
      </c>
      <c r="GW261" s="95" t="n">
        <v>1</v>
      </c>
      <c r="GX261" s="95">
        <f>ROUND(HC261*I261,2)</f>
        <v/>
      </c>
      <c r="GY261" s="95" t="n">
        <v>0</v>
      </c>
      <c r="GZ261" s="95" t="n">
        <v>0</v>
      </c>
      <c r="HA261" s="95" t="n">
        <v>0</v>
      </c>
      <c r="HB261" s="95" t="n">
        <v>0</v>
      </c>
      <c r="HC261" s="95">
        <f>GV261*GW261</f>
        <v/>
      </c>
      <c r="HD261" s="95" t="n">
        <v>0</v>
      </c>
      <c r="HE261" s="95" t="n"/>
      <c r="HF261" s="95" t="n"/>
      <c r="HG261" s="95" t="n"/>
      <c r="HH261" s="95" t="n"/>
      <c r="HI261" s="95" t="n"/>
      <c r="HJ261" s="95" t="n"/>
      <c r="HK261" s="95" t="n"/>
      <c r="HL261" s="95" t="n"/>
      <c r="HM261" s="95" t="n"/>
      <c r="HN261" s="95" t="n"/>
      <c r="HO261" s="95" t="n"/>
      <c r="HP261" s="95" t="n"/>
      <c r="HQ261" s="95" t="n"/>
      <c r="HR261" s="95" t="n"/>
      <c r="HS261" s="95" t="n"/>
      <c r="HT261" s="95" t="n"/>
      <c r="HU261" s="95" t="n"/>
      <c r="HV261" s="95" t="n"/>
      <c r="HW261" s="95" t="n"/>
      <c r="HX261" s="95" t="n"/>
      <c r="HY261" s="95" t="n"/>
      <c r="HZ261" s="95" t="n"/>
      <c r="IA261" s="95" t="n"/>
      <c r="IB261" s="95" t="n"/>
      <c r="IC261" s="95" t="n"/>
      <c r="ID261" s="95" t="n"/>
      <c r="IE261" s="95" t="n"/>
      <c r="IF261" s="95" t="n"/>
      <c r="IG261" s="95" t="n"/>
      <c r="IH261" s="95" t="n"/>
      <c r="II261" s="95" t="n"/>
      <c r="IJ261" s="95" t="n"/>
      <c r="IK261" s="95" t="n"/>
      <c r="IL261" s="95" t="n"/>
      <c r="IM261" s="95" t="n"/>
      <c r="IN261" s="95" t="n"/>
      <c r="IO261" s="95" t="n"/>
      <c r="IP261" s="95" t="n"/>
      <c r="IQ261" s="95" t="n"/>
      <c r="IR261" s="95" t="n"/>
      <c r="IS261" s="95" t="n"/>
      <c r="IT261" s="95" t="n"/>
      <c r="IU261" s="95" t="n"/>
    </row>
    <row r="262" ht="12.75" customHeight="1" s="54">
      <c r="A262" s="95" t="n">
        <v>18</v>
      </c>
      <c r="B262" s="95" t="n">
        <v>1</v>
      </c>
      <c r="C262" s="95">
        <f>ROW(SmtRes!A239)</f>
        <v/>
      </c>
      <c r="D262" s="95">
        <f>ROW(EtalonRes!A239)</f>
        <v/>
      </c>
      <c r="E262" s="95" t="n">
        <v>2.1</v>
      </c>
      <c r="F262" s="95" t="inlineStr">
        <is>
          <t>PETR-128022</t>
        </is>
      </c>
      <c r="G262" s="95" t="inlineStr">
        <is>
          <t>Распределительные коробки, клеммники WAGO, DIN-рейки и маркировка линий</t>
        </is>
      </c>
      <c r="H262" s="95" t="inlineStr">
        <is>
          <t>компл.</t>
        </is>
      </c>
      <c r="I262" s="95" t="n">
        <v>196.9</v>
      </c>
      <c r="J262" s="95" t="n">
        <v>947.86</v>
      </c>
      <c r="K262" s="95" t="n">
        <v>186633.59</v>
      </c>
      <c r="L262" s="95" t="n"/>
      <c r="M262" s="95" t="n"/>
      <c r="N262" s="95" t="n"/>
      <c r="O262" s="95">
        <f>ROUND(Z262,2)</f>
        <v/>
      </c>
      <c r="P262" s="95">
        <f>ROUND(U262,2)</f>
        <v/>
      </c>
      <c r="Q262" s="95">
        <f>ROUND(1,2)</f>
        <v/>
      </c>
      <c r="R262" s="95">
        <f>ROUND(AH262,2)</f>
        <v/>
      </c>
      <c r="S262" s="95" t="inlineStr">
        <is>
          <t>PETR-128022</t>
        </is>
      </c>
      <c r="T262" s="95" t="inlineStr">
        <is>
          <t>material</t>
        </is>
      </c>
      <c r="U262" s="95" t="n">
        <v>186633.59</v>
      </c>
      <c r="V262" s="95" t="n">
        <v>0</v>
      </c>
      <c r="W262" s="95" t="n">
        <v>0</v>
      </c>
      <c r="X262" s="95" t="n">
        <v>0</v>
      </c>
      <c r="Y262" s="95" t="n">
        <v>0</v>
      </c>
      <c r="Z262" s="95" t="n">
        <v>186633.63</v>
      </c>
      <c r="AA262" s="95" t="n">
        <v>0</v>
      </c>
      <c r="AB262" s="95" t="n">
        <v>0</v>
      </c>
      <c r="AC262" s="95" t="n">
        <v>0</v>
      </c>
      <c r="AD262" s="95" t="n">
        <v>0</v>
      </c>
      <c r="AE262" s="95" t="inlineStr">
        <is>
          <t>material</t>
        </is>
      </c>
      <c r="AF262" s="95" t="n">
        <v>0</v>
      </c>
      <c r="AG262" s="95" t="n">
        <v>0</v>
      </c>
      <c r="AH262" s="95" t="n">
        <v>0</v>
      </c>
      <c r="AI262" s="95">
        <f>(EX262)</f>
        <v/>
      </c>
      <c r="AJ262" s="95">
        <f>(AS262)</f>
        <v/>
      </c>
      <c r="AK262" s="95" t="n">
        <v>0</v>
      </c>
      <c r="AL262" s="95" t="n">
        <v>0</v>
      </c>
      <c r="AM262" s="95" t="n">
        <v>0</v>
      </c>
      <c r="AN262" s="95" t="n">
        <v>0</v>
      </c>
      <c r="AO262" s="95">
        <f>ROUND(O262,2)</f>
        <v/>
      </c>
      <c r="AP262" s="95" t="n">
        <v>0</v>
      </c>
      <c r="AQ262" s="95">
        <f>ROUND(R262,2)</f>
        <v/>
      </c>
      <c r="AR262" s="95" t="n">
        <v>0</v>
      </c>
      <c r="AS262" s="95" t="n">
        <v>0</v>
      </c>
      <c r="AT262" s="95" t="n">
        <v>0</v>
      </c>
      <c r="AU262" s="95" t="n">
        <v>0</v>
      </c>
      <c r="AV262" s="95" t="n">
        <v>1</v>
      </c>
      <c r="AW262" s="95" t="n">
        <v>1</v>
      </c>
      <c r="AX262" s="95" t="n"/>
      <c r="AY262" s="95" t="n"/>
      <c r="AZ262" s="95" t="n">
        <v>1</v>
      </c>
      <c r="BA262" s="95" t="n">
        <v>0</v>
      </c>
      <c r="BB262" s="95" t="n">
        <v>0</v>
      </c>
      <c r="BC262" s="95" t="n">
        <v>1</v>
      </c>
      <c r="BD262" s="95" t="n"/>
      <c r="BE262" s="95" t="n"/>
      <c r="BF262" s="95" t="n"/>
      <c r="BG262" s="95" t="n"/>
      <c r="BH262" s="95" t="n">
        <v>3</v>
      </c>
      <c r="BI262" s="95" t="n">
        <v>196.9</v>
      </c>
      <c r="BJ262" s="95" t="n"/>
      <c r="BK262" s="95" t="n"/>
      <c r="BL262" s="95" t="n"/>
      <c r="BM262" s="95" t="n">
        <v>400002</v>
      </c>
      <c r="BN262" s="95" t="n">
        <v>0</v>
      </c>
      <c r="BO262" s="95" t="n"/>
      <c r="BP262" s="95" t="n">
        <v>0</v>
      </c>
      <c r="BQ262" s="95" t="n">
        <v>202</v>
      </c>
      <c r="BR262" s="95" t="n">
        <v>0</v>
      </c>
      <c r="BS262" s="95" t="n">
        <v>1</v>
      </c>
      <c r="BT262" s="95" t="n">
        <v>1</v>
      </c>
      <c r="BU262" s="95" t="n">
        <v>1</v>
      </c>
      <c r="BV262" s="95" t="n">
        <v>1</v>
      </c>
      <c r="BW262" s="95" t="n">
        <v>1</v>
      </c>
      <c r="BX262" s="95" t="n">
        <v>1</v>
      </c>
      <c r="BY262" s="95" t="n"/>
      <c r="BZ262" s="95" t="n">
        <v>0</v>
      </c>
      <c r="CA262" s="95" t="n">
        <v>0</v>
      </c>
      <c r="CB262" s="95" t="n"/>
      <c r="CC262" s="95" t="n"/>
      <c r="CD262" s="95" t="n"/>
      <c r="CE262" s="95" t="n">
        <v>30</v>
      </c>
      <c r="CF262" s="95" t="n">
        <v>0</v>
      </c>
      <c r="CG262" s="95" t="n">
        <v>0</v>
      </c>
      <c r="CH262" s="95" t="n"/>
      <c r="CI262" s="95" t="n"/>
      <c r="CJ262" s="95" t="n"/>
      <c r="CK262" s="95" t="n"/>
      <c r="CL262" s="95" t="n"/>
      <c r="CM262" s="95" t="n">
        <v>0</v>
      </c>
      <c r="CN262" s="95" t="n"/>
      <c r="CO262" s="95" t="n">
        <v>0</v>
      </c>
      <c r="CP262" s="95">
        <f>ROUND(P262,2)</f>
        <v/>
      </c>
      <c r="CQ262" s="95">
        <f>ROUND(V262,2)</f>
        <v/>
      </c>
      <c r="CR262" s="95">
        <f>ROUND(W262,2)</f>
        <v/>
      </c>
      <c r="CS262" s="95">
        <f>ROUND(X262,2)</f>
        <v/>
      </c>
      <c r="CT262" s="95">
        <f>ROUND(Y262,2)</f>
        <v/>
      </c>
      <c r="CU262" s="95">
        <f>ROUND(AF262,2)</f>
        <v/>
      </c>
      <c r="CV262" s="95">
        <f>ROUND((AH262*AV262),2)</f>
        <v/>
      </c>
      <c r="CW262" s="95">
        <f>ROUND(AI262,2)</f>
        <v/>
      </c>
      <c r="CX262" s="95">
        <f>ROUND(AJ262,2)</f>
        <v/>
      </c>
      <c r="CY262" s="95">
        <f>ROUND(((P262*AT262)/100),2)</f>
        <v/>
      </c>
      <c r="CZ262" s="95">
        <f>ROUND(((P262*AU262)/100),2)</f>
        <v/>
      </c>
      <c r="DA262" s="95" t="n"/>
      <c r="DB262" s="95" t="n"/>
      <c r="DC262" s="95" t="n"/>
      <c r="DD262" s="95" t="n"/>
      <c r="DE262" s="95" t="n"/>
      <c r="DF262" s="95" t="n"/>
      <c r="DG262" s="95" t="n"/>
      <c r="DH262" s="95" t="n"/>
      <c r="DI262" s="95" t="n"/>
      <c r="DJ262" s="95" t="n"/>
      <c r="DK262" s="95" t="n"/>
      <c r="DL262" s="95" t="n"/>
      <c r="DM262" s="95" t="n"/>
      <c r="DN262" s="95" t="n">
        <v>0</v>
      </c>
      <c r="DO262" s="95" t="n">
        <v>0</v>
      </c>
      <c r="DP262" s="95" t="n">
        <v>1</v>
      </c>
      <c r="DQ262" s="95" t="n">
        <v>1</v>
      </c>
      <c r="DR262" s="95" t="n"/>
      <c r="DS262" s="95" t="n"/>
      <c r="DT262" s="95" t="n"/>
      <c r="DU262" s="95" t="n">
        <v>1000</v>
      </c>
      <c r="DV262" s="95" t="inlineStr">
        <is>
          <t>компл.</t>
        </is>
      </c>
      <c r="DW262" s="95" t="inlineStr">
        <is>
          <t>компл.</t>
        </is>
      </c>
      <c r="DX262" s="95" t="n">
        <v>1</v>
      </c>
      <c r="DY262" s="95" t="n"/>
      <c r="DZ262" s="95" t="n"/>
      <c r="EA262" s="95" t="n"/>
      <c r="EB262" s="95" t="n"/>
      <c r="EC262" s="95" t="n"/>
      <c r="ED262" s="95" t="n"/>
      <c r="EE262" s="95" t="n">
        <v>1188159212</v>
      </c>
      <c r="EF262" s="95" t="n">
        <v>202</v>
      </c>
      <c r="EG262" s="95" t="inlineStr">
        <is>
          <t>Материалы</t>
        </is>
      </c>
      <c r="EH262" s="95" t="n">
        <v>0</v>
      </c>
      <c r="EI262" s="95" t="n"/>
      <c r="EJ262" s="95" t="n">
        <v>196.9</v>
      </c>
      <c r="EK262" s="95" t="n">
        <v>0</v>
      </c>
      <c r="EL262" s="95" t="inlineStr">
        <is>
          <t>ТКП / коммерческое предложение</t>
        </is>
      </c>
      <c r="EM262" s="95" t="inlineStr">
        <is>
          <t>PETR-128022</t>
        </is>
      </c>
      <c r="EN262" s="95" t="n"/>
      <c r="EO262" s="95" t="n"/>
      <c r="EP262" s="95" t="n"/>
      <c r="EQ262" s="95" t="n">
        <v>0</v>
      </c>
      <c r="ER262" s="95" t="n">
        <v>947.86</v>
      </c>
      <c r="ES262" s="95" t="n">
        <v>0</v>
      </c>
      <c r="ET262" s="95" t="n">
        <v>0</v>
      </c>
      <c r="EU262" s="95" t="n">
        <v>0</v>
      </c>
      <c r="EV262" s="95" t="n">
        <v>0</v>
      </c>
      <c r="EW262" s="95" t="n">
        <v>0</v>
      </c>
      <c r="EX262" s="95" t="n">
        <v>0</v>
      </c>
      <c r="EY262" s="95" t="n">
        <v>0</v>
      </c>
      <c r="EZ262" s="95" t="n"/>
      <c r="FA262" s="95" t="n"/>
      <c r="FB262" s="95" t="n"/>
      <c r="FC262" s="95" t="n"/>
      <c r="FD262" s="95" t="n"/>
      <c r="FE262" s="95" t="n"/>
      <c r="FF262" s="95" t="n"/>
      <c r="FG262" s="95" t="n"/>
      <c r="FH262" s="95" t="n"/>
      <c r="FI262" s="95" t="n"/>
      <c r="FJ262" s="95" t="n"/>
      <c r="FK262" s="95" t="n"/>
      <c r="FL262" s="95" t="n"/>
      <c r="FM262" s="95" t="n"/>
      <c r="FN262" s="95" t="n"/>
      <c r="FO262" s="95" t="n"/>
      <c r="FP262" s="95" t="n"/>
      <c r="FQ262" s="95" t="n">
        <v>0</v>
      </c>
      <c r="FR262" s="95">
        <f>ROUND(IF(BI262=3,GM262,0),2)</f>
        <v/>
      </c>
      <c r="FS262" s="95" t="n">
        <v>0</v>
      </c>
      <c r="FT262" s="95" t="n"/>
      <c r="FU262" s="95" t="n"/>
      <c r="FV262" s="95" t="n"/>
      <c r="FW262" s="95" t="n"/>
      <c r="FX262" s="95" t="n">
        <v>0</v>
      </c>
      <c r="FY262" s="95" t="n">
        <v>0</v>
      </c>
      <c r="FZ262" s="95" t="n"/>
      <c r="GA262" s="95" t="inlineStr">
        <is>
          <t>[82 / 1,20 /  1] +  2% Заг.скл</t>
        </is>
      </c>
      <c r="GB262" s="95" t="n"/>
      <c r="GC262" s="95" t="n"/>
      <c r="GD262" s="95" t="n">
        <v>1</v>
      </c>
      <c r="GE262" s="95" t="n"/>
      <c r="GF262" s="95" t="n">
        <v>1188159212</v>
      </c>
      <c r="GG262" s="95" t="n">
        <v>2</v>
      </c>
      <c r="GH262" s="95" t="n">
        <v>4</v>
      </c>
      <c r="GI262" s="95" t="n">
        <v>-2</v>
      </c>
      <c r="GJ262" s="95" t="n">
        <v>0</v>
      </c>
      <c r="GK262" s="95" t="n">
        <v>0</v>
      </c>
      <c r="GL262" s="95">
        <f>ROUND(IF(AND(BH262=3,BI262=3,FS262&lt;&gt;0),P262,0),2)</f>
        <v/>
      </c>
      <c r="GM262" s="95">
        <f>ROUND(O262+X262+Y262,2)+GX262</f>
        <v/>
      </c>
      <c r="GN262" s="95">
        <f>IF(OR(BI262=0,BI262=1),GM262-GX262,0)</f>
        <v/>
      </c>
      <c r="GO262" s="95">
        <f>IF(BI262=2,GM262-GX262,0)</f>
        <v/>
      </c>
      <c r="GP262" s="95">
        <f>IF(BI262=4,GM262-GX262,0)</f>
        <v/>
      </c>
      <c r="GQ262" s="95" t="n"/>
      <c r="GR262" s="95" t="n">
        <v>0</v>
      </c>
      <c r="GS262" s="95" t="n">
        <v>2</v>
      </c>
      <c r="GT262" s="95" t="n">
        <v>0</v>
      </c>
      <c r="GU262" s="95" t="n"/>
      <c r="GV262" s="95">
        <f>ROUND((GT262),6)</f>
        <v/>
      </c>
      <c r="GW262" s="95" t="n">
        <v>1</v>
      </c>
      <c r="GX262" s="95">
        <f>ROUND(HC262*I262,2)</f>
        <v/>
      </c>
      <c r="GY262" s="95" t="n">
        <v>0</v>
      </c>
      <c r="GZ262" s="95" t="n">
        <v>0</v>
      </c>
      <c r="HA262" s="95" t="n">
        <v>0</v>
      </c>
      <c r="HB262" s="95" t="n">
        <v>0</v>
      </c>
      <c r="HC262" s="95">
        <f>GV262*GW262</f>
        <v/>
      </c>
      <c r="HD262" s="95" t="n">
        <v>0</v>
      </c>
      <c r="HE262" s="95" t="n"/>
      <c r="HF262" s="95" t="n"/>
      <c r="HG262" s="95" t="n"/>
      <c r="HH262" s="95" t="n"/>
      <c r="HI262" s="95" t="n"/>
      <c r="HJ262" s="95" t="n"/>
      <c r="HK262" s="95" t="n"/>
      <c r="HL262" s="95" t="n"/>
      <c r="HM262" s="95" t="n"/>
      <c r="HN262" s="95" t="n"/>
      <c r="HO262" s="95" t="n"/>
      <c r="HP262" s="95" t="n"/>
      <c r="HQ262" s="95" t="n"/>
      <c r="HR262" s="95" t="n"/>
      <c r="HS262" s="95" t="n"/>
      <c r="HT262" s="95" t="n"/>
      <c r="HU262" s="95" t="n"/>
      <c r="HV262" s="95" t="n"/>
      <c r="HW262" s="95" t="n"/>
      <c r="HX262" s="95" t="n"/>
      <c r="HY262" s="95" t="n"/>
      <c r="HZ262" s="95" t="n"/>
      <c r="IA262" s="95" t="n"/>
      <c r="IB262" s="95" t="n"/>
      <c r="IC262" s="95" t="n"/>
      <c r="ID262" s="95" t="n"/>
      <c r="IE262" s="95" t="n"/>
      <c r="IF262" s="95" t="n"/>
      <c r="IG262" s="95" t="n"/>
      <c r="IH262" s="95" t="n"/>
      <c r="II262" s="95" t="n"/>
      <c r="IJ262" s="95" t="n"/>
      <c r="IK262" s="95" t="n"/>
      <c r="IL262" s="95" t="n"/>
      <c r="IM262" s="95" t="n"/>
      <c r="IN262" s="95" t="n"/>
      <c r="IO262" s="95" t="n"/>
      <c r="IP262" s="95" t="n"/>
      <c r="IQ262" s="95" t="n"/>
      <c r="IR262" s="95" t="n"/>
      <c r="IS262" s="95" t="n"/>
      <c r="IT262" s="95" t="n"/>
      <c r="IU262" s="95" t="n"/>
    </row>
    <row r="263" ht="12.75" customHeight="1" s="54">
      <c r="A263" s="95" t="n">
        <v>18</v>
      </c>
      <c r="B263" s="95" t="n">
        <v>1</v>
      </c>
      <c r="C263" s="95">
        <f>ROW(SmtRes!A240)</f>
        <v/>
      </c>
      <c r="D263" s="95">
        <f>ROW(EtalonRes!A240)</f>
        <v/>
      </c>
      <c r="E263" s="95" t="n">
        <v>2.1</v>
      </c>
      <c r="F263" s="95" t="inlineStr">
        <is>
          <t>TKP</t>
        </is>
      </c>
      <c r="G263" s="95" t="inlineStr">
        <is>
          <t>Розетка Systeme Electric/Legrand улучшенная</t>
        </is>
      </c>
      <c r="H263" s="95" t="inlineStr">
        <is>
          <t>шт.</t>
        </is>
      </c>
      <c r="I263" s="95" t="n">
        <v>202.4</v>
      </c>
      <c r="J263" s="95" t="n">
        <v>501.81</v>
      </c>
      <c r="K263" s="95" t="n">
        <v>101565.96</v>
      </c>
      <c r="L263" s="95" t="n"/>
      <c r="M263" s="95" t="n"/>
      <c r="N263" s="95" t="n"/>
      <c r="O263" s="95">
        <f>ROUND(Z263,2)</f>
        <v/>
      </c>
      <c r="P263" s="95">
        <f>ROUND(U263,2)</f>
        <v/>
      </c>
      <c r="Q263" s="95">
        <f>ROUND(1,2)</f>
        <v/>
      </c>
      <c r="R263" s="95">
        <f>ROUND(AH263,2)</f>
        <v/>
      </c>
      <c r="S263" s="95" t="inlineStr">
        <is>
          <t>ТКП</t>
        </is>
      </c>
      <c r="T263" s="95" t="inlineStr">
        <is>
          <t>material</t>
        </is>
      </c>
      <c r="U263" s="95" t="n">
        <v>101565.96</v>
      </c>
      <c r="V263" s="95" t="n">
        <v>0</v>
      </c>
      <c r="W263" s="95" t="n">
        <v>0</v>
      </c>
      <c r="X263" s="95" t="n">
        <v>0</v>
      </c>
      <c r="Y263" s="95" t="n">
        <v>0</v>
      </c>
      <c r="Z263" s="95" t="n">
        <v>101566.34</v>
      </c>
      <c r="AA263" s="95" t="n">
        <v>0</v>
      </c>
      <c r="AB263" s="95" t="n">
        <v>0</v>
      </c>
      <c r="AC263" s="95" t="n">
        <v>0</v>
      </c>
      <c r="AD263" s="95" t="n">
        <v>0</v>
      </c>
      <c r="AE263" s="95" t="inlineStr">
        <is>
          <t>material</t>
        </is>
      </c>
      <c r="AF263" s="95" t="n">
        <v>0</v>
      </c>
      <c r="AG263" s="95" t="n">
        <v>0</v>
      </c>
      <c r="AH263" s="95" t="n">
        <v>0</v>
      </c>
      <c r="AI263" s="95">
        <f>(EX263)</f>
        <v/>
      </c>
      <c r="AJ263" s="95">
        <f>(AS263)</f>
        <v/>
      </c>
      <c r="AK263" s="95" t="n">
        <v>0</v>
      </c>
      <c r="AL263" s="95" t="n">
        <v>0</v>
      </c>
      <c r="AM263" s="95" t="n">
        <v>0</v>
      </c>
      <c r="AN263" s="95" t="n">
        <v>0</v>
      </c>
      <c r="AO263" s="95">
        <f>ROUND(O263,2)</f>
        <v/>
      </c>
      <c r="AP263" s="95" t="n">
        <v>0</v>
      </c>
      <c r="AQ263" s="95">
        <f>ROUND(R263,2)</f>
        <v/>
      </c>
      <c r="AR263" s="95" t="n">
        <v>0</v>
      </c>
      <c r="AS263" s="95" t="n">
        <v>0</v>
      </c>
      <c r="AT263" s="95" t="n">
        <v>0</v>
      </c>
      <c r="AU263" s="95" t="n">
        <v>0</v>
      </c>
      <c r="AV263" s="95" t="n">
        <v>1</v>
      </c>
      <c r="AW263" s="95" t="n">
        <v>1</v>
      </c>
      <c r="AX263" s="95" t="n"/>
      <c r="AY263" s="95" t="n"/>
      <c r="AZ263" s="95" t="n">
        <v>1</v>
      </c>
      <c r="BA263" s="95" t="n">
        <v>0</v>
      </c>
      <c r="BB263" s="95" t="n">
        <v>0</v>
      </c>
      <c r="BC263" s="95" t="n">
        <v>1</v>
      </c>
      <c r="BD263" s="95" t="n"/>
      <c r="BE263" s="95" t="n"/>
      <c r="BF263" s="95" t="n"/>
      <c r="BG263" s="95" t="n"/>
      <c r="BH263" s="95" t="n">
        <v>3</v>
      </c>
      <c r="BI263" s="95" t="n">
        <v>202.4</v>
      </c>
      <c r="BJ263" s="95" t="n"/>
      <c r="BK263" s="95" t="n"/>
      <c r="BL263" s="95" t="n"/>
      <c r="BM263" s="95" t="n">
        <v>400002</v>
      </c>
      <c r="BN263" s="95" t="n">
        <v>0</v>
      </c>
      <c r="BO263" s="95" t="n"/>
      <c r="BP263" s="95" t="n">
        <v>0</v>
      </c>
      <c r="BQ263" s="95" t="n">
        <v>202</v>
      </c>
      <c r="BR263" s="95" t="n">
        <v>0</v>
      </c>
      <c r="BS263" s="95" t="n">
        <v>1</v>
      </c>
      <c r="BT263" s="95" t="n">
        <v>1</v>
      </c>
      <c r="BU263" s="95" t="n">
        <v>1</v>
      </c>
      <c r="BV263" s="95" t="n">
        <v>1</v>
      </c>
      <c r="BW263" s="95" t="n">
        <v>1</v>
      </c>
      <c r="BX263" s="95" t="n">
        <v>1</v>
      </c>
      <c r="BY263" s="95" t="n"/>
      <c r="BZ263" s="95" t="n">
        <v>0</v>
      </c>
      <c r="CA263" s="95" t="n">
        <v>0</v>
      </c>
      <c r="CB263" s="95" t="n"/>
      <c r="CC263" s="95" t="n"/>
      <c r="CD263" s="95" t="n"/>
      <c r="CE263" s="95" t="n">
        <v>30</v>
      </c>
      <c r="CF263" s="95" t="n">
        <v>0</v>
      </c>
      <c r="CG263" s="95" t="n">
        <v>0</v>
      </c>
      <c r="CH263" s="95" t="n"/>
      <c r="CI263" s="95" t="n"/>
      <c r="CJ263" s="95" t="n"/>
      <c r="CK263" s="95" t="n"/>
      <c r="CL263" s="95" t="n"/>
      <c r="CM263" s="95" t="n">
        <v>0</v>
      </c>
      <c r="CN263" s="95" t="n"/>
      <c r="CO263" s="95" t="n">
        <v>0</v>
      </c>
      <c r="CP263" s="95">
        <f>ROUND(P263,2)</f>
        <v/>
      </c>
      <c r="CQ263" s="95">
        <f>ROUND(V263,2)</f>
        <v/>
      </c>
      <c r="CR263" s="95">
        <f>ROUND(W263,2)</f>
        <v/>
      </c>
      <c r="CS263" s="95">
        <f>ROUND(X263,2)</f>
        <v/>
      </c>
      <c r="CT263" s="95">
        <f>ROUND(Y263,2)</f>
        <v/>
      </c>
      <c r="CU263" s="95">
        <f>ROUND(AF263,2)</f>
        <v/>
      </c>
      <c r="CV263" s="95">
        <f>ROUND((AH263*AV263),2)</f>
        <v/>
      </c>
      <c r="CW263" s="95">
        <f>ROUND(AI263,2)</f>
        <v/>
      </c>
      <c r="CX263" s="95">
        <f>ROUND(AJ263,2)</f>
        <v/>
      </c>
      <c r="CY263" s="95">
        <f>ROUND(((P263*AT263)/100),2)</f>
        <v/>
      </c>
      <c r="CZ263" s="95">
        <f>ROUND(((P263*AU263)/100),2)</f>
        <v/>
      </c>
      <c r="DA263" s="95" t="n"/>
      <c r="DB263" s="95" t="n"/>
      <c r="DC263" s="95" t="n"/>
      <c r="DD263" s="95" t="n"/>
      <c r="DE263" s="95" t="n"/>
      <c r="DF263" s="95" t="n"/>
      <c r="DG263" s="95" t="n"/>
      <c r="DH263" s="95" t="n"/>
      <c r="DI263" s="95" t="n"/>
      <c r="DJ263" s="95" t="n"/>
      <c r="DK263" s="95" t="n"/>
      <c r="DL263" s="95" t="n"/>
      <c r="DM263" s="95" t="n"/>
      <c r="DN263" s="95" t="n">
        <v>0</v>
      </c>
      <c r="DO263" s="95" t="n">
        <v>0</v>
      </c>
      <c r="DP263" s="95" t="n">
        <v>1</v>
      </c>
      <c r="DQ263" s="95" t="n">
        <v>1</v>
      </c>
      <c r="DR263" s="95" t="n"/>
      <c r="DS263" s="95" t="n"/>
      <c r="DT263" s="95" t="n"/>
      <c r="DU263" s="95" t="n">
        <v>1000</v>
      </c>
      <c r="DV263" s="95" t="inlineStr">
        <is>
          <t>шт.</t>
        </is>
      </c>
      <c r="DW263" s="95" t="inlineStr">
        <is>
          <t>шт.</t>
        </is>
      </c>
      <c r="DX263" s="95" t="n">
        <v>1</v>
      </c>
      <c r="DY263" s="95" t="n"/>
      <c r="DZ263" s="95" t="n"/>
      <c r="EA263" s="95" t="n"/>
      <c r="EB263" s="95" t="n"/>
      <c r="EC263" s="95" t="n"/>
      <c r="ED263" s="95" t="n"/>
      <c r="EE263" s="95" t="n">
        <v>1078165629</v>
      </c>
      <c r="EF263" s="95" t="n">
        <v>202</v>
      </c>
      <c r="EG263" s="95" t="inlineStr">
        <is>
          <t>Материалы</t>
        </is>
      </c>
      <c r="EH263" s="95" t="n">
        <v>0</v>
      </c>
      <c r="EI263" s="95" t="n"/>
      <c r="EJ263" s="95" t="n">
        <v>202.4</v>
      </c>
      <c r="EK263" s="95" t="n">
        <v>0</v>
      </c>
      <c r="EL263" s="95" t="inlineStr">
        <is>
          <t>ТКП / коммерческое предложение</t>
        </is>
      </c>
      <c r="EM263" s="95" t="inlineStr">
        <is>
          <t>ТКП</t>
        </is>
      </c>
      <c r="EN263" s="95" t="n"/>
      <c r="EO263" s="95" t="n"/>
      <c r="EP263" s="95" t="n"/>
      <c r="EQ263" s="95" t="n">
        <v>0</v>
      </c>
      <c r="ER263" s="95" t="n">
        <v>501.81</v>
      </c>
      <c r="ES263" s="95" t="n">
        <v>0</v>
      </c>
      <c r="ET263" s="95" t="n">
        <v>0</v>
      </c>
      <c r="EU263" s="95" t="n">
        <v>0</v>
      </c>
      <c r="EV263" s="95" t="n">
        <v>0</v>
      </c>
      <c r="EW263" s="95" t="n">
        <v>0</v>
      </c>
      <c r="EX263" s="95" t="n">
        <v>0</v>
      </c>
      <c r="EY263" s="95" t="n">
        <v>0</v>
      </c>
      <c r="EZ263" s="95" t="n"/>
      <c r="FA263" s="95" t="n"/>
      <c r="FB263" s="95" t="n"/>
      <c r="FC263" s="95" t="n"/>
      <c r="FD263" s="95" t="n"/>
      <c r="FE263" s="95" t="n"/>
      <c r="FF263" s="95" t="n"/>
      <c r="FG263" s="95" t="n"/>
      <c r="FH263" s="95" t="n"/>
      <c r="FI263" s="95" t="n"/>
      <c r="FJ263" s="95" t="n"/>
      <c r="FK263" s="95" t="n"/>
      <c r="FL263" s="95" t="n"/>
      <c r="FM263" s="95" t="n"/>
      <c r="FN263" s="95" t="n"/>
      <c r="FO263" s="95" t="n"/>
      <c r="FP263" s="95" t="n"/>
      <c r="FQ263" s="95" t="n">
        <v>0</v>
      </c>
      <c r="FR263" s="95">
        <f>ROUND(IF(BI263=3,GM263,0),2)</f>
        <v/>
      </c>
      <c r="FS263" s="95" t="n">
        <v>0</v>
      </c>
      <c r="FT263" s="95" t="n"/>
      <c r="FU263" s="95" t="n"/>
      <c r="FV263" s="95" t="n"/>
      <c r="FW263" s="95" t="n"/>
      <c r="FX263" s="95" t="n">
        <v>0</v>
      </c>
      <c r="FY263" s="95" t="n">
        <v>0</v>
      </c>
      <c r="FZ263" s="95" t="n"/>
      <c r="GA263" s="95" t="inlineStr">
        <is>
          <t>[82 / 1,20 /  1] +  2% Заг.скл</t>
        </is>
      </c>
      <c r="GB263" s="95" t="n"/>
      <c r="GC263" s="95" t="n"/>
      <c r="GD263" s="95" t="n">
        <v>1</v>
      </c>
      <c r="GE263" s="95" t="n"/>
      <c r="GF263" s="95" t="n">
        <v>1078165629</v>
      </c>
      <c r="GG263" s="95" t="n">
        <v>2</v>
      </c>
      <c r="GH263" s="95" t="n">
        <v>4</v>
      </c>
      <c r="GI263" s="95" t="n">
        <v>-2</v>
      </c>
      <c r="GJ263" s="95" t="n">
        <v>0</v>
      </c>
      <c r="GK263" s="95" t="n">
        <v>0</v>
      </c>
      <c r="GL263" s="95">
        <f>ROUND(IF(AND(BH263=3,BI263=3,FS263&lt;&gt;0),P263,0),2)</f>
        <v/>
      </c>
      <c r="GM263" s="95">
        <f>ROUND(O263+X263+Y263,2)+GX263</f>
        <v/>
      </c>
      <c r="GN263" s="95">
        <f>IF(OR(BI263=0,BI263=1),GM263-GX263,0)</f>
        <v/>
      </c>
      <c r="GO263" s="95">
        <f>IF(BI263=2,GM263-GX263,0)</f>
        <v/>
      </c>
      <c r="GP263" s="95">
        <f>IF(BI263=4,GM263-GX263,0)</f>
        <v/>
      </c>
      <c r="GQ263" s="95" t="n"/>
      <c r="GR263" s="95" t="n">
        <v>0</v>
      </c>
      <c r="GS263" s="95" t="n">
        <v>2</v>
      </c>
      <c r="GT263" s="95" t="n">
        <v>0</v>
      </c>
      <c r="GU263" s="95" t="n"/>
      <c r="GV263" s="95">
        <f>ROUND((GT263),6)</f>
        <v/>
      </c>
      <c r="GW263" s="95" t="n">
        <v>1</v>
      </c>
      <c r="GX263" s="95">
        <f>ROUND(HC263*I263,2)</f>
        <v/>
      </c>
      <c r="GY263" s="95" t="n">
        <v>0</v>
      </c>
      <c r="GZ263" s="95" t="n">
        <v>0</v>
      </c>
      <c r="HA263" s="95" t="n">
        <v>0</v>
      </c>
      <c r="HB263" s="95" t="n">
        <v>0</v>
      </c>
      <c r="HC263" s="95">
        <f>GV263*GW263</f>
        <v/>
      </c>
      <c r="HD263" s="95" t="n">
        <v>0</v>
      </c>
      <c r="HE263" s="95" t="n"/>
      <c r="HF263" s="95" t="n"/>
      <c r="HG263" s="95" t="n"/>
      <c r="HH263" s="95" t="n"/>
      <c r="HI263" s="95" t="n"/>
      <c r="HJ263" s="95" t="n"/>
      <c r="HK263" s="95" t="n"/>
      <c r="HL263" s="95" t="n"/>
      <c r="HM263" s="95" t="n"/>
      <c r="HN263" s="95" t="n"/>
      <c r="HO263" s="95" t="n"/>
      <c r="HP263" s="95" t="n"/>
      <c r="HQ263" s="95" t="n"/>
      <c r="HR263" s="95" t="n"/>
      <c r="HS263" s="95" t="n"/>
      <c r="HT263" s="95" t="n"/>
      <c r="HU263" s="95" t="n"/>
      <c r="HV263" s="95" t="n"/>
      <c r="HW263" s="95" t="n"/>
      <c r="HX263" s="95" t="n"/>
      <c r="HY263" s="95" t="n"/>
      <c r="HZ263" s="95" t="n"/>
      <c r="IA263" s="95" t="n"/>
      <c r="IB263" s="95" t="n"/>
      <c r="IC263" s="95" t="n"/>
      <c r="ID263" s="95" t="n"/>
      <c r="IE263" s="95" t="n"/>
      <c r="IF263" s="95" t="n"/>
      <c r="IG263" s="95" t="n"/>
      <c r="IH263" s="95" t="n"/>
      <c r="II263" s="95" t="n"/>
      <c r="IJ263" s="95" t="n"/>
      <c r="IK263" s="95" t="n"/>
      <c r="IL263" s="95" t="n"/>
      <c r="IM263" s="95" t="n"/>
      <c r="IN263" s="95" t="n"/>
      <c r="IO263" s="95" t="n"/>
      <c r="IP263" s="95" t="n"/>
      <c r="IQ263" s="95" t="n"/>
      <c r="IR263" s="95" t="n"/>
      <c r="IS263" s="95" t="n"/>
      <c r="IT263" s="95" t="n"/>
      <c r="IU263" s="95" t="n"/>
    </row>
    <row r="264" ht="12.75" customHeight="1" s="54">
      <c r="A264" s="95" t="n">
        <v>18</v>
      </c>
      <c r="B264" s="95" t="n">
        <v>1</v>
      </c>
      <c r="C264" s="95">
        <f>ROW(SmtRes!A241)</f>
        <v/>
      </c>
      <c r="D264" s="95">
        <f>ROW(EtalonRes!A241)</f>
        <v/>
      </c>
      <c r="E264" s="95" t="n">
        <v>2.1</v>
      </c>
      <c r="F264" s="95" t="inlineStr">
        <is>
          <t>PETR-101691</t>
        </is>
      </c>
      <c r="G264" s="95" t="inlineStr">
        <is>
          <t>Выключатель одноклавишный/двухклавишный</t>
        </is>
      </c>
      <c r="H264" s="95" t="inlineStr">
        <is>
          <t>шт.</t>
        </is>
      </c>
      <c r="I264" s="95" t="n">
        <v>105.6</v>
      </c>
      <c r="J264" s="95" t="n">
        <v>289.93</v>
      </c>
      <c r="K264" s="95" t="n">
        <v>30616.99</v>
      </c>
      <c r="L264" s="95" t="n"/>
      <c r="M264" s="95" t="n"/>
      <c r="N264" s="95" t="n"/>
      <c r="O264" s="95">
        <f>ROUND(Z264,2)</f>
        <v/>
      </c>
      <c r="P264" s="95">
        <f>ROUND(U264,2)</f>
        <v/>
      </c>
      <c r="Q264" s="95">
        <f>ROUND(1,2)</f>
        <v/>
      </c>
      <c r="R264" s="95">
        <f>ROUND(AH264,2)</f>
        <v/>
      </c>
      <c r="S264" s="95" t="inlineStr">
        <is>
          <t>PETR-101691</t>
        </is>
      </c>
      <c r="T264" s="95" t="inlineStr">
        <is>
          <t>material</t>
        </is>
      </c>
      <c r="U264" s="95" t="n">
        <v>30616.99</v>
      </c>
      <c r="V264" s="95" t="n">
        <v>0</v>
      </c>
      <c r="W264" s="95" t="n">
        <v>0</v>
      </c>
      <c r="X264" s="95" t="n">
        <v>0</v>
      </c>
      <c r="Y264" s="95" t="n">
        <v>0</v>
      </c>
      <c r="Z264" s="95" t="n">
        <v>30616.61</v>
      </c>
      <c r="AA264" s="95" t="n">
        <v>0</v>
      </c>
      <c r="AB264" s="95" t="n">
        <v>0</v>
      </c>
      <c r="AC264" s="95" t="n">
        <v>0</v>
      </c>
      <c r="AD264" s="95" t="n">
        <v>0</v>
      </c>
      <c r="AE264" s="95" t="inlineStr">
        <is>
          <t>material</t>
        </is>
      </c>
      <c r="AF264" s="95" t="n">
        <v>0</v>
      </c>
      <c r="AG264" s="95" t="n">
        <v>0</v>
      </c>
      <c r="AH264" s="95" t="n">
        <v>0</v>
      </c>
      <c r="AI264" s="95">
        <f>(EX264)</f>
        <v/>
      </c>
      <c r="AJ264" s="95">
        <f>(AS264)</f>
        <v/>
      </c>
      <c r="AK264" s="95" t="n">
        <v>0</v>
      </c>
      <c r="AL264" s="95" t="n">
        <v>0</v>
      </c>
      <c r="AM264" s="95" t="n">
        <v>0</v>
      </c>
      <c r="AN264" s="95" t="n">
        <v>0</v>
      </c>
      <c r="AO264" s="95">
        <f>ROUND(O264,2)</f>
        <v/>
      </c>
      <c r="AP264" s="95" t="n">
        <v>0</v>
      </c>
      <c r="AQ264" s="95">
        <f>ROUND(R264,2)</f>
        <v/>
      </c>
      <c r="AR264" s="95" t="n">
        <v>0</v>
      </c>
      <c r="AS264" s="95" t="n">
        <v>0</v>
      </c>
      <c r="AT264" s="95" t="n">
        <v>0</v>
      </c>
      <c r="AU264" s="95" t="n">
        <v>0</v>
      </c>
      <c r="AV264" s="95" t="n">
        <v>1</v>
      </c>
      <c r="AW264" s="95" t="n">
        <v>1</v>
      </c>
      <c r="AX264" s="95" t="n"/>
      <c r="AY264" s="95" t="n"/>
      <c r="AZ264" s="95" t="n">
        <v>1</v>
      </c>
      <c r="BA264" s="95" t="n">
        <v>0</v>
      </c>
      <c r="BB264" s="95" t="n">
        <v>0</v>
      </c>
      <c r="BC264" s="95" t="n">
        <v>1</v>
      </c>
      <c r="BD264" s="95" t="n"/>
      <c r="BE264" s="95" t="n"/>
      <c r="BF264" s="95" t="n"/>
      <c r="BG264" s="95" t="n"/>
      <c r="BH264" s="95" t="n">
        <v>3</v>
      </c>
      <c r="BI264" s="95" t="n">
        <v>105.6</v>
      </c>
      <c r="BJ264" s="95" t="n"/>
      <c r="BK264" s="95" t="n"/>
      <c r="BL264" s="95" t="n"/>
      <c r="BM264" s="95" t="n">
        <v>400002</v>
      </c>
      <c r="BN264" s="95" t="n">
        <v>0</v>
      </c>
      <c r="BO264" s="95" t="n"/>
      <c r="BP264" s="95" t="n">
        <v>0</v>
      </c>
      <c r="BQ264" s="95" t="n">
        <v>202</v>
      </c>
      <c r="BR264" s="95" t="n">
        <v>0</v>
      </c>
      <c r="BS264" s="95" t="n">
        <v>1</v>
      </c>
      <c r="BT264" s="95" t="n">
        <v>1</v>
      </c>
      <c r="BU264" s="95" t="n">
        <v>1</v>
      </c>
      <c r="BV264" s="95" t="n">
        <v>1</v>
      </c>
      <c r="BW264" s="95" t="n">
        <v>1</v>
      </c>
      <c r="BX264" s="95" t="n">
        <v>1</v>
      </c>
      <c r="BY264" s="95" t="n"/>
      <c r="BZ264" s="95" t="n">
        <v>0</v>
      </c>
      <c r="CA264" s="95" t="n">
        <v>0</v>
      </c>
      <c r="CB264" s="95" t="n"/>
      <c r="CC264" s="95" t="n"/>
      <c r="CD264" s="95" t="n"/>
      <c r="CE264" s="95" t="n">
        <v>30</v>
      </c>
      <c r="CF264" s="95" t="n">
        <v>0</v>
      </c>
      <c r="CG264" s="95" t="n">
        <v>0</v>
      </c>
      <c r="CH264" s="95" t="n"/>
      <c r="CI264" s="95" t="n"/>
      <c r="CJ264" s="95" t="n"/>
      <c r="CK264" s="95" t="n"/>
      <c r="CL264" s="95" t="n"/>
      <c r="CM264" s="95" t="n">
        <v>0</v>
      </c>
      <c r="CN264" s="95" t="n"/>
      <c r="CO264" s="95" t="n">
        <v>0</v>
      </c>
      <c r="CP264" s="95">
        <f>ROUND(P264,2)</f>
        <v/>
      </c>
      <c r="CQ264" s="95">
        <f>ROUND(V264,2)</f>
        <v/>
      </c>
      <c r="CR264" s="95">
        <f>ROUND(W264,2)</f>
        <v/>
      </c>
      <c r="CS264" s="95">
        <f>ROUND(X264,2)</f>
        <v/>
      </c>
      <c r="CT264" s="95">
        <f>ROUND(Y264,2)</f>
        <v/>
      </c>
      <c r="CU264" s="95">
        <f>ROUND(AF264,2)</f>
        <v/>
      </c>
      <c r="CV264" s="95">
        <f>ROUND((AH264*AV264),2)</f>
        <v/>
      </c>
      <c r="CW264" s="95">
        <f>ROUND(AI264,2)</f>
        <v/>
      </c>
      <c r="CX264" s="95">
        <f>ROUND(AJ264,2)</f>
        <v/>
      </c>
      <c r="CY264" s="95">
        <f>ROUND(((P264*AT264)/100),2)</f>
        <v/>
      </c>
      <c r="CZ264" s="95">
        <f>ROUND(((P264*AU264)/100),2)</f>
        <v/>
      </c>
      <c r="DA264" s="95" t="n"/>
      <c r="DB264" s="95" t="n"/>
      <c r="DC264" s="95" t="n"/>
      <c r="DD264" s="95" t="n"/>
      <c r="DE264" s="95" t="n"/>
      <c r="DF264" s="95" t="n"/>
      <c r="DG264" s="95" t="n"/>
      <c r="DH264" s="95" t="n"/>
      <c r="DI264" s="95" t="n"/>
      <c r="DJ264" s="95" t="n"/>
      <c r="DK264" s="95" t="n"/>
      <c r="DL264" s="95" t="n"/>
      <c r="DM264" s="95" t="n"/>
      <c r="DN264" s="95" t="n">
        <v>0</v>
      </c>
      <c r="DO264" s="95" t="n">
        <v>0</v>
      </c>
      <c r="DP264" s="95" t="n">
        <v>1</v>
      </c>
      <c r="DQ264" s="95" t="n">
        <v>1</v>
      </c>
      <c r="DR264" s="95" t="n"/>
      <c r="DS264" s="95" t="n"/>
      <c r="DT264" s="95" t="n"/>
      <c r="DU264" s="95" t="n">
        <v>1000</v>
      </c>
      <c r="DV264" s="95" t="inlineStr">
        <is>
          <t>шт.</t>
        </is>
      </c>
      <c r="DW264" s="95" t="inlineStr">
        <is>
          <t>шт.</t>
        </is>
      </c>
      <c r="DX264" s="95" t="n">
        <v>1</v>
      </c>
      <c r="DY264" s="95" t="n"/>
      <c r="DZ264" s="95" t="n"/>
      <c r="EA264" s="95" t="n"/>
      <c r="EB264" s="95" t="n"/>
      <c r="EC264" s="95" t="n"/>
      <c r="ED264" s="95" t="n"/>
      <c r="EE264" s="95" t="n">
        <v>1118810660</v>
      </c>
      <c r="EF264" s="95" t="n">
        <v>202</v>
      </c>
      <c r="EG264" s="95" t="inlineStr">
        <is>
          <t>Материалы</t>
        </is>
      </c>
      <c r="EH264" s="95" t="n">
        <v>0</v>
      </c>
      <c r="EI264" s="95" t="n"/>
      <c r="EJ264" s="95" t="n">
        <v>105.6</v>
      </c>
      <c r="EK264" s="95" t="n">
        <v>0</v>
      </c>
      <c r="EL264" s="95" t="inlineStr">
        <is>
          <t>ТКП / коммерческое предложение</t>
        </is>
      </c>
      <c r="EM264" s="95" t="inlineStr">
        <is>
          <t>PETR-101691</t>
        </is>
      </c>
      <c r="EN264" s="95" t="n"/>
      <c r="EO264" s="95" t="n"/>
      <c r="EP264" s="95" t="n"/>
      <c r="EQ264" s="95" t="n">
        <v>0</v>
      </c>
      <c r="ER264" s="95" t="n">
        <v>289.93</v>
      </c>
      <c r="ES264" s="95" t="n">
        <v>0</v>
      </c>
      <c r="ET264" s="95" t="n">
        <v>0</v>
      </c>
      <c r="EU264" s="95" t="n">
        <v>0</v>
      </c>
      <c r="EV264" s="95" t="n">
        <v>0</v>
      </c>
      <c r="EW264" s="95" t="n">
        <v>0</v>
      </c>
      <c r="EX264" s="95" t="n">
        <v>0</v>
      </c>
      <c r="EY264" s="95" t="n">
        <v>0</v>
      </c>
      <c r="EZ264" s="95" t="n"/>
      <c r="FA264" s="95" t="n"/>
      <c r="FB264" s="95" t="n"/>
      <c r="FC264" s="95" t="n"/>
      <c r="FD264" s="95" t="n"/>
      <c r="FE264" s="95" t="n"/>
      <c r="FF264" s="95" t="n"/>
      <c r="FG264" s="95" t="n"/>
      <c r="FH264" s="95" t="n"/>
      <c r="FI264" s="95" t="n"/>
      <c r="FJ264" s="95" t="n"/>
      <c r="FK264" s="95" t="n"/>
      <c r="FL264" s="95" t="n"/>
      <c r="FM264" s="95" t="n"/>
      <c r="FN264" s="95" t="n"/>
      <c r="FO264" s="95" t="n"/>
      <c r="FP264" s="95" t="n"/>
      <c r="FQ264" s="95" t="n">
        <v>0</v>
      </c>
      <c r="FR264" s="95">
        <f>ROUND(IF(BI264=3,GM264,0),2)</f>
        <v/>
      </c>
      <c r="FS264" s="95" t="n">
        <v>0</v>
      </c>
      <c r="FT264" s="95" t="n"/>
      <c r="FU264" s="95" t="n"/>
      <c r="FV264" s="95" t="n"/>
      <c r="FW264" s="95" t="n"/>
      <c r="FX264" s="95" t="n">
        <v>0</v>
      </c>
      <c r="FY264" s="95" t="n">
        <v>0</v>
      </c>
      <c r="FZ264" s="95" t="n"/>
      <c r="GA264" s="95" t="inlineStr">
        <is>
          <t>[82 / 1,20 /  1] +  2% Заг.скл</t>
        </is>
      </c>
      <c r="GB264" s="95" t="n"/>
      <c r="GC264" s="95" t="n"/>
      <c r="GD264" s="95" t="n">
        <v>1</v>
      </c>
      <c r="GE264" s="95" t="n"/>
      <c r="GF264" s="95" t="n">
        <v>1118810660</v>
      </c>
      <c r="GG264" s="95" t="n">
        <v>2</v>
      </c>
      <c r="GH264" s="95" t="n">
        <v>4</v>
      </c>
      <c r="GI264" s="95" t="n">
        <v>-2</v>
      </c>
      <c r="GJ264" s="95" t="n">
        <v>0</v>
      </c>
      <c r="GK264" s="95" t="n">
        <v>0</v>
      </c>
      <c r="GL264" s="95">
        <f>ROUND(IF(AND(BH264=3,BI264=3,FS264&lt;&gt;0),P264,0),2)</f>
        <v/>
      </c>
      <c r="GM264" s="95">
        <f>ROUND(O264+X264+Y264,2)+GX264</f>
        <v/>
      </c>
      <c r="GN264" s="95">
        <f>IF(OR(BI264=0,BI264=1),GM264-GX264,0)</f>
        <v/>
      </c>
      <c r="GO264" s="95">
        <f>IF(BI264=2,GM264-GX264,0)</f>
        <v/>
      </c>
      <c r="GP264" s="95">
        <f>IF(BI264=4,GM264-GX264,0)</f>
        <v/>
      </c>
      <c r="GQ264" s="95" t="n"/>
      <c r="GR264" s="95" t="n">
        <v>0</v>
      </c>
      <c r="GS264" s="95" t="n">
        <v>2</v>
      </c>
      <c r="GT264" s="95" t="n">
        <v>0</v>
      </c>
      <c r="GU264" s="95" t="n"/>
      <c r="GV264" s="95">
        <f>ROUND((GT264),6)</f>
        <v/>
      </c>
      <c r="GW264" s="95" t="n">
        <v>1</v>
      </c>
      <c r="GX264" s="95">
        <f>ROUND(HC264*I264,2)</f>
        <v/>
      </c>
      <c r="GY264" s="95" t="n">
        <v>0</v>
      </c>
      <c r="GZ264" s="95" t="n">
        <v>0</v>
      </c>
      <c r="HA264" s="95" t="n">
        <v>0</v>
      </c>
      <c r="HB264" s="95" t="n">
        <v>0</v>
      </c>
      <c r="HC264" s="95">
        <f>GV264*GW264</f>
        <v/>
      </c>
      <c r="HD264" s="95" t="n">
        <v>0</v>
      </c>
      <c r="HE264" s="95" t="n"/>
      <c r="HF264" s="95" t="n"/>
      <c r="HG264" s="95" t="n"/>
      <c r="HH264" s="95" t="n"/>
      <c r="HI264" s="95" t="n"/>
      <c r="HJ264" s="95" t="n"/>
      <c r="HK264" s="95" t="n"/>
      <c r="HL264" s="95" t="n"/>
      <c r="HM264" s="95" t="n"/>
      <c r="HN264" s="95" t="n"/>
      <c r="HO264" s="95" t="n"/>
      <c r="HP264" s="95" t="n"/>
      <c r="HQ264" s="95" t="n"/>
      <c r="HR264" s="95" t="n"/>
      <c r="HS264" s="95" t="n"/>
      <c r="HT264" s="95" t="n"/>
      <c r="HU264" s="95" t="n"/>
      <c r="HV264" s="95" t="n"/>
      <c r="HW264" s="95" t="n"/>
      <c r="HX264" s="95" t="n"/>
      <c r="HY264" s="95" t="n"/>
      <c r="HZ264" s="95" t="n"/>
      <c r="IA264" s="95" t="n"/>
      <c r="IB264" s="95" t="n"/>
      <c r="IC264" s="95" t="n"/>
      <c r="ID264" s="95" t="n"/>
      <c r="IE264" s="95" t="n"/>
      <c r="IF264" s="95" t="n"/>
      <c r="IG264" s="95" t="n"/>
      <c r="IH264" s="95" t="n"/>
      <c r="II264" s="95" t="n"/>
      <c r="IJ264" s="95" t="n"/>
      <c r="IK264" s="95" t="n"/>
      <c r="IL264" s="95" t="n"/>
      <c r="IM264" s="95" t="n"/>
      <c r="IN264" s="95" t="n"/>
      <c r="IO264" s="95" t="n"/>
      <c r="IP264" s="95" t="n"/>
      <c r="IQ264" s="95" t="n"/>
      <c r="IR264" s="95" t="n"/>
      <c r="IS264" s="95" t="n"/>
      <c r="IT264" s="95" t="n"/>
      <c r="IU264" s="95" t="n"/>
    </row>
    <row r="265" ht="12.75" customHeight="1" s="54">
      <c r="A265" s="95" t="n">
        <v>18</v>
      </c>
      <c r="B265" s="95" t="n">
        <v>1</v>
      </c>
      <c r="C265" s="95">
        <f>ROW(SmtRes!A242)</f>
        <v/>
      </c>
      <c r="D265" s="95">
        <f>ROW(EtalonRes!A242)</f>
        <v/>
      </c>
      <c r="E265" s="95" t="n">
        <v>2.1</v>
      </c>
      <c r="F265" s="95" t="inlineStr">
        <is>
          <t>PETR-655481</t>
        </is>
      </c>
      <c r="G265" s="95" t="inlineStr">
        <is>
          <t>Рамки, клавиши, суппорты, лицевые панели электроустановочных изделий</t>
        </is>
      </c>
      <c r="H265" s="95" t="inlineStr">
        <is>
          <t>компл.</t>
        </is>
      </c>
      <c r="I265" s="95" t="n">
        <v>308</v>
      </c>
      <c r="J265" s="95" t="n">
        <v>245.33</v>
      </c>
      <c r="K265" s="95" t="n">
        <v>75561.14999999999</v>
      </c>
      <c r="L265" s="95" t="n"/>
      <c r="M265" s="95" t="n"/>
      <c r="N265" s="95" t="n"/>
      <c r="O265" s="95">
        <f>ROUND(Z265,2)</f>
        <v/>
      </c>
      <c r="P265" s="95">
        <f>ROUND(U265,2)</f>
        <v/>
      </c>
      <c r="Q265" s="95">
        <f>ROUND(1,2)</f>
        <v/>
      </c>
      <c r="R265" s="95">
        <f>ROUND(AH265,2)</f>
        <v/>
      </c>
      <c r="S265" s="95" t="inlineStr">
        <is>
          <t>PETR-655481</t>
        </is>
      </c>
      <c r="T265" s="95" t="inlineStr">
        <is>
          <t>material</t>
        </is>
      </c>
      <c r="U265" s="95" t="n">
        <v>75561.14999999999</v>
      </c>
      <c r="V265" s="95" t="n">
        <v>0</v>
      </c>
      <c r="W265" s="95" t="n">
        <v>0</v>
      </c>
      <c r="X265" s="95" t="n">
        <v>0</v>
      </c>
      <c r="Y265" s="95" t="n">
        <v>0</v>
      </c>
      <c r="Z265" s="95" t="n">
        <v>75561.64</v>
      </c>
      <c r="AA265" s="95" t="n">
        <v>0</v>
      </c>
      <c r="AB265" s="95" t="n">
        <v>0</v>
      </c>
      <c r="AC265" s="95" t="n">
        <v>0</v>
      </c>
      <c r="AD265" s="95" t="n">
        <v>0</v>
      </c>
      <c r="AE265" s="95" t="inlineStr">
        <is>
          <t>material</t>
        </is>
      </c>
      <c r="AF265" s="95" t="n">
        <v>0</v>
      </c>
      <c r="AG265" s="95" t="n">
        <v>0</v>
      </c>
      <c r="AH265" s="95" t="n">
        <v>0</v>
      </c>
      <c r="AI265" s="95">
        <f>(EX265)</f>
        <v/>
      </c>
      <c r="AJ265" s="95">
        <f>(AS265)</f>
        <v/>
      </c>
      <c r="AK265" s="95" t="n">
        <v>0</v>
      </c>
      <c r="AL265" s="95" t="n">
        <v>0</v>
      </c>
      <c r="AM265" s="95" t="n">
        <v>0</v>
      </c>
      <c r="AN265" s="95" t="n">
        <v>0</v>
      </c>
      <c r="AO265" s="95">
        <f>ROUND(O265,2)</f>
        <v/>
      </c>
      <c r="AP265" s="95" t="n">
        <v>0</v>
      </c>
      <c r="AQ265" s="95">
        <f>ROUND(R265,2)</f>
        <v/>
      </c>
      <c r="AR265" s="95" t="n">
        <v>0</v>
      </c>
      <c r="AS265" s="95" t="n">
        <v>0</v>
      </c>
      <c r="AT265" s="95" t="n">
        <v>0</v>
      </c>
      <c r="AU265" s="95" t="n">
        <v>0</v>
      </c>
      <c r="AV265" s="95" t="n">
        <v>1</v>
      </c>
      <c r="AW265" s="95" t="n">
        <v>1</v>
      </c>
      <c r="AX265" s="95" t="n"/>
      <c r="AY265" s="95" t="n"/>
      <c r="AZ265" s="95" t="n">
        <v>1</v>
      </c>
      <c r="BA265" s="95" t="n">
        <v>0</v>
      </c>
      <c r="BB265" s="95" t="n">
        <v>0</v>
      </c>
      <c r="BC265" s="95" t="n">
        <v>1</v>
      </c>
      <c r="BD265" s="95" t="n"/>
      <c r="BE265" s="95" t="n"/>
      <c r="BF265" s="95" t="n"/>
      <c r="BG265" s="95" t="n"/>
      <c r="BH265" s="95" t="n">
        <v>3</v>
      </c>
      <c r="BI265" s="95" t="n">
        <v>308</v>
      </c>
      <c r="BJ265" s="95" t="n"/>
      <c r="BK265" s="95" t="n"/>
      <c r="BL265" s="95" t="n"/>
      <c r="BM265" s="95" t="n">
        <v>400002</v>
      </c>
      <c r="BN265" s="95" t="n">
        <v>0</v>
      </c>
      <c r="BO265" s="95" t="n"/>
      <c r="BP265" s="95" t="n">
        <v>0</v>
      </c>
      <c r="BQ265" s="95" t="n">
        <v>202</v>
      </c>
      <c r="BR265" s="95" t="n">
        <v>0</v>
      </c>
      <c r="BS265" s="95" t="n">
        <v>1</v>
      </c>
      <c r="BT265" s="95" t="n">
        <v>1</v>
      </c>
      <c r="BU265" s="95" t="n">
        <v>1</v>
      </c>
      <c r="BV265" s="95" t="n">
        <v>1</v>
      </c>
      <c r="BW265" s="95" t="n">
        <v>1</v>
      </c>
      <c r="BX265" s="95" t="n">
        <v>1</v>
      </c>
      <c r="BY265" s="95" t="n"/>
      <c r="BZ265" s="95" t="n">
        <v>0</v>
      </c>
      <c r="CA265" s="95" t="n">
        <v>0</v>
      </c>
      <c r="CB265" s="95" t="n"/>
      <c r="CC265" s="95" t="n"/>
      <c r="CD265" s="95" t="n"/>
      <c r="CE265" s="95" t="n">
        <v>30</v>
      </c>
      <c r="CF265" s="95" t="n">
        <v>0</v>
      </c>
      <c r="CG265" s="95" t="n">
        <v>0</v>
      </c>
      <c r="CH265" s="95" t="n"/>
      <c r="CI265" s="95" t="n"/>
      <c r="CJ265" s="95" t="n"/>
      <c r="CK265" s="95" t="n"/>
      <c r="CL265" s="95" t="n"/>
      <c r="CM265" s="95" t="n">
        <v>0</v>
      </c>
      <c r="CN265" s="95" t="n"/>
      <c r="CO265" s="95" t="n">
        <v>0</v>
      </c>
      <c r="CP265" s="95">
        <f>ROUND(P265,2)</f>
        <v/>
      </c>
      <c r="CQ265" s="95">
        <f>ROUND(V265,2)</f>
        <v/>
      </c>
      <c r="CR265" s="95">
        <f>ROUND(W265,2)</f>
        <v/>
      </c>
      <c r="CS265" s="95">
        <f>ROUND(X265,2)</f>
        <v/>
      </c>
      <c r="CT265" s="95">
        <f>ROUND(Y265,2)</f>
        <v/>
      </c>
      <c r="CU265" s="95">
        <f>ROUND(AF265,2)</f>
        <v/>
      </c>
      <c r="CV265" s="95">
        <f>ROUND((AH265*AV265),2)</f>
        <v/>
      </c>
      <c r="CW265" s="95">
        <f>ROUND(AI265,2)</f>
        <v/>
      </c>
      <c r="CX265" s="95">
        <f>ROUND(AJ265,2)</f>
        <v/>
      </c>
      <c r="CY265" s="95">
        <f>ROUND(((P265*AT265)/100),2)</f>
        <v/>
      </c>
      <c r="CZ265" s="95">
        <f>ROUND(((P265*AU265)/100),2)</f>
        <v/>
      </c>
      <c r="DA265" s="95" t="n"/>
      <c r="DB265" s="95" t="n"/>
      <c r="DC265" s="95" t="n"/>
      <c r="DD265" s="95" t="n"/>
      <c r="DE265" s="95" t="n"/>
      <c r="DF265" s="95" t="n"/>
      <c r="DG265" s="95" t="n"/>
      <c r="DH265" s="95" t="n"/>
      <c r="DI265" s="95" t="n"/>
      <c r="DJ265" s="95" t="n"/>
      <c r="DK265" s="95" t="n"/>
      <c r="DL265" s="95" t="n"/>
      <c r="DM265" s="95" t="n"/>
      <c r="DN265" s="95" t="n">
        <v>0</v>
      </c>
      <c r="DO265" s="95" t="n">
        <v>0</v>
      </c>
      <c r="DP265" s="95" t="n">
        <v>1</v>
      </c>
      <c r="DQ265" s="95" t="n">
        <v>1</v>
      </c>
      <c r="DR265" s="95" t="n"/>
      <c r="DS265" s="95" t="n"/>
      <c r="DT265" s="95" t="n"/>
      <c r="DU265" s="95" t="n">
        <v>1000</v>
      </c>
      <c r="DV265" s="95" t="inlineStr">
        <is>
          <t>компл.</t>
        </is>
      </c>
      <c r="DW265" s="95" t="inlineStr">
        <is>
          <t>компл.</t>
        </is>
      </c>
      <c r="DX265" s="95" t="n">
        <v>1</v>
      </c>
      <c r="DY265" s="95" t="n"/>
      <c r="DZ265" s="95" t="n"/>
      <c r="EA265" s="95" t="n"/>
      <c r="EB265" s="95" t="n"/>
      <c r="EC265" s="95" t="n"/>
      <c r="ED265" s="95" t="n"/>
      <c r="EE265" s="95" t="n">
        <v>1694613000</v>
      </c>
      <c r="EF265" s="95" t="n">
        <v>202</v>
      </c>
      <c r="EG265" s="95" t="inlineStr">
        <is>
          <t>Материалы</t>
        </is>
      </c>
      <c r="EH265" s="95" t="n">
        <v>0</v>
      </c>
      <c r="EI265" s="95" t="n"/>
      <c r="EJ265" s="95" t="n">
        <v>308</v>
      </c>
      <c r="EK265" s="95" t="n">
        <v>0</v>
      </c>
      <c r="EL265" s="95" t="inlineStr">
        <is>
          <t>ТКП / коммерческое предложение</t>
        </is>
      </c>
      <c r="EM265" s="95" t="inlineStr">
        <is>
          <t>PETR-655481</t>
        </is>
      </c>
      <c r="EN265" s="95" t="n"/>
      <c r="EO265" s="95" t="n"/>
      <c r="EP265" s="95" t="n"/>
      <c r="EQ265" s="95" t="n">
        <v>0</v>
      </c>
      <c r="ER265" s="95" t="n">
        <v>245.33</v>
      </c>
      <c r="ES265" s="95" t="n">
        <v>0</v>
      </c>
      <c r="ET265" s="95" t="n">
        <v>0</v>
      </c>
      <c r="EU265" s="95" t="n">
        <v>0</v>
      </c>
      <c r="EV265" s="95" t="n">
        <v>0</v>
      </c>
      <c r="EW265" s="95" t="n">
        <v>0</v>
      </c>
      <c r="EX265" s="95" t="n">
        <v>0</v>
      </c>
      <c r="EY265" s="95" t="n">
        <v>0</v>
      </c>
      <c r="EZ265" s="95" t="n"/>
      <c r="FA265" s="95" t="n"/>
      <c r="FB265" s="95" t="n"/>
      <c r="FC265" s="95" t="n"/>
      <c r="FD265" s="95" t="n"/>
      <c r="FE265" s="95" t="n"/>
      <c r="FF265" s="95" t="n"/>
      <c r="FG265" s="95" t="n"/>
      <c r="FH265" s="95" t="n"/>
      <c r="FI265" s="95" t="n"/>
      <c r="FJ265" s="95" t="n"/>
      <c r="FK265" s="95" t="n"/>
      <c r="FL265" s="95" t="n"/>
      <c r="FM265" s="95" t="n"/>
      <c r="FN265" s="95" t="n"/>
      <c r="FO265" s="95" t="n"/>
      <c r="FP265" s="95" t="n"/>
      <c r="FQ265" s="95" t="n">
        <v>0</v>
      </c>
      <c r="FR265" s="95">
        <f>ROUND(IF(BI265=3,GM265,0),2)</f>
        <v/>
      </c>
      <c r="FS265" s="95" t="n">
        <v>0</v>
      </c>
      <c r="FT265" s="95" t="n"/>
      <c r="FU265" s="95" t="n"/>
      <c r="FV265" s="95" t="n"/>
      <c r="FW265" s="95" t="n"/>
      <c r="FX265" s="95" t="n">
        <v>0</v>
      </c>
      <c r="FY265" s="95" t="n">
        <v>0</v>
      </c>
      <c r="FZ265" s="95" t="n"/>
      <c r="GA265" s="95" t="inlineStr">
        <is>
          <t>[82 / 1,20 /  1] +  2% Заг.скл</t>
        </is>
      </c>
      <c r="GB265" s="95" t="n"/>
      <c r="GC265" s="95" t="n"/>
      <c r="GD265" s="95" t="n">
        <v>1</v>
      </c>
      <c r="GE265" s="95" t="n"/>
      <c r="GF265" s="95" t="n">
        <v>1694613000</v>
      </c>
      <c r="GG265" s="95" t="n">
        <v>2</v>
      </c>
      <c r="GH265" s="95" t="n">
        <v>4</v>
      </c>
      <c r="GI265" s="95" t="n">
        <v>-2</v>
      </c>
      <c r="GJ265" s="95" t="n">
        <v>0</v>
      </c>
      <c r="GK265" s="95" t="n">
        <v>0</v>
      </c>
      <c r="GL265" s="95">
        <f>ROUND(IF(AND(BH265=3,BI265=3,FS265&lt;&gt;0),P265,0),2)</f>
        <v/>
      </c>
      <c r="GM265" s="95">
        <f>ROUND(O265+X265+Y265,2)+GX265</f>
        <v/>
      </c>
      <c r="GN265" s="95">
        <f>IF(OR(BI265=0,BI265=1),GM265-GX265,0)</f>
        <v/>
      </c>
      <c r="GO265" s="95">
        <f>IF(BI265=2,GM265-GX265,0)</f>
        <v/>
      </c>
      <c r="GP265" s="95">
        <f>IF(BI265=4,GM265-GX265,0)</f>
        <v/>
      </c>
      <c r="GQ265" s="95" t="n"/>
      <c r="GR265" s="95" t="n">
        <v>0</v>
      </c>
      <c r="GS265" s="95" t="n">
        <v>2</v>
      </c>
      <c r="GT265" s="95" t="n">
        <v>0</v>
      </c>
      <c r="GU265" s="95" t="n"/>
      <c r="GV265" s="95">
        <f>ROUND((GT265),6)</f>
        <v/>
      </c>
      <c r="GW265" s="95" t="n">
        <v>1</v>
      </c>
      <c r="GX265" s="95">
        <f>ROUND(HC265*I265,2)</f>
        <v/>
      </c>
      <c r="GY265" s="95" t="n">
        <v>0</v>
      </c>
      <c r="GZ265" s="95" t="n">
        <v>0</v>
      </c>
      <c r="HA265" s="95" t="n">
        <v>0</v>
      </c>
      <c r="HB265" s="95" t="n">
        <v>0</v>
      </c>
      <c r="HC265" s="95">
        <f>GV265*GW265</f>
        <v/>
      </c>
      <c r="HD265" s="95" t="n">
        <v>0</v>
      </c>
      <c r="HE265" s="95" t="n"/>
      <c r="HF265" s="95" t="n"/>
      <c r="HG265" s="95" t="n"/>
      <c r="HH265" s="95" t="n"/>
      <c r="HI265" s="95" t="n"/>
      <c r="HJ265" s="95" t="n"/>
      <c r="HK265" s="95" t="n"/>
      <c r="HL265" s="95" t="n"/>
      <c r="HM265" s="95" t="n"/>
      <c r="HN265" s="95" t="n"/>
      <c r="HO265" s="95" t="n"/>
      <c r="HP265" s="95" t="n"/>
      <c r="HQ265" s="95" t="n"/>
      <c r="HR265" s="95" t="n"/>
      <c r="HS265" s="95" t="n"/>
      <c r="HT265" s="95" t="n"/>
      <c r="HU265" s="95" t="n"/>
      <c r="HV265" s="95" t="n"/>
      <c r="HW265" s="95" t="n"/>
      <c r="HX265" s="95" t="n"/>
      <c r="HY265" s="95" t="n"/>
      <c r="HZ265" s="95" t="n"/>
      <c r="IA265" s="95" t="n"/>
      <c r="IB265" s="95" t="n"/>
      <c r="IC265" s="95" t="n"/>
      <c r="ID265" s="95" t="n"/>
      <c r="IE265" s="95" t="n"/>
      <c r="IF265" s="95" t="n"/>
      <c r="IG265" s="95" t="n"/>
      <c r="IH265" s="95" t="n"/>
      <c r="II265" s="95" t="n"/>
      <c r="IJ265" s="95" t="n"/>
      <c r="IK265" s="95" t="n"/>
      <c r="IL265" s="95" t="n"/>
      <c r="IM265" s="95" t="n"/>
      <c r="IN265" s="95" t="n"/>
      <c r="IO265" s="95" t="n"/>
      <c r="IP265" s="95" t="n"/>
      <c r="IQ265" s="95" t="n"/>
      <c r="IR265" s="95" t="n"/>
      <c r="IS265" s="95" t="n"/>
      <c r="IT265" s="95" t="n"/>
      <c r="IU265" s="95" t="n"/>
    </row>
    <row r="266" ht="12.75" customHeight="1" s="54">
      <c r="A266" s="95" t="n">
        <v>18</v>
      </c>
      <c r="B266" s="95" t="n">
        <v>1</v>
      </c>
      <c r="C266" s="95">
        <f>ROW(SmtRes!A243)</f>
        <v/>
      </c>
      <c r="D266" s="95">
        <f>ROW(EtalonRes!A243)</f>
        <v/>
      </c>
      <c r="E266" s="95" t="n">
        <v>2</v>
      </c>
      <c r="F266" s="95" t="inlineStr">
        <is>
          <t>TKP</t>
        </is>
      </c>
      <c r="G266" s="95" t="inlineStr">
        <is>
          <t>Светильник светодиодный 600х600 улучшенный</t>
        </is>
      </c>
      <c r="H266" s="95" t="inlineStr">
        <is>
          <t>шт.</t>
        </is>
      </c>
      <c r="I266" s="95" t="n">
        <v>114.45</v>
      </c>
      <c r="J266" s="95" t="n">
        <v>2564.8</v>
      </c>
      <c r="K266" s="95" t="n">
        <v>293541.03</v>
      </c>
      <c r="L266" s="95" t="n"/>
      <c r="M266" s="95" t="n"/>
      <c r="N266" s="95" t="n"/>
      <c r="O266" s="95">
        <f>ROUND(Z266,2)</f>
        <v/>
      </c>
      <c r="P266" s="95">
        <f>ROUND(U266,2)</f>
        <v/>
      </c>
      <c r="Q266" s="95">
        <f>ROUND(1,2)</f>
        <v/>
      </c>
      <c r="R266" s="95">
        <f>ROUND(AH266,2)</f>
        <v/>
      </c>
      <c r="S266" s="95" t="inlineStr">
        <is>
          <t>ТКП</t>
        </is>
      </c>
      <c r="T266" s="95" t="inlineStr">
        <is>
          <t>equipment</t>
        </is>
      </c>
      <c r="U266" s="95" t="n">
        <v>293541.03</v>
      </c>
      <c r="V266" s="95" t="n">
        <v>0</v>
      </c>
      <c r="W266" s="95" t="n">
        <v>0</v>
      </c>
      <c r="X266" s="95" t="n">
        <v>0</v>
      </c>
      <c r="Y266" s="95" t="n">
        <v>0</v>
      </c>
      <c r="Z266" s="95" t="n">
        <v>293541.36</v>
      </c>
      <c r="AA266" s="95" t="n">
        <v>0</v>
      </c>
      <c r="AB266" s="95" t="n">
        <v>0</v>
      </c>
      <c r="AC266" s="95" t="n">
        <v>0</v>
      </c>
      <c r="AD266" s="95" t="n">
        <v>0</v>
      </c>
      <c r="AE266" s="95" t="inlineStr">
        <is>
          <t>equipment</t>
        </is>
      </c>
      <c r="AF266" s="95" t="n">
        <v>0</v>
      </c>
      <c r="AG266" s="95" t="n">
        <v>0</v>
      </c>
      <c r="AH266" s="95" t="n">
        <v>0</v>
      </c>
      <c r="AI266" s="95">
        <f>(EX266)</f>
        <v/>
      </c>
      <c r="AJ266" s="95">
        <f>(AS266)</f>
        <v/>
      </c>
      <c r="AK266" s="95" t="n">
        <v>0</v>
      </c>
      <c r="AL266" s="95" t="n">
        <v>0</v>
      </c>
      <c r="AM266" s="95" t="n">
        <v>0</v>
      </c>
      <c r="AN266" s="95" t="n">
        <v>0</v>
      </c>
      <c r="AO266" s="95">
        <f>ROUND(O266,2)</f>
        <v/>
      </c>
      <c r="AP266" s="95" t="n">
        <v>0</v>
      </c>
      <c r="AQ266" s="95">
        <f>ROUND(R266,2)</f>
        <v/>
      </c>
      <c r="AR266" s="95" t="n">
        <v>0</v>
      </c>
      <c r="AS266" s="95" t="n">
        <v>0</v>
      </c>
      <c r="AT266" s="95" t="n">
        <v>0</v>
      </c>
      <c r="AU266" s="95" t="n">
        <v>0</v>
      </c>
      <c r="AV266" s="95" t="n">
        <v>1</v>
      </c>
      <c r="AW266" s="95" t="n">
        <v>1</v>
      </c>
      <c r="AX266" s="95" t="n"/>
      <c r="AY266" s="95" t="n"/>
      <c r="AZ266" s="95" t="n">
        <v>1</v>
      </c>
      <c r="BA266" s="95" t="n">
        <v>0</v>
      </c>
      <c r="BB266" s="95" t="n">
        <v>0</v>
      </c>
      <c r="BC266" s="95" t="n">
        <v>1</v>
      </c>
      <c r="BD266" s="95" t="n"/>
      <c r="BE266" s="95" t="n"/>
      <c r="BF266" s="95" t="n"/>
      <c r="BG266" s="95" t="n"/>
      <c r="BH266" s="95" t="n">
        <v>3</v>
      </c>
      <c r="BI266" s="95" t="n">
        <v>114.45</v>
      </c>
      <c r="BJ266" s="95" t="n"/>
      <c r="BK266" s="95" t="n"/>
      <c r="BL266" s="95" t="n"/>
      <c r="BM266" s="95" t="n">
        <v>400003</v>
      </c>
      <c r="BN266" s="95" t="n">
        <v>0</v>
      </c>
      <c r="BO266" s="95" t="n"/>
      <c r="BP266" s="95" t="n">
        <v>0</v>
      </c>
      <c r="BQ266" s="95" t="n">
        <v>216</v>
      </c>
      <c r="BR266" s="95" t="n">
        <v>0</v>
      </c>
      <c r="BS266" s="95" t="n">
        <v>1</v>
      </c>
      <c r="BT266" s="95" t="n">
        <v>1</v>
      </c>
      <c r="BU266" s="95" t="n">
        <v>1</v>
      </c>
      <c r="BV266" s="95" t="n">
        <v>1</v>
      </c>
      <c r="BW266" s="95" t="n">
        <v>1</v>
      </c>
      <c r="BX266" s="95" t="n">
        <v>1</v>
      </c>
      <c r="BY266" s="95" t="n"/>
      <c r="BZ266" s="95" t="n">
        <v>0</v>
      </c>
      <c r="CA266" s="95" t="n">
        <v>0</v>
      </c>
      <c r="CB266" s="95" t="n"/>
      <c r="CC266" s="95" t="n"/>
      <c r="CD266" s="95" t="n"/>
      <c r="CE266" s="95" t="n">
        <v>30</v>
      </c>
      <c r="CF266" s="95" t="n">
        <v>0</v>
      </c>
      <c r="CG266" s="95" t="n">
        <v>0</v>
      </c>
      <c r="CH266" s="95" t="n"/>
      <c r="CI266" s="95" t="n"/>
      <c r="CJ266" s="95" t="n"/>
      <c r="CK266" s="95" t="n"/>
      <c r="CL266" s="95" t="n"/>
      <c r="CM266" s="95" t="n">
        <v>0</v>
      </c>
      <c r="CN266" s="95" t="n"/>
      <c r="CO266" s="95" t="n">
        <v>0</v>
      </c>
      <c r="CP266" s="95">
        <f>ROUND(P266,2)</f>
        <v/>
      </c>
      <c r="CQ266" s="95">
        <f>ROUND(V266,2)</f>
        <v/>
      </c>
      <c r="CR266" s="95">
        <f>ROUND(W266,2)</f>
        <v/>
      </c>
      <c r="CS266" s="95">
        <f>ROUND(X266,2)</f>
        <v/>
      </c>
      <c r="CT266" s="95">
        <f>ROUND(Y266,2)</f>
        <v/>
      </c>
      <c r="CU266" s="95">
        <f>ROUND(AF266,2)</f>
        <v/>
      </c>
      <c r="CV266" s="95">
        <f>ROUND((AH266*AV266),2)</f>
        <v/>
      </c>
      <c r="CW266" s="95">
        <f>ROUND(AI266,2)</f>
        <v/>
      </c>
      <c r="CX266" s="95">
        <f>ROUND(AJ266,2)</f>
        <v/>
      </c>
      <c r="CY266" s="95">
        <f>ROUND(((P266*AT266)/100),2)</f>
        <v/>
      </c>
      <c r="CZ266" s="95">
        <f>ROUND(((P266*AU266)/100),2)</f>
        <v/>
      </c>
      <c r="DA266" s="95" t="n"/>
      <c r="DB266" s="95" t="n"/>
      <c r="DC266" s="95" t="n"/>
      <c r="DD266" s="95" t="n"/>
      <c r="DE266" s="95" t="n"/>
      <c r="DF266" s="95" t="n"/>
      <c r="DG266" s="95" t="n"/>
      <c r="DH266" s="95" t="n"/>
      <c r="DI266" s="95" t="n"/>
      <c r="DJ266" s="95" t="n"/>
      <c r="DK266" s="95" t="n"/>
      <c r="DL266" s="95" t="n"/>
      <c r="DM266" s="95" t="n"/>
      <c r="DN266" s="95" t="n">
        <v>0</v>
      </c>
      <c r="DO266" s="95" t="n">
        <v>0</v>
      </c>
      <c r="DP266" s="95" t="n">
        <v>1</v>
      </c>
      <c r="DQ266" s="95" t="n">
        <v>1</v>
      </c>
      <c r="DR266" s="95" t="n"/>
      <c r="DS266" s="95" t="n"/>
      <c r="DT266" s="95" t="n"/>
      <c r="DU266" s="95" t="n">
        <v>1000</v>
      </c>
      <c r="DV266" s="95" t="inlineStr">
        <is>
          <t>шт.</t>
        </is>
      </c>
      <c r="DW266" s="95" t="inlineStr">
        <is>
          <t>шт.</t>
        </is>
      </c>
      <c r="DX266" s="95" t="n">
        <v>1</v>
      </c>
      <c r="DY266" s="95" t="n"/>
      <c r="DZ266" s="95" t="n"/>
      <c r="EA266" s="95" t="n"/>
      <c r="EB266" s="95" t="n"/>
      <c r="EC266" s="95" t="n"/>
      <c r="ED266" s="95" t="n"/>
      <c r="EE266" s="95" t="n">
        <v>1203146127</v>
      </c>
      <c r="EF266" s="95" t="n">
        <v>216</v>
      </c>
      <c r="EG266" s="95" t="inlineStr">
        <is>
          <t>Оборудование</t>
        </is>
      </c>
      <c r="EH266" s="95" t="n">
        <v>0</v>
      </c>
      <c r="EI266" s="95" t="n"/>
      <c r="EJ266" s="95" t="n">
        <v>114.45</v>
      </c>
      <c r="EK266" s="95" t="n">
        <v>0</v>
      </c>
      <c r="EL266" s="95" t="inlineStr">
        <is>
          <t>ТКП / коммерческое предложение</t>
        </is>
      </c>
      <c r="EM266" s="95" t="inlineStr">
        <is>
          <t>ТКП</t>
        </is>
      </c>
      <c r="EN266" s="95" t="n"/>
      <c r="EO266" s="95" t="n"/>
      <c r="EP266" s="95" t="n"/>
      <c r="EQ266" s="95" t="n">
        <v>0</v>
      </c>
      <c r="ER266" s="95" t="n">
        <v>2564.8</v>
      </c>
      <c r="ES266" s="95" t="n">
        <v>0</v>
      </c>
      <c r="ET266" s="95" t="n">
        <v>0</v>
      </c>
      <c r="EU266" s="95" t="n">
        <v>0</v>
      </c>
      <c r="EV266" s="95" t="n">
        <v>0</v>
      </c>
      <c r="EW266" s="95" t="n">
        <v>0</v>
      </c>
      <c r="EX266" s="95" t="n">
        <v>0</v>
      </c>
      <c r="EY266" s="95" t="n">
        <v>0</v>
      </c>
      <c r="EZ266" s="95" t="n"/>
      <c r="FA266" s="95" t="n"/>
      <c r="FB266" s="95" t="n"/>
      <c r="FC266" s="95" t="n"/>
      <c r="FD266" s="95" t="n"/>
      <c r="FE266" s="95" t="n"/>
      <c r="FF266" s="95" t="n"/>
      <c r="FG266" s="95" t="n"/>
      <c r="FH266" s="95" t="n"/>
      <c r="FI266" s="95" t="n"/>
      <c r="FJ266" s="95" t="n"/>
      <c r="FK266" s="95" t="n"/>
      <c r="FL266" s="95" t="n"/>
      <c r="FM266" s="95" t="n"/>
      <c r="FN266" s="95" t="n"/>
      <c r="FO266" s="95" t="n"/>
      <c r="FP266" s="95" t="n"/>
      <c r="FQ266" s="95" t="n">
        <v>0</v>
      </c>
      <c r="FR266" s="95">
        <f>ROUND(IF(BI266=3,GM266,0),2)</f>
        <v/>
      </c>
      <c r="FS266" s="95" t="n">
        <v>0</v>
      </c>
      <c r="FT266" s="95" t="n"/>
      <c r="FU266" s="95" t="n"/>
      <c r="FV266" s="95" t="n"/>
      <c r="FW266" s="95" t="n"/>
      <c r="FX266" s="95" t="n">
        <v>0</v>
      </c>
      <c r="FY266" s="95" t="n">
        <v>0</v>
      </c>
      <c r="FZ266" s="95" t="n"/>
      <c r="GA266" s="95" t="inlineStr">
        <is>
          <t>[83 / 1,20 /  1] +  1,2% Заг.скл</t>
        </is>
      </c>
      <c r="GB266" s="95" t="n"/>
      <c r="GC266" s="95" t="n"/>
      <c r="GD266" s="95" t="n">
        <v>1</v>
      </c>
      <c r="GE266" s="95" t="n"/>
      <c r="GF266" s="95" t="n">
        <v>1203146127</v>
      </c>
      <c r="GG266" s="95" t="n">
        <v>2</v>
      </c>
      <c r="GH266" s="95" t="n">
        <v>3</v>
      </c>
      <c r="GI266" s="95" t="n">
        <v>5</v>
      </c>
      <c r="GJ266" s="95" t="n">
        <v>0</v>
      </c>
      <c r="GK266" s="95" t="n">
        <v>0</v>
      </c>
      <c r="GL266" s="95">
        <f>ROUND(IF(AND(BH266=3,BI266=3,FS266&lt;&gt;0),P266,0),2)</f>
        <v/>
      </c>
      <c r="GM266" s="95">
        <f>ROUND(O266+X266+Y266,2)+GX266</f>
        <v/>
      </c>
      <c r="GN266" s="95">
        <f>IF(OR(BI266=0,BI266=1),GM266-GX266,0)</f>
        <v/>
      </c>
      <c r="GO266" s="95">
        <f>IF(BI266=2,GM266-GX266,0)</f>
        <v/>
      </c>
      <c r="GP266" s="95">
        <f>IF(BI266=4,GM266-GX266,0)</f>
        <v/>
      </c>
      <c r="GQ266" s="95" t="n"/>
      <c r="GR266" s="95" t="n">
        <v>1</v>
      </c>
      <c r="GS266" s="95" t="n">
        <v>1</v>
      </c>
      <c r="GT266" s="95" t="n">
        <v>0</v>
      </c>
      <c r="GU266" s="95" t="n"/>
      <c r="GV266" s="95">
        <f>ROUND((GT266),6)</f>
        <v/>
      </c>
      <c r="GW266" s="95" t="n">
        <v>1</v>
      </c>
      <c r="GX266" s="95">
        <f>ROUND(HC266*I266,2)</f>
        <v/>
      </c>
      <c r="GY266" s="95" t="n">
        <v>0</v>
      </c>
      <c r="GZ266" s="95" t="n">
        <v>0</v>
      </c>
      <c r="HA266" s="95" t="n">
        <v>0</v>
      </c>
      <c r="HB266" s="95" t="n">
        <v>0</v>
      </c>
      <c r="HC266" s="95">
        <f>GV266*GW266</f>
        <v/>
      </c>
      <c r="HD266" s="95" t="n">
        <v>0</v>
      </c>
      <c r="HE266" s="95" t="n"/>
      <c r="HF266" s="95" t="n"/>
      <c r="HG266" s="95" t="n"/>
      <c r="HH266" s="95" t="n"/>
      <c r="HI266" s="95" t="n"/>
      <c r="HJ266" s="95" t="n"/>
      <c r="HK266" s="95" t="n"/>
      <c r="HL266" s="95" t="n"/>
      <c r="HM266" s="95" t="n"/>
      <c r="HN266" s="95" t="n"/>
      <c r="HO266" s="95" t="n"/>
      <c r="HP266" s="95" t="n"/>
      <c r="HQ266" s="95" t="n"/>
      <c r="HR266" s="95" t="n"/>
      <c r="HS266" s="95" t="n"/>
      <c r="HT266" s="95" t="n"/>
      <c r="HU266" s="95" t="n"/>
      <c r="HV266" s="95" t="n"/>
      <c r="HW266" s="95" t="n"/>
      <c r="HX266" s="95" t="n"/>
      <c r="HY266" s="95" t="n"/>
      <c r="HZ266" s="95" t="n"/>
      <c r="IA266" s="95" t="n"/>
      <c r="IB266" s="95" t="n"/>
      <c r="IC266" s="95" t="n"/>
      <c r="ID266" s="95" t="n"/>
      <c r="IE266" s="95" t="n"/>
      <c r="IF266" s="95" t="n"/>
      <c r="IG266" s="95" t="n"/>
      <c r="IH266" s="95" t="n"/>
      <c r="II266" s="95" t="n"/>
      <c r="IJ266" s="95" t="n"/>
      <c r="IK266" s="95" t="n"/>
      <c r="IL266" s="95" t="n"/>
      <c r="IM266" s="95" t="n"/>
      <c r="IN266" s="95" t="n"/>
      <c r="IO266" s="95" t="n"/>
      <c r="IP266" s="95" t="n"/>
      <c r="IQ266" s="95" t="n"/>
      <c r="IR266" s="95" t="n"/>
      <c r="IS266" s="95" t="n"/>
      <c r="IT266" s="95" t="n"/>
      <c r="IU266" s="95" t="n"/>
    </row>
    <row r="267" ht="12.75" customHeight="1" s="54">
      <c r="A267" s="95" t="n">
        <v>18</v>
      </c>
      <c r="B267" s="95" t="n">
        <v>1</v>
      </c>
      <c r="C267" s="95">
        <f>ROW(SmtRes!A244)</f>
        <v/>
      </c>
      <c r="D267" s="95">
        <f>ROW(EtalonRes!A244)</f>
        <v/>
      </c>
      <c r="E267" s="95" t="n">
        <v>2.1</v>
      </c>
      <c r="F267" s="95" t="inlineStr">
        <is>
          <t>PETR-106926</t>
        </is>
      </c>
      <c r="G267" s="95" t="inlineStr">
        <is>
          <t>Подключение оборудования: кабельные выводы, вилки, розетки силовые, наконечники</t>
        </is>
      </c>
      <c r="H267" s="95" t="inlineStr">
        <is>
          <t>точка</t>
        </is>
      </c>
      <c r="I267" s="95" t="n">
        <v>143.85</v>
      </c>
      <c r="J267" s="95" t="n">
        <v>1616.94</v>
      </c>
      <c r="K267" s="95" t="n">
        <v>232596.43</v>
      </c>
      <c r="L267" s="95" t="n"/>
      <c r="M267" s="95" t="n"/>
      <c r="N267" s="95" t="n"/>
      <c r="O267" s="95">
        <f>ROUND(Z267,2)</f>
        <v/>
      </c>
      <c r="P267" s="95">
        <f>ROUND(U267,2)</f>
        <v/>
      </c>
      <c r="Q267" s="95">
        <f>ROUND(1,2)</f>
        <v/>
      </c>
      <c r="R267" s="95">
        <f>ROUND(AH267,2)</f>
        <v/>
      </c>
      <c r="S267" s="95" t="inlineStr">
        <is>
          <t>PETR-106926</t>
        </is>
      </c>
      <c r="T267" s="95" t="inlineStr">
        <is>
          <t>material</t>
        </is>
      </c>
      <c r="U267" s="95" t="n">
        <v>232596.43</v>
      </c>
      <c r="V267" s="95" t="n">
        <v>0</v>
      </c>
      <c r="W267" s="95" t="n">
        <v>0</v>
      </c>
      <c r="X267" s="95" t="n">
        <v>0</v>
      </c>
      <c r="Y267" s="95" t="n">
        <v>0</v>
      </c>
      <c r="Z267" s="95" t="n">
        <v>232596.82</v>
      </c>
      <c r="AA267" s="95" t="n">
        <v>0</v>
      </c>
      <c r="AB267" s="95" t="n">
        <v>0</v>
      </c>
      <c r="AC267" s="95" t="n">
        <v>0</v>
      </c>
      <c r="AD267" s="95" t="n">
        <v>0</v>
      </c>
      <c r="AE267" s="95" t="inlineStr">
        <is>
          <t>material</t>
        </is>
      </c>
      <c r="AF267" s="95" t="n">
        <v>0</v>
      </c>
      <c r="AG267" s="95" t="n">
        <v>0</v>
      </c>
      <c r="AH267" s="95" t="n">
        <v>0</v>
      </c>
      <c r="AI267" s="95">
        <f>(EX267)</f>
        <v/>
      </c>
      <c r="AJ267" s="95">
        <f>(AS267)</f>
        <v/>
      </c>
      <c r="AK267" s="95" t="n">
        <v>0</v>
      </c>
      <c r="AL267" s="95" t="n">
        <v>0</v>
      </c>
      <c r="AM267" s="95" t="n">
        <v>0</v>
      </c>
      <c r="AN267" s="95" t="n">
        <v>0</v>
      </c>
      <c r="AO267" s="95">
        <f>ROUND(O267,2)</f>
        <v/>
      </c>
      <c r="AP267" s="95" t="n">
        <v>0</v>
      </c>
      <c r="AQ267" s="95">
        <f>ROUND(R267,2)</f>
        <v/>
      </c>
      <c r="AR267" s="95" t="n">
        <v>0</v>
      </c>
      <c r="AS267" s="95" t="n">
        <v>0</v>
      </c>
      <c r="AT267" s="95" t="n">
        <v>0</v>
      </c>
      <c r="AU267" s="95" t="n">
        <v>0</v>
      </c>
      <c r="AV267" s="95" t="n">
        <v>1</v>
      </c>
      <c r="AW267" s="95" t="n">
        <v>1</v>
      </c>
      <c r="AX267" s="95" t="n"/>
      <c r="AY267" s="95" t="n"/>
      <c r="AZ267" s="95" t="n">
        <v>1</v>
      </c>
      <c r="BA267" s="95" t="n">
        <v>0</v>
      </c>
      <c r="BB267" s="95" t="n">
        <v>0</v>
      </c>
      <c r="BC267" s="95" t="n">
        <v>1</v>
      </c>
      <c r="BD267" s="95" t="n"/>
      <c r="BE267" s="95" t="n"/>
      <c r="BF267" s="95" t="n"/>
      <c r="BG267" s="95" t="n"/>
      <c r="BH267" s="95" t="n">
        <v>3</v>
      </c>
      <c r="BI267" s="95" t="n">
        <v>143.85</v>
      </c>
      <c r="BJ267" s="95" t="n"/>
      <c r="BK267" s="95" t="n"/>
      <c r="BL267" s="95" t="n"/>
      <c r="BM267" s="95" t="n">
        <v>400002</v>
      </c>
      <c r="BN267" s="95" t="n">
        <v>0</v>
      </c>
      <c r="BO267" s="95" t="n"/>
      <c r="BP267" s="95" t="n">
        <v>0</v>
      </c>
      <c r="BQ267" s="95" t="n">
        <v>202</v>
      </c>
      <c r="BR267" s="95" t="n">
        <v>0</v>
      </c>
      <c r="BS267" s="95" t="n">
        <v>1</v>
      </c>
      <c r="BT267" s="95" t="n">
        <v>1</v>
      </c>
      <c r="BU267" s="95" t="n">
        <v>1</v>
      </c>
      <c r="BV267" s="95" t="n">
        <v>1</v>
      </c>
      <c r="BW267" s="95" t="n">
        <v>1</v>
      </c>
      <c r="BX267" s="95" t="n">
        <v>1</v>
      </c>
      <c r="BY267" s="95" t="n"/>
      <c r="BZ267" s="95" t="n">
        <v>0</v>
      </c>
      <c r="CA267" s="95" t="n">
        <v>0</v>
      </c>
      <c r="CB267" s="95" t="n"/>
      <c r="CC267" s="95" t="n"/>
      <c r="CD267" s="95" t="n"/>
      <c r="CE267" s="95" t="n">
        <v>30</v>
      </c>
      <c r="CF267" s="95" t="n">
        <v>0</v>
      </c>
      <c r="CG267" s="95" t="n">
        <v>0</v>
      </c>
      <c r="CH267" s="95" t="n"/>
      <c r="CI267" s="95" t="n"/>
      <c r="CJ267" s="95" t="n"/>
      <c r="CK267" s="95" t="n"/>
      <c r="CL267" s="95" t="n"/>
      <c r="CM267" s="95" t="n">
        <v>0</v>
      </c>
      <c r="CN267" s="95" t="n"/>
      <c r="CO267" s="95" t="n">
        <v>0</v>
      </c>
      <c r="CP267" s="95">
        <f>ROUND(P267,2)</f>
        <v/>
      </c>
      <c r="CQ267" s="95">
        <f>ROUND(V267,2)</f>
        <v/>
      </c>
      <c r="CR267" s="95">
        <f>ROUND(W267,2)</f>
        <v/>
      </c>
      <c r="CS267" s="95">
        <f>ROUND(X267,2)</f>
        <v/>
      </c>
      <c r="CT267" s="95">
        <f>ROUND(Y267,2)</f>
        <v/>
      </c>
      <c r="CU267" s="95">
        <f>ROUND(AF267,2)</f>
        <v/>
      </c>
      <c r="CV267" s="95">
        <f>ROUND((AH267*AV267),2)</f>
        <v/>
      </c>
      <c r="CW267" s="95">
        <f>ROUND(AI267,2)</f>
        <v/>
      </c>
      <c r="CX267" s="95">
        <f>ROUND(AJ267,2)</f>
        <v/>
      </c>
      <c r="CY267" s="95">
        <f>ROUND(((P267*AT267)/100),2)</f>
        <v/>
      </c>
      <c r="CZ267" s="95">
        <f>ROUND(((P267*AU267)/100),2)</f>
        <v/>
      </c>
      <c r="DA267" s="95" t="n"/>
      <c r="DB267" s="95" t="n"/>
      <c r="DC267" s="95" t="n"/>
      <c r="DD267" s="95" t="n"/>
      <c r="DE267" s="95" t="n"/>
      <c r="DF267" s="95" t="n"/>
      <c r="DG267" s="95" t="n"/>
      <c r="DH267" s="95" t="n"/>
      <c r="DI267" s="95" t="n"/>
      <c r="DJ267" s="95" t="n"/>
      <c r="DK267" s="95" t="n"/>
      <c r="DL267" s="95" t="n"/>
      <c r="DM267" s="95" t="n"/>
      <c r="DN267" s="95" t="n">
        <v>0</v>
      </c>
      <c r="DO267" s="95" t="n">
        <v>0</v>
      </c>
      <c r="DP267" s="95" t="n">
        <v>1</v>
      </c>
      <c r="DQ267" s="95" t="n">
        <v>1</v>
      </c>
      <c r="DR267" s="95" t="n"/>
      <c r="DS267" s="95" t="n"/>
      <c r="DT267" s="95" t="n"/>
      <c r="DU267" s="95" t="n">
        <v>1000</v>
      </c>
      <c r="DV267" s="95" t="inlineStr">
        <is>
          <t>точка</t>
        </is>
      </c>
      <c r="DW267" s="95" t="inlineStr">
        <is>
          <t>точка</t>
        </is>
      </c>
      <c r="DX267" s="95" t="n">
        <v>1</v>
      </c>
      <c r="DY267" s="95" t="n"/>
      <c r="DZ267" s="95" t="n"/>
      <c r="EA267" s="95" t="n"/>
      <c r="EB267" s="95" t="n"/>
      <c r="EC267" s="95" t="n"/>
      <c r="ED267" s="95" t="n"/>
      <c r="EE267" s="95" t="n">
        <v>1510214428</v>
      </c>
      <c r="EF267" s="95" t="n">
        <v>202</v>
      </c>
      <c r="EG267" s="95" t="inlineStr">
        <is>
          <t>Материалы</t>
        </is>
      </c>
      <c r="EH267" s="95" t="n">
        <v>0</v>
      </c>
      <c r="EI267" s="95" t="n"/>
      <c r="EJ267" s="95" t="n">
        <v>143.85</v>
      </c>
      <c r="EK267" s="95" t="n">
        <v>0</v>
      </c>
      <c r="EL267" s="95" t="inlineStr">
        <is>
          <t>ТКП / коммерческое предложение</t>
        </is>
      </c>
      <c r="EM267" s="95" t="inlineStr">
        <is>
          <t>PETR-106926</t>
        </is>
      </c>
      <c r="EN267" s="95" t="n"/>
      <c r="EO267" s="95" t="n"/>
      <c r="EP267" s="95" t="n"/>
      <c r="EQ267" s="95" t="n">
        <v>0</v>
      </c>
      <c r="ER267" s="95" t="n">
        <v>1616.94</v>
      </c>
      <c r="ES267" s="95" t="n">
        <v>0</v>
      </c>
      <c r="ET267" s="95" t="n">
        <v>0</v>
      </c>
      <c r="EU267" s="95" t="n">
        <v>0</v>
      </c>
      <c r="EV267" s="95" t="n">
        <v>0</v>
      </c>
      <c r="EW267" s="95" t="n">
        <v>0</v>
      </c>
      <c r="EX267" s="95" t="n">
        <v>0</v>
      </c>
      <c r="EY267" s="95" t="n">
        <v>0</v>
      </c>
      <c r="EZ267" s="95" t="n"/>
      <c r="FA267" s="95" t="n"/>
      <c r="FB267" s="95" t="n"/>
      <c r="FC267" s="95" t="n"/>
      <c r="FD267" s="95" t="n"/>
      <c r="FE267" s="95" t="n"/>
      <c r="FF267" s="95" t="n"/>
      <c r="FG267" s="95" t="n"/>
      <c r="FH267" s="95" t="n"/>
      <c r="FI267" s="95" t="n"/>
      <c r="FJ267" s="95" t="n"/>
      <c r="FK267" s="95" t="n"/>
      <c r="FL267" s="95" t="n"/>
      <c r="FM267" s="95" t="n"/>
      <c r="FN267" s="95" t="n"/>
      <c r="FO267" s="95" t="n"/>
      <c r="FP267" s="95" t="n"/>
      <c r="FQ267" s="95" t="n">
        <v>0</v>
      </c>
      <c r="FR267" s="95">
        <f>ROUND(IF(BI267=3,GM267,0),2)</f>
        <v/>
      </c>
      <c r="FS267" s="95" t="n">
        <v>0</v>
      </c>
      <c r="FT267" s="95" t="n"/>
      <c r="FU267" s="95" t="n"/>
      <c r="FV267" s="95" t="n"/>
      <c r="FW267" s="95" t="n"/>
      <c r="FX267" s="95" t="n">
        <v>0</v>
      </c>
      <c r="FY267" s="95" t="n">
        <v>0</v>
      </c>
      <c r="FZ267" s="95" t="n"/>
      <c r="GA267" s="95" t="inlineStr">
        <is>
          <t>[82 / 1,20 /  1] +  2% Заг.скл</t>
        </is>
      </c>
      <c r="GB267" s="95" t="n"/>
      <c r="GC267" s="95" t="n"/>
      <c r="GD267" s="95" t="n">
        <v>1</v>
      </c>
      <c r="GE267" s="95" t="n"/>
      <c r="GF267" s="95" t="n">
        <v>1510214428</v>
      </c>
      <c r="GG267" s="95" t="n">
        <v>2</v>
      </c>
      <c r="GH267" s="95" t="n">
        <v>4</v>
      </c>
      <c r="GI267" s="95" t="n">
        <v>-2</v>
      </c>
      <c r="GJ267" s="95" t="n">
        <v>0</v>
      </c>
      <c r="GK267" s="95" t="n">
        <v>0</v>
      </c>
      <c r="GL267" s="95">
        <f>ROUND(IF(AND(BH267=3,BI267=3,FS267&lt;&gt;0),P267,0),2)</f>
        <v/>
      </c>
      <c r="GM267" s="95">
        <f>ROUND(O267+X267+Y267,2)+GX267</f>
        <v/>
      </c>
      <c r="GN267" s="95">
        <f>IF(OR(BI267=0,BI267=1),GM267-GX267,0)</f>
        <v/>
      </c>
      <c r="GO267" s="95">
        <f>IF(BI267=2,GM267-GX267,0)</f>
        <v/>
      </c>
      <c r="GP267" s="95">
        <f>IF(BI267=4,GM267-GX267,0)</f>
        <v/>
      </c>
      <c r="GQ267" s="95" t="n"/>
      <c r="GR267" s="95" t="n">
        <v>0</v>
      </c>
      <c r="GS267" s="95" t="n">
        <v>2</v>
      </c>
      <c r="GT267" s="95" t="n">
        <v>0</v>
      </c>
      <c r="GU267" s="95" t="n"/>
      <c r="GV267" s="95">
        <f>ROUND((GT267),6)</f>
        <v/>
      </c>
      <c r="GW267" s="95" t="n">
        <v>1</v>
      </c>
      <c r="GX267" s="95">
        <f>ROUND(HC267*I267,2)</f>
        <v/>
      </c>
      <c r="GY267" s="95" t="n">
        <v>0</v>
      </c>
      <c r="GZ267" s="95" t="n">
        <v>0</v>
      </c>
      <c r="HA267" s="95" t="n">
        <v>0</v>
      </c>
      <c r="HB267" s="95" t="n">
        <v>0</v>
      </c>
      <c r="HC267" s="95">
        <f>GV267*GW267</f>
        <v/>
      </c>
      <c r="HD267" s="95" t="n">
        <v>0</v>
      </c>
      <c r="HE267" s="95" t="n"/>
      <c r="HF267" s="95" t="n"/>
      <c r="HG267" s="95" t="n"/>
      <c r="HH267" s="95" t="n"/>
      <c r="HI267" s="95" t="n"/>
      <c r="HJ267" s="95" t="n"/>
      <c r="HK267" s="95" t="n"/>
      <c r="HL267" s="95" t="n"/>
      <c r="HM267" s="95" t="n"/>
      <c r="HN267" s="95" t="n"/>
      <c r="HO267" s="95" t="n"/>
      <c r="HP267" s="95" t="n"/>
      <c r="HQ267" s="95" t="n"/>
      <c r="HR267" s="95" t="n"/>
      <c r="HS267" s="95" t="n"/>
      <c r="HT267" s="95" t="n"/>
      <c r="HU267" s="95" t="n"/>
      <c r="HV267" s="95" t="n"/>
      <c r="HW267" s="95" t="n"/>
      <c r="HX267" s="95" t="n"/>
      <c r="HY267" s="95" t="n"/>
      <c r="HZ267" s="95" t="n"/>
      <c r="IA267" s="95" t="n"/>
      <c r="IB267" s="95" t="n"/>
      <c r="IC267" s="95" t="n"/>
      <c r="ID267" s="95" t="n"/>
      <c r="IE267" s="95" t="n"/>
      <c r="IF267" s="95" t="n"/>
      <c r="IG267" s="95" t="n"/>
      <c r="IH267" s="95" t="n"/>
      <c r="II267" s="95" t="n"/>
      <c r="IJ267" s="95" t="n"/>
      <c r="IK267" s="95" t="n"/>
      <c r="IL267" s="95" t="n"/>
      <c r="IM267" s="95" t="n"/>
      <c r="IN267" s="95" t="n"/>
      <c r="IO267" s="95" t="n"/>
      <c r="IP267" s="95" t="n"/>
      <c r="IQ267" s="95" t="n"/>
      <c r="IR267" s="95" t="n"/>
      <c r="IS267" s="95" t="n"/>
      <c r="IT267" s="95" t="n"/>
      <c r="IU267" s="95" t="n"/>
    </row>
    <row r="268" ht="12.75" customHeight="1" s="54">
      <c r="A268" s="95" t="n">
        <v>18</v>
      </c>
      <c r="B268" s="95" t="n">
        <v>1</v>
      </c>
      <c r="C268" s="95">
        <f>ROW(SmtRes!A245)</f>
        <v/>
      </c>
      <c r="D268" s="95">
        <f>ROW(EtalonRes!A245)</f>
        <v/>
      </c>
      <c r="E268" s="95" t="n">
        <v>2</v>
      </c>
      <c r="F268" s="95" t="inlineStr">
        <is>
          <t>PETR-660888</t>
        </is>
      </c>
      <c r="G268" s="95" t="inlineStr">
        <is>
          <t>Питающие и магистральные кабели до щитов и нагрузок</t>
        </is>
      </c>
      <c r="H268" s="95" t="inlineStr">
        <is>
          <t>м.п.</t>
        </is>
      </c>
      <c r="I268" s="95" t="n">
        <v>1242.45</v>
      </c>
      <c r="J268" s="95" t="n">
        <v>245.33</v>
      </c>
      <c r="K268" s="95" t="n">
        <v>304808.29</v>
      </c>
      <c r="L268" s="95" t="n"/>
      <c r="M268" s="95" t="n"/>
      <c r="N268" s="95" t="n"/>
      <c r="O268" s="95">
        <f>ROUND(Z268,2)</f>
        <v/>
      </c>
      <c r="P268" s="95">
        <f>ROUND(U268,2)</f>
        <v/>
      </c>
      <c r="Q268" s="95">
        <f>ROUND(1,2)</f>
        <v/>
      </c>
      <c r="R268" s="95">
        <f>ROUND(AH268,2)</f>
        <v/>
      </c>
      <c r="S268" s="95" t="inlineStr">
        <is>
          <t>PETR-660888</t>
        </is>
      </c>
      <c r="T268" s="95" t="inlineStr">
        <is>
          <t>equipment</t>
        </is>
      </c>
      <c r="U268" s="95" t="n">
        <v>304808.29</v>
      </c>
      <c r="V268" s="95" t="n">
        <v>0</v>
      </c>
      <c r="W268" s="95" t="n">
        <v>0</v>
      </c>
      <c r="X268" s="95" t="n">
        <v>0</v>
      </c>
      <c r="Y268" s="95" t="n">
        <v>0</v>
      </c>
      <c r="Z268" s="95" t="n">
        <v>304810.26</v>
      </c>
      <c r="AA268" s="95" t="n">
        <v>0</v>
      </c>
      <c r="AB268" s="95" t="n">
        <v>0</v>
      </c>
      <c r="AC268" s="95" t="n">
        <v>0</v>
      </c>
      <c r="AD268" s="95" t="n">
        <v>0</v>
      </c>
      <c r="AE268" s="95" t="inlineStr">
        <is>
          <t>equipment</t>
        </is>
      </c>
      <c r="AF268" s="95" t="n">
        <v>0</v>
      </c>
      <c r="AG268" s="95" t="n">
        <v>0</v>
      </c>
      <c r="AH268" s="95" t="n">
        <v>0</v>
      </c>
      <c r="AI268" s="95">
        <f>(EX268)</f>
        <v/>
      </c>
      <c r="AJ268" s="95">
        <f>(AS268)</f>
        <v/>
      </c>
      <c r="AK268" s="95" t="n">
        <v>0</v>
      </c>
      <c r="AL268" s="95" t="n">
        <v>0</v>
      </c>
      <c r="AM268" s="95" t="n">
        <v>0</v>
      </c>
      <c r="AN268" s="95" t="n">
        <v>0</v>
      </c>
      <c r="AO268" s="95">
        <f>ROUND(O268,2)</f>
        <v/>
      </c>
      <c r="AP268" s="95" t="n">
        <v>0</v>
      </c>
      <c r="AQ268" s="95">
        <f>ROUND(R268,2)</f>
        <v/>
      </c>
      <c r="AR268" s="95" t="n">
        <v>0</v>
      </c>
      <c r="AS268" s="95" t="n">
        <v>0</v>
      </c>
      <c r="AT268" s="95" t="n">
        <v>0</v>
      </c>
      <c r="AU268" s="95" t="n">
        <v>0</v>
      </c>
      <c r="AV268" s="95" t="n">
        <v>1</v>
      </c>
      <c r="AW268" s="95" t="n">
        <v>1</v>
      </c>
      <c r="AX268" s="95" t="n"/>
      <c r="AY268" s="95" t="n"/>
      <c r="AZ268" s="95" t="n">
        <v>1</v>
      </c>
      <c r="BA268" s="95" t="n">
        <v>0</v>
      </c>
      <c r="BB268" s="95" t="n">
        <v>0</v>
      </c>
      <c r="BC268" s="95" t="n">
        <v>1</v>
      </c>
      <c r="BD268" s="95" t="n"/>
      <c r="BE268" s="95" t="n"/>
      <c r="BF268" s="95" t="n"/>
      <c r="BG268" s="95" t="n"/>
      <c r="BH268" s="95" t="n">
        <v>3</v>
      </c>
      <c r="BI268" s="95" t="n">
        <v>1242.45</v>
      </c>
      <c r="BJ268" s="95" t="n"/>
      <c r="BK268" s="95" t="n"/>
      <c r="BL268" s="95" t="n"/>
      <c r="BM268" s="95" t="n">
        <v>400003</v>
      </c>
      <c r="BN268" s="95" t="n">
        <v>0</v>
      </c>
      <c r="BO268" s="95" t="n"/>
      <c r="BP268" s="95" t="n">
        <v>0</v>
      </c>
      <c r="BQ268" s="95" t="n">
        <v>216</v>
      </c>
      <c r="BR268" s="95" t="n">
        <v>0</v>
      </c>
      <c r="BS268" s="95" t="n">
        <v>1</v>
      </c>
      <c r="BT268" s="95" t="n">
        <v>1</v>
      </c>
      <c r="BU268" s="95" t="n">
        <v>1</v>
      </c>
      <c r="BV268" s="95" t="n">
        <v>1</v>
      </c>
      <c r="BW268" s="95" t="n">
        <v>1</v>
      </c>
      <c r="BX268" s="95" t="n">
        <v>1</v>
      </c>
      <c r="BY268" s="95" t="n"/>
      <c r="BZ268" s="95" t="n">
        <v>0</v>
      </c>
      <c r="CA268" s="95" t="n">
        <v>0</v>
      </c>
      <c r="CB268" s="95" t="n"/>
      <c r="CC268" s="95" t="n"/>
      <c r="CD268" s="95" t="n"/>
      <c r="CE268" s="95" t="n">
        <v>30</v>
      </c>
      <c r="CF268" s="95" t="n">
        <v>0</v>
      </c>
      <c r="CG268" s="95" t="n">
        <v>0</v>
      </c>
      <c r="CH268" s="95" t="n"/>
      <c r="CI268" s="95" t="n"/>
      <c r="CJ268" s="95" t="n"/>
      <c r="CK268" s="95" t="n"/>
      <c r="CL268" s="95" t="n"/>
      <c r="CM268" s="95" t="n">
        <v>0</v>
      </c>
      <c r="CN268" s="95" t="n"/>
      <c r="CO268" s="95" t="n">
        <v>0</v>
      </c>
      <c r="CP268" s="95">
        <f>ROUND(P268,2)</f>
        <v/>
      </c>
      <c r="CQ268" s="95">
        <f>ROUND(V268,2)</f>
        <v/>
      </c>
      <c r="CR268" s="95">
        <f>ROUND(W268,2)</f>
        <v/>
      </c>
      <c r="CS268" s="95">
        <f>ROUND(X268,2)</f>
        <v/>
      </c>
      <c r="CT268" s="95">
        <f>ROUND(Y268,2)</f>
        <v/>
      </c>
      <c r="CU268" s="95">
        <f>ROUND(AF268,2)</f>
        <v/>
      </c>
      <c r="CV268" s="95">
        <f>ROUND((AH268*AV268),2)</f>
        <v/>
      </c>
      <c r="CW268" s="95">
        <f>ROUND(AI268,2)</f>
        <v/>
      </c>
      <c r="CX268" s="95">
        <f>ROUND(AJ268,2)</f>
        <v/>
      </c>
      <c r="CY268" s="95">
        <f>ROUND(((P268*AT268)/100),2)</f>
        <v/>
      </c>
      <c r="CZ268" s="95">
        <f>ROUND(((P268*AU268)/100),2)</f>
        <v/>
      </c>
      <c r="DA268" s="95" t="n"/>
      <c r="DB268" s="95" t="n"/>
      <c r="DC268" s="95" t="n"/>
      <c r="DD268" s="95" t="n"/>
      <c r="DE268" s="95" t="n"/>
      <c r="DF268" s="95" t="n"/>
      <c r="DG268" s="95" t="n"/>
      <c r="DH268" s="95" t="n"/>
      <c r="DI268" s="95" t="n"/>
      <c r="DJ268" s="95" t="n"/>
      <c r="DK268" s="95" t="n"/>
      <c r="DL268" s="95" t="n"/>
      <c r="DM268" s="95" t="n"/>
      <c r="DN268" s="95" t="n">
        <v>0</v>
      </c>
      <c r="DO268" s="95" t="n">
        <v>0</v>
      </c>
      <c r="DP268" s="95" t="n">
        <v>1</v>
      </c>
      <c r="DQ268" s="95" t="n">
        <v>1</v>
      </c>
      <c r="DR268" s="95" t="n"/>
      <c r="DS268" s="95" t="n"/>
      <c r="DT268" s="95" t="n"/>
      <c r="DU268" s="95" t="n">
        <v>1000</v>
      </c>
      <c r="DV268" s="95" t="inlineStr">
        <is>
          <t>м.п.</t>
        </is>
      </c>
      <c r="DW268" s="95" t="inlineStr">
        <is>
          <t>м.п.</t>
        </is>
      </c>
      <c r="DX268" s="95" t="n">
        <v>1</v>
      </c>
      <c r="DY268" s="95" t="n"/>
      <c r="DZ268" s="95" t="n"/>
      <c r="EA268" s="95" t="n"/>
      <c r="EB268" s="95" t="n"/>
      <c r="EC268" s="95" t="n"/>
      <c r="ED268" s="95" t="n"/>
      <c r="EE268" s="95" t="n">
        <v>1010934578</v>
      </c>
      <c r="EF268" s="95" t="n">
        <v>216</v>
      </c>
      <c r="EG268" s="95" t="inlineStr">
        <is>
          <t>Оборудование</t>
        </is>
      </c>
      <c r="EH268" s="95" t="n">
        <v>0</v>
      </c>
      <c r="EI268" s="95" t="n"/>
      <c r="EJ268" s="95" t="n">
        <v>1242.45</v>
      </c>
      <c r="EK268" s="95" t="n">
        <v>0</v>
      </c>
      <c r="EL268" s="95" t="inlineStr">
        <is>
          <t>ТКП / коммерческое предложение</t>
        </is>
      </c>
      <c r="EM268" s="95" t="inlineStr">
        <is>
          <t>PETR-660888</t>
        </is>
      </c>
      <c r="EN268" s="95" t="n"/>
      <c r="EO268" s="95" t="n"/>
      <c r="EP268" s="95" t="n"/>
      <c r="EQ268" s="95" t="n">
        <v>0</v>
      </c>
      <c r="ER268" s="95" t="n">
        <v>245.33</v>
      </c>
      <c r="ES268" s="95" t="n">
        <v>0</v>
      </c>
      <c r="ET268" s="95" t="n">
        <v>0</v>
      </c>
      <c r="EU268" s="95" t="n">
        <v>0</v>
      </c>
      <c r="EV268" s="95" t="n">
        <v>0</v>
      </c>
      <c r="EW268" s="95" t="n">
        <v>0</v>
      </c>
      <c r="EX268" s="95" t="n">
        <v>0</v>
      </c>
      <c r="EY268" s="95" t="n">
        <v>0</v>
      </c>
      <c r="EZ268" s="95" t="n"/>
      <c r="FA268" s="95" t="n"/>
      <c r="FB268" s="95" t="n"/>
      <c r="FC268" s="95" t="n"/>
      <c r="FD268" s="95" t="n"/>
      <c r="FE268" s="95" t="n"/>
      <c r="FF268" s="95" t="n"/>
      <c r="FG268" s="95" t="n"/>
      <c r="FH268" s="95" t="n"/>
      <c r="FI268" s="95" t="n"/>
      <c r="FJ268" s="95" t="n"/>
      <c r="FK268" s="95" t="n"/>
      <c r="FL268" s="95" t="n"/>
      <c r="FM268" s="95" t="n"/>
      <c r="FN268" s="95" t="n"/>
      <c r="FO268" s="95" t="n"/>
      <c r="FP268" s="95" t="n"/>
      <c r="FQ268" s="95" t="n">
        <v>0</v>
      </c>
      <c r="FR268" s="95">
        <f>ROUND(IF(BI268=3,GM268,0),2)</f>
        <v/>
      </c>
      <c r="FS268" s="95" t="n">
        <v>0</v>
      </c>
      <c r="FT268" s="95" t="n"/>
      <c r="FU268" s="95" t="n"/>
      <c r="FV268" s="95" t="n"/>
      <c r="FW268" s="95" t="n"/>
      <c r="FX268" s="95" t="n">
        <v>0</v>
      </c>
      <c r="FY268" s="95" t="n">
        <v>0</v>
      </c>
      <c r="FZ268" s="95" t="n"/>
      <c r="GA268" s="95" t="inlineStr">
        <is>
          <t>[83 / 1,20 /  1] +  1,2% Заг.скл</t>
        </is>
      </c>
      <c r="GB268" s="95" t="n"/>
      <c r="GC268" s="95" t="n"/>
      <c r="GD268" s="95" t="n">
        <v>1</v>
      </c>
      <c r="GE268" s="95" t="n"/>
      <c r="GF268" s="95" t="n">
        <v>1010934578</v>
      </c>
      <c r="GG268" s="95" t="n">
        <v>2</v>
      </c>
      <c r="GH268" s="95" t="n">
        <v>3</v>
      </c>
      <c r="GI268" s="95" t="n">
        <v>5</v>
      </c>
      <c r="GJ268" s="95" t="n">
        <v>0</v>
      </c>
      <c r="GK268" s="95" t="n">
        <v>0</v>
      </c>
      <c r="GL268" s="95">
        <f>ROUND(IF(AND(BH268=3,BI268=3,FS268&lt;&gt;0),P268,0),2)</f>
        <v/>
      </c>
      <c r="GM268" s="95">
        <f>ROUND(O268+X268+Y268,2)+GX268</f>
        <v/>
      </c>
      <c r="GN268" s="95">
        <f>IF(OR(BI268=0,BI268=1),GM268-GX268,0)</f>
        <v/>
      </c>
      <c r="GO268" s="95">
        <f>IF(BI268=2,GM268-GX268,0)</f>
        <v/>
      </c>
      <c r="GP268" s="95">
        <f>IF(BI268=4,GM268-GX268,0)</f>
        <v/>
      </c>
      <c r="GQ268" s="95" t="n"/>
      <c r="GR268" s="95" t="n">
        <v>1</v>
      </c>
      <c r="GS268" s="95" t="n">
        <v>1</v>
      </c>
      <c r="GT268" s="95" t="n">
        <v>0</v>
      </c>
      <c r="GU268" s="95" t="n"/>
      <c r="GV268" s="95">
        <f>ROUND((GT268),6)</f>
        <v/>
      </c>
      <c r="GW268" s="95" t="n">
        <v>1</v>
      </c>
      <c r="GX268" s="95">
        <f>ROUND(HC268*I268,2)</f>
        <v/>
      </c>
      <c r="GY268" s="95" t="n">
        <v>0</v>
      </c>
      <c r="GZ268" s="95" t="n">
        <v>0</v>
      </c>
      <c r="HA268" s="95" t="n">
        <v>0</v>
      </c>
      <c r="HB268" s="95" t="n">
        <v>0</v>
      </c>
      <c r="HC268" s="95">
        <f>GV268*GW268</f>
        <v/>
      </c>
      <c r="HD268" s="95" t="n">
        <v>0</v>
      </c>
      <c r="HE268" s="95" t="n"/>
      <c r="HF268" s="95" t="n"/>
      <c r="HG268" s="95" t="n"/>
      <c r="HH268" s="95" t="n"/>
      <c r="HI268" s="95" t="n"/>
      <c r="HJ268" s="95" t="n"/>
      <c r="HK268" s="95" t="n"/>
      <c r="HL268" s="95" t="n"/>
      <c r="HM268" s="95" t="n"/>
      <c r="HN268" s="95" t="n"/>
      <c r="HO268" s="95" t="n"/>
      <c r="HP268" s="95" t="n"/>
      <c r="HQ268" s="95" t="n"/>
      <c r="HR268" s="95" t="n"/>
      <c r="HS268" s="95" t="n"/>
      <c r="HT268" s="95" t="n"/>
      <c r="HU268" s="95" t="n"/>
      <c r="HV268" s="95" t="n"/>
      <c r="HW268" s="95" t="n"/>
      <c r="HX268" s="95" t="n"/>
      <c r="HY268" s="95" t="n"/>
      <c r="HZ268" s="95" t="n"/>
      <c r="IA268" s="95" t="n"/>
      <c r="IB268" s="95" t="n"/>
      <c r="IC268" s="95" t="n"/>
      <c r="ID268" s="95" t="n"/>
      <c r="IE268" s="95" t="n"/>
      <c r="IF268" s="95" t="n"/>
      <c r="IG268" s="95" t="n"/>
      <c r="IH268" s="95" t="n"/>
      <c r="II268" s="95" t="n"/>
      <c r="IJ268" s="95" t="n"/>
      <c r="IK268" s="95" t="n"/>
      <c r="IL268" s="95" t="n"/>
      <c r="IM268" s="95" t="n"/>
      <c r="IN268" s="95" t="n"/>
      <c r="IO268" s="95" t="n"/>
      <c r="IP268" s="95" t="n"/>
      <c r="IQ268" s="95" t="n"/>
      <c r="IR268" s="95" t="n"/>
      <c r="IS268" s="95" t="n"/>
      <c r="IT268" s="95" t="n"/>
      <c r="IU268" s="95" t="n"/>
    </row>
    <row r="269" ht="12.75" customHeight="1" s="54">
      <c r="A269" s="95" t="n">
        <v>18</v>
      </c>
      <c r="B269" s="95" t="n">
        <v>1</v>
      </c>
      <c r="C269" s="95">
        <f>ROW(SmtRes!A246)</f>
        <v/>
      </c>
      <c r="D269" s="95">
        <f>ROW(EtalonRes!A246)</f>
        <v/>
      </c>
      <c r="E269" s="95" t="n">
        <v>2.1</v>
      </c>
      <c r="F269" s="95" t="inlineStr">
        <is>
          <t>PETR-141625</t>
        </is>
      </c>
      <c r="G269" s="95" t="inlineStr">
        <is>
          <t>Лоток кабельный с крышкой</t>
        </is>
      </c>
      <c r="H269" s="95" t="inlineStr">
        <is>
          <t>м.п.</t>
        </is>
      </c>
      <c r="I269" s="95" t="n">
        <v>475.42</v>
      </c>
      <c r="J269" s="95" t="n">
        <v>1059.37</v>
      </c>
      <c r="K269" s="95" t="n">
        <v>503646.97</v>
      </c>
      <c r="L269" s="95" t="n"/>
      <c r="M269" s="95" t="n"/>
      <c r="N269" s="95" t="n"/>
      <c r="O269" s="95">
        <f>ROUND(Z269,2)</f>
        <v/>
      </c>
      <c r="P269" s="95">
        <f>ROUND(U269,2)</f>
        <v/>
      </c>
      <c r="Q269" s="95">
        <f>ROUND(1,2)</f>
        <v/>
      </c>
      <c r="R269" s="95">
        <f>ROUND(AH269,2)</f>
        <v/>
      </c>
      <c r="S269" s="95" t="inlineStr">
        <is>
          <t>PETR-141625</t>
        </is>
      </c>
      <c r="T269" s="95" t="inlineStr">
        <is>
          <t>material</t>
        </is>
      </c>
      <c r="U269" s="95" t="n">
        <v>503646.97</v>
      </c>
      <c r="V269" s="95" t="n">
        <v>0</v>
      </c>
      <c r="W269" s="95" t="n">
        <v>0</v>
      </c>
      <c r="X269" s="95" t="n">
        <v>0</v>
      </c>
      <c r="Y269" s="95" t="n">
        <v>0</v>
      </c>
      <c r="Z269" s="95" t="n">
        <v>503645.69</v>
      </c>
      <c r="AA269" s="95" t="n">
        <v>0</v>
      </c>
      <c r="AB269" s="95" t="n">
        <v>0</v>
      </c>
      <c r="AC269" s="95" t="n">
        <v>0</v>
      </c>
      <c r="AD269" s="95" t="n">
        <v>0</v>
      </c>
      <c r="AE269" s="95" t="inlineStr">
        <is>
          <t>material</t>
        </is>
      </c>
      <c r="AF269" s="95" t="n">
        <v>0</v>
      </c>
      <c r="AG269" s="95" t="n">
        <v>0</v>
      </c>
      <c r="AH269" s="95" t="n">
        <v>0</v>
      </c>
      <c r="AI269" s="95">
        <f>(EX269)</f>
        <v/>
      </c>
      <c r="AJ269" s="95">
        <f>(AS269)</f>
        <v/>
      </c>
      <c r="AK269" s="95" t="n">
        <v>0</v>
      </c>
      <c r="AL269" s="95" t="n">
        <v>0</v>
      </c>
      <c r="AM269" s="95" t="n">
        <v>0</v>
      </c>
      <c r="AN269" s="95" t="n">
        <v>0</v>
      </c>
      <c r="AO269" s="95">
        <f>ROUND(O269,2)</f>
        <v/>
      </c>
      <c r="AP269" s="95" t="n">
        <v>0</v>
      </c>
      <c r="AQ269" s="95">
        <f>ROUND(R269,2)</f>
        <v/>
      </c>
      <c r="AR269" s="95" t="n">
        <v>0</v>
      </c>
      <c r="AS269" s="95" t="n">
        <v>0</v>
      </c>
      <c r="AT269" s="95" t="n">
        <v>0</v>
      </c>
      <c r="AU269" s="95" t="n">
        <v>0</v>
      </c>
      <c r="AV269" s="95" t="n">
        <v>1</v>
      </c>
      <c r="AW269" s="95" t="n">
        <v>1</v>
      </c>
      <c r="AX269" s="95" t="n"/>
      <c r="AY269" s="95" t="n"/>
      <c r="AZ269" s="95" t="n">
        <v>1</v>
      </c>
      <c r="BA269" s="95" t="n">
        <v>0</v>
      </c>
      <c r="BB269" s="95" t="n">
        <v>0</v>
      </c>
      <c r="BC269" s="95" t="n">
        <v>1</v>
      </c>
      <c r="BD269" s="95" t="n"/>
      <c r="BE269" s="95" t="n"/>
      <c r="BF269" s="95" t="n"/>
      <c r="BG269" s="95" t="n"/>
      <c r="BH269" s="95" t="n">
        <v>3</v>
      </c>
      <c r="BI269" s="95" t="n">
        <v>475.42</v>
      </c>
      <c r="BJ269" s="95" t="n"/>
      <c r="BK269" s="95" t="n"/>
      <c r="BL269" s="95" t="n"/>
      <c r="BM269" s="95" t="n">
        <v>400002</v>
      </c>
      <c r="BN269" s="95" t="n">
        <v>0</v>
      </c>
      <c r="BO269" s="95" t="n"/>
      <c r="BP269" s="95" t="n">
        <v>0</v>
      </c>
      <c r="BQ269" s="95" t="n">
        <v>202</v>
      </c>
      <c r="BR269" s="95" t="n">
        <v>0</v>
      </c>
      <c r="BS269" s="95" t="n">
        <v>1</v>
      </c>
      <c r="BT269" s="95" t="n">
        <v>1</v>
      </c>
      <c r="BU269" s="95" t="n">
        <v>1</v>
      </c>
      <c r="BV269" s="95" t="n">
        <v>1</v>
      </c>
      <c r="BW269" s="95" t="n">
        <v>1</v>
      </c>
      <c r="BX269" s="95" t="n">
        <v>1</v>
      </c>
      <c r="BY269" s="95" t="n"/>
      <c r="BZ269" s="95" t="n">
        <v>0</v>
      </c>
      <c r="CA269" s="95" t="n">
        <v>0</v>
      </c>
      <c r="CB269" s="95" t="n"/>
      <c r="CC269" s="95" t="n"/>
      <c r="CD269" s="95" t="n"/>
      <c r="CE269" s="95" t="n">
        <v>30</v>
      </c>
      <c r="CF269" s="95" t="n">
        <v>0</v>
      </c>
      <c r="CG269" s="95" t="n">
        <v>0</v>
      </c>
      <c r="CH269" s="95" t="n"/>
      <c r="CI269" s="95" t="n"/>
      <c r="CJ269" s="95" t="n"/>
      <c r="CK269" s="95" t="n"/>
      <c r="CL269" s="95" t="n"/>
      <c r="CM269" s="95" t="n">
        <v>0</v>
      </c>
      <c r="CN269" s="95" t="n"/>
      <c r="CO269" s="95" t="n">
        <v>0</v>
      </c>
      <c r="CP269" s="95">
        <f>ROUND(P269,2)</f>
        <v/>
      </c>
      <c r="CQ269" s="95">
        <f>ROUND(V269,2)</f>
        <v/>
      </c>
      <c r="CR269" s="95">
        <f>ROUND(W269,2)</f>
        <v/>
      </c>
      <c r="CS269" s="95">
        <f>ROUND(X269,2)</f>
        <v/>
      </c>
      <c r="CT269" s="95">
        <f>ROUND(Y269,2)</f>
        <v/>
      </c>
      <c r="CU269" s="95">
        <f>ROUND(AF269,2)</f>
        <v/>
      </c>
      <c r="CV269" s="95">
        <f>ROUND((AH269*AV269),2)</f>
        <v/>
      </c>
      <c r="CW269" s="95">
        <f>ROUND(AI269,2)</f>
        <v/>
      </c>
      <c r="CX269" s="95">
        <f>ROUND(AJ269,2)</f>
        <v/>
      </c>
      <c r="CY269" s="95">
        <f>ROUND(((P269*AT269)/100),2)</f>
        <v/>
      </c>
      <c r="CZ269" s="95">
        <f>ROUND(((P269*AU269)/100),2)</f>
        <v/>
      </c>
      <c r="DA269" s="95" t="n"/>
      <c r="DB269" s="95" t="n"/>
      <c r="DC269" s="95" t="n"/>
      <c r="DD269" s="95" t="n"/>
      <c r="DE269" s="95" t="n"/>
      <c r="DF269" s="95" t="n"/>
      <c r="DG269" s="95" t="n"/>
      <c r="DH269" s="95" t="n"/>
      <c r="DI269" s="95" t="n"/>
      <c r="DJ269" s="95" t="n"/>
      <c r="DK269" s="95" t="n"/>
      <c r="DL269" s="95" t="n"/>
      <c r="DM269" s="95" t="n"/>
      <c r="DN269" s="95" t="n">
        <v>0</v>
      </c>
      <c r="DO269" s="95" t="n">
        <v>0</v>
      </c>
      <c r="DP269" s="95" t="n">
        <v>1</v>
      </c>
      <c r="DQ269" s="95" t="n">
        <v>1</v>
      </c>
      <c r="DR269" s="95" t="n"/>
      <c r="DS269" s="95" t="n"/>
      <c r="DT269" s="95" t="n"/>
      <c r="DU269" s="95" t="n">
        <v>1000</v>
      </c>
      <c r="DV269" s="95" t="inlineStr">
        <is>
          <t>м.п.</t>
        </is>
      </c>
      <c r="DW269" s="95" t="inlineStr">
        <is>
          <t>м.п.</t>
        </is>
      </c>
      <c r="DX269" s="95" t="n">
        <v>1</v>
      </c>
      <c r="DY269" s="95" t="n"/>
      <c r="DZ269" s="95" t="n"/>
      <c r="EA269" s="95" t="n"/>
      <c r="EB269" s="95" t="n"/>
      <c r="EC269" s="95" t="n"/>
      <c r="ED269" s="95" t="n"/>
      <c r="EE269" s="95" t="n">
        <v>1474558978</v>
      </c>
      <c r="EF269" s="95" t="n">
        <v>202</v>
      </c>
      <c r="EG269" s="95" t="inlineStr">
        <is>
          <t>Материалы</t>
        </is>
      </c>
      <c r="EH269" s="95" t="n">
        <v>0</v>
      </c>
      <c r="EI269" s="95" t="n"/>
      <c r="EJ269" s="95" t="n">
        <v>475.42</v>
      </c>
      <c r="EK269" s="95" t="n">
        <v>0</v>
      </c>
      <c r="EL269" s="95" t="inlineStr">
        <is>
          <t>ТКП / коммерческое предложение</t>
        </is>
      </c>
      <c r="EM269" s="95" t="inlineStr">
        <is>
          <t>PETR-141625</t>
        </is>
      </c>
      <c r="EN269" s="95" t="n"/>
      <c r="EO269" s="95" t="n"/>
      <c r="EP269" s="95" t="n"/>
      <c r="EQ269" s="95" t="n">
        <v>0</v>
      </c>
      <c r="ER269" s="95" t="n">
        <v>1059.37</v>
      </c>
      <c r="ES269" s="95" t="n">
        <v>0</v>
      </c>
      <c r="ET269" s="95" t="n">
        <v>0</v>
      </c>
      <c r="EU269" s="95" t="n">
        <v>0</v>
      </c>
      <c r="EV269" s="95" t="n">
        <v>0</v>
      </c>
      <c r="EW269" s="95" t="n">
        <v>0</v>
      </c>
      <c r="EX269" s="95" t="n">
        <v>0</v>
      </c>
      <c r="EY269" s="95" t="n">
        <v>0</v>
      </c>
      <c r="EZ269" s="95" t="n"/>
      <c r="FA269" s="95" t="n"/>
      <c r="FB269" s="95" t="n"/>
      <c r="FC269" s="95" t="n"/>
      <c r="FD269" s="95" t="n"/>
      <c r="FE269" s="95" t="n"/>
      <c r="FF269" s="95" t="n"/>
      <c r="FG269" s="95" t="n"/>
      <c r="FH269" s="95" t="n"/>
      <c r="FI269" s="95" t="n"/>
      <c r="FJ269" s="95" t="n"/>
      <c r="FK269" s="95" t="n"/>
      <c r="FL269" s="95" t="n"/>
      <c r="FM269" s="95" t="n"/>
      <c r="FN269" s="95" t="n"/>
      <c r="FO269" s="95" t="n"/>
      <c r="FP269" s="95" t="n"/>
      <c r="FQ269" s="95" t="n">
        <v>0</v>
      </c>
      <c r="FR269" s="95">
        <f>ROUND(IF(BI269=3,GM269,0),2)</f>
        <v/>
      </c>
      <c r="FS269" s="95" t="n">
        <v>0</v>
      </c>
      <c r="FT269" s="95" t="n"/>
      <c r="FU269" s="95" t="n"/>
      <c r="FV269" s="95" t="n"/>
      <c r="FW269" s="95" t="n"/>
      <c r="FX269" s="95" t="n">
        <v>0</v>
      </c>
      <c r="FY269" s="95" t="n">
        <v>0</v>
      </c>
      <c r="FZ269" s="95" t="n"/>
      <c r="GA269" s="95" t="inlineStr">
        <is>
          <t>[82 / 1,20 /  1] +  2% Заг.скл</t>
        </is>
      </c>
      <c r="GB269" s="95" t="n"/>
      <c r="GC269" s="95" t="n"/>
      <c r="GD269" s="95" t="n">
        <v>1</v>
      </c>
      <c r="GE269" s="95" t="n"/>
      <c r="GF269" s="95" t="n">
        <v>1474558978</v>
      </c>
      <c r="GG269" s="95" t="n">
        <v>2</v>
      </c>
      <c r="GH269" s="95" t="n">
        <v>4</v>
      </c>
      <c r="GI269" s="95" t="n">
        <v>-2</v>
      </c>
      <c r="GJ269" s="95" t="n">
        <v>0</v>
      </c>
      <c r="GK269" s="95" t="n">
        <v>0</v>
      </c>
      <c r="GL269" s="95">
        <f>ROUND(IF(AND(BH269=3,BI269=3,FS269&lt;&gt;0),P269,0),2)</f>
        <v/>
      </c>
      <c r="GM269" s="95">
        <f>ROUND(O269+X269+Y269,2)+GX269</f>
        <v/>
      </c>
      <c r="GN269" s="95">
        <f>IF(OR(BI269=0,BI269=1),GM269-GX269,0)</f>
        <v/>
      </c>
      <c r="GO269" s="95">
        <f>IF(BI269=2,GM269-GX269,0)</f>
        <v/>
      </c>
      <c r="GP269" s="95">
        <f>IF(BI269=4,GM269-GX269,0)</f>
        <v/>
      </c>
      <c r="GQ269" s="95" t="n"/>
      <c r="GR269" s="95" t="n">
        <v>0</v>
      </c>
      <c r="GS269" s="95" t="n">
        <v>2</v>
      </c>
      <c r="GT269" s="95" t="n">
        <v>0</v>
      </c>
      <c r="GU269" s="95" t="n"/>
      <c r="GV269" s="95">
        <f>ROUND((GT269),6)</f>
        <v/>
      </c>
      <c r="GW269" s="95" t="n">
        <v>1</v>
      </c>
      <c r="GX269" s="95">
        <f>ROUND(HC269*I269,2)</f>
        <v/>
      </c>
      <c r="GY269" s="95" t="n">
        <v>0</v>
      </c>
      <c r="GZ269" s="95" t="n">
        <v>0</v>
      </c>
      <c r="HA269" s="95" t="n">
        <v>0</v>
      </c>
      <c r="HB269" s="95" t="n">
        <v>0</v>
      </c>
      <c r="HC269" s="95">
        <f>GV269*GW269</f>
        <v/>
      </c>
      <c r="HD269" s="95" t="n">
        <v>0</v>
      </c>
      <c r="HE269" s="95" t="n"/>
      <c r="HF269" s="95" t="n"/>
      <c r="HG269" s="95" t="n"/>
      <c r="HH269" s="95" t="n"/>
      <c r="HI269" s="95" t="n"/>
      <c r="HJ269" s="95" t="n"/>
      <c r="HK269" s="95" t="n"/>
      <c r="HL269" s="95" t="n"/>
      <c r="HM269" s="95" t="n"/>
      <c r="HN269" s="95" t="n"/>
      <c r="HO269" s="95" t="n"/>
      <c r="HP269" s="95" t="n"/>
      <c r="HQ269" s="95" t="n"/>
      <c r="HR269" s="95" t="n"/>
      <c r="HS269" s="95" t="n"/>
      <c r="HT269" s="95" t="n"/>
      <c r="HU269" s="95" t="n"/>
      <c r="HV269" s="95" t="n"/>
      <c r="HW269" s="95" t="n"/>
      <c r="HX269" s="95" t="n"/>
      <c r="HY269" s="95" t="n"/>
      <c r="HZ269" s="95" t="n"/>
      <c r="IA269" s="95" t="n"/>
      <c r="IB269" s="95" t="n"/>
      <c r="IC269" s="95" t="n"/>
      <c r="ID269" s="95" t="n"/>
      <c r="IE269" s="95" t="n"/>
      <c r="IF269" s="95" t="n"/>
      <c r="IG269" s="95" t="n"/>
      <c r="IH269" s="95" t="n"/>
      <c r="II269" s="95" t="n"/>
      <c r="IJ269" s="95" t="n"/>
      <c r="IK269" s="95" t="n"/>
      <c r="IL269" s="95" t="n"/>
      <c r="IM269" s="95" t="n"/>
      <c r="IN269" s="95" t="n"/>
      <c r="IO269" s="95" t="n"/>
      <c r="IP269" s="95" t="n"/>
      <c r="IQ269" s="95" t="n"/>
      <c r="IR269" s="95" t="n"/>
      <c r="IS269" s="95" t="n"/>
      <c r="IT269" s="95" t="n"/>
      <c r="IU269" s="95" t="n"/>
    </row>
    <row r="270" ht="12.75" customHeight="1" s="54">
      <c r="A270" s="95" t="n">
        <v>18</v>
      </c>
      <c r="B270" s="95" t="n">
        <v>1</v>
      </c>
      <c r="C270" s="95">
        <f>ROW(SmtRes!A247)</f>
        <v/>
      </c>
      <c r="D270" s="95">
        <f>ROW(EtalonRes!A247)</f>
        <v/>
      </c>
      <c r="E270" s="95" t="n">
        <v>2.1</v>
      </c>
      <c r="F270" s="95" t="inlineStr">
        <is>
          <t>PETR-1152906</t>
        </is>
      </c>
      <c r="G270" s="95" t="inlineStr">
        <is>
          <t>Подвесы, кронштейны, заземление и крепеж кабельных лотков</t>
        </is>
      </c>
      <c r="H270" s="95" t="inlineStr">
        <is>
          <t>м.п.</t>
        </is>
      </c>
      <c r="I270" s="95" t="n">
        <v>475.42</v>
      </c>
      <c r="J270" s="95" t="n">
        <v>312.24</v>
      </c>
      <c r="K270" s="95" t="n">
        <v>148443.32</v>
      </c>
      <c r="L270" s="95" t="n"/>
      <c r="M270" s="95" t="n"/>
      <c r="N270" s="95" t="n"/>
      <c r="O270" s="95">
        <f>ROUND(Z270,2)</f>
        <v/>
      </c>
      <c r="P270" s="95">
        <f>ROUND(U270,2)</f>
        <v/>
      </c>
      <c r="Q270" s="95">
        <f>ROUND(1,2)</f>
        <v/>
      </c>
      <c r="R270" s="95">
        <f>ROUND(AH270,2)</f>
        <v/>
      </c>
      <c r="S270" s="95" t="inlineStr">
        <is>
          <t>PETR-1152906</t>
        </is>
      </c>
      <c r="T270" s="95" t="inlineStr">
        <is>
          <t>material</t>
        </is>
      </c>
      <c r="U270" s="95" t="n">
        <v>148443.32</v>
      </c>
      <c r="V270" s="95" t="n">
        <v>0</v>
      </c>
      <c r="W270" s="95" t="n">
        <v>0</v>
      </c>
      <c r="X270" s="95" t="n">
        <v>0</v>
      </c>
      <c r="Y270" s="95" t="n">
        <v>0</v>
      </c>
      <c r="Z270" s="95" t="n">
        <v>148445.14</v>
      </c>
      <c r="AA270" s="95" t="n">
        <v>0</v>
      </c>
      <c r="AB270" s="95" t="n">
        <v>0</v>
      </c>
      <c r="AC270" s="95" t="n">
        <v>0</v>
      </c>
      <c r="AD270" s="95" t="n">
        <v>0</v>
      </c>
      <c r="AE270" s="95" t="inlineStr">
        <is>
          <t>material</t>
        </is>
      </c>
      <c r="AF270" s="95" t="n">
        <v>0</v>
      </c>
      <c r="AG270" s="95" t="n">
        <v>0</v>
      </c>
      <c r="AH270" s="95" t="n">
        <v>0</v>
      </c>
      <c r="AI270" s="95">
        <f>(EX270)</f>
        <v/>
      </c>
      <c r="AJ270" s="95">
        <f>(AS270)</f>
        <v/>
      </c>
      <c r="AK270" s="95" t="n">
        <v>0</v>
      </c>
      <c r="AL270" s="95" t="n">
        <v>0</v>
      </c>
      <c r="AM270" s="95" t="n">
        <v>0</v>
      </c>
      <c r="AN270" s="95" t="n">
        <v>0</v>
      </c>
      <c r="AO270" s="95">
        <f>ROUND(O270,2)</f>
        <v/>
      </c>
      <c r="AP270" s="95" t="n">
        <v>0</v>
      </c>
      <c r="AQ270" s="95">
        <f>ROUND(R270,2)</f>
        <v/>
      </c>
      <c r="AR270" s="95" t="n">
        <v>0</v>
      </c>
      <c r="AS270" s="95" t="n">
        <v>0</v>
      </c>
      <c r="AT270" s="95" t="n">
        <v>0</v>
      </c>
      <c r="AU270" s="95" t="n">
        <v>0</v>
      </c>
      <c r="AV270" s="95" t="n">
        <v>1</v>
      </c>
      <c r="AW270" s="95" t="n">
        <v>1</v>
      </c>
      <c r="AX270" s="95" t="n"/>
      <c r="AY270" s="95" t="n"/>
      <c r="AZ270" s="95" t="n">
        <v>1</v>
      </c>
      <c r="BA270" s="95" t="n">
        <v>0</v>
      </c>
      <c r="BB270" s="95" t="n">
        <v>0</v>
      </c>
      <c r="BC270" s="95" t="n">
        <v>1</v>
      </c>
      <c r="BD270" s="95" t="n"/>
      <c r="BE270" s="95" t="n"/>
      <c r="BF270" s="95" t="n"/>
      <c r="BG270" s="95" t="n"/>
      <c r="BH270" s="95" t="n">
        <v>3</v>
      </c>
      <c r="BI270" s="95" t="n">
        <v>475.42</v>
      </c>
      <c r="BJ270" s="95" t="n"/>
      <c r="BK270" s="95" t="n"/>
      <c r="BL270" s="95" t="n"/>
      <c r="BM270" s="95" t="n">
        <v>400002</v>
      </c>
      <c r="BN270" s="95" t="n">
        <v>0</v>
      </c>
      <c r="BO270" s="95" t="n"/>
      <c r="BP270" s="95" t="n">
        <v>0</v>
      </c>
      <c r="BQ270" s="95" t="n">
        <v>202</v>
      </c>
      <c r="BR270" s="95" t="n">
        <v>0</v>
      </c>
      <c r="BS270" s="95" t="n">
        <v>1</v>
      </c>
      <c r="BT270" s="95" t="n">
        <v>1</v>
      </c>
      <c r="BU270" s="95" t="n">
        <v>1</v>
      </c>
      <c r="BV270" s="95" t="n">
        <v>1</v>
      </c>
      <c r="BW270" s="95" t="n">
        <v>1</v>
      </c>
      <c r="BX270" s="95" t="n">
        <v>1</v>
      </c>
      <c r="BY270" s="95" t="n"/>
      <c r="BZ270" s="95" t="n">
        <v>0</v>
      </c>
      <c r="CA270" s="95" t="n">
        <v>0</v>
      </c>
      <c r="CB270" s="95" t="n"/>
      <c r="CC270" s="95" t="n"/>
      <c r="CD270" s="95" t="n"/>
      <c r="CE270" s="95" t="n">
        <v>30</v>
      </c>
      <c r="CF270" s="95" t="n">
        <v>0</v>
      </c>
      <c r="CG270" s="95" t="n">
        <v>0</v>
      </c>
      <c r="CH270" s="95" t="n"/>
      <c r="CI270" s="95" t="n"/>
      <c r="CJ270" s="95" t="n"/>
      <c r="CK270" s="95" t="n"/>
      <c r="CL270" s="95" t="n"/>
      <c r="CM270" s="95" t="n">
        <v>0</v>
      </c>
      <c r="CN270" s="95" t="n"/>
      <c r="CO270" s="95" t="n">
        <v>0</v>
      </c>
      <c r="CP270" s="95">
        <f>ROUND(P270,2)</f>
        <v/>
      </c>
      <c r="CQ270" s="95">
        <f>ROUND(V270,2)</f>
        <v/>
      </c>
      <c r="CR270" s="95">
        <f>ROUND(W270,2)</f>
        <v/>
      </c>
      <c r="CS270" s="95">
        <f>ROUND(X270,2)</f>
        <v/>
      </c>
      <c r="CT270" s="95">
        <f>ROUND(Y270,2)</f>
        <v/>
      </c>
      <c r="CU270" s="95">
        <f>ROUND(AF270,2)</f>
        <v/>
      </c>
      <c r="CV270" s="95">
        <f>ROUND((AH270*AV270),2)</f>
        <v/>
      </c>
      <c r="CW270" s="95">
        <f>ROUND(AI270,2)</f>
        <v/>
      </c>
      <c r="CX270" s="95">
        <f>ROUND(AJ270,2)</f>
        <v/>
      </c>
      <c r="CY270" s="95">
        <f>ROUND(((P270*AT270)/100),2)</f>
        <v/>
      </c>
      <c r="CZ270" s="95">
        <f>ROUND(((P270*AU270)/100),2)</f>
        <v/>
      </c>
      <c r="DA270" s="95" t="n"/>
      <c r="DB270" s="95" t="n"/>
      <c r="DC270" s="95" t="n"/>
      <c r="DD270" s="95" t="n"/>
      <c r="DE270" s="95" t="n"/>
      <c r="DF270" s="95" t="n"/>
      <c r="DG270" s="95" t="n"/>
      <c r="DH270" s="95" t="n"/>
      <c r="DI270" s="95" t="n"/>
      <c r="DJ270" s="95" t="n"/>
      <c r="DK270" s="95" t="n"/>
      <c r="DL270" s="95" t="n"/>
      <c r="DM270" s="95" t="n"/>
      <c r="DN270" s="95" t="n">
        <v>0</v>
      </c>
      <c r="DO270" s="95" t="n">
        <v>0</v>
      </c>
      <c r="DP270" s="95" t="n">
        <v>1</v>
      </c>
      <c r="DQ270" s="95" t="n">
        <v>1</v>
      </c>
      <c r="DR270" s="95" t="n"/>
      <c r="DS270" s="95" t="n"/>
      <c r="DT270" s="95" t="n"/>
      <c r="DU270" s="95" t="n">
        <v>1000</v>
      </c>
      <c r="DV270" s="95" t="inlineStr">
        <is>
          <t>м.п.</t>
        </is>
      </c>
      <c r="DW270" s="95" t="inlineStr">
        <is>
          <t>м.п.</t>
        </is>
      </c>
      <c r="DX270" s="95" t="n">
        <v>1</v>
      </c>
      <c r="DY270" s="95" t="n"/>
      <c r="DZ270" s="95" t="n"/>
      <c r="EA270" s="95" t="n"/>
      <c r="EB270" s="95" t="n"/>
      <c r="EC270" s="95" t="n"/>
      <c r="ED270" s="95" t="n"/>
      <c r="EE270" s="95" t="n">
        <v>1520031221</v>
      </c>
      <c r="EF270" s="95" t="n">
        <v>202</v>
      </c>
      <c r="EG270" s="95" t="inlineStr">
        <is>
          <t>Материалы</t>
        </is>
      </c>
      <c r="EH270" s="95" t="n">
        <v>0</v>
      </c>
      <c r="EI270" s="95" t="n"/>
      <c r="EJ270" s="95" t="n">
        <v>475.42</v>
      </c>
      <c r="EK270" s="95" t="n">
        <v>0</v>
      </c>
      <c r="EL270" s="95" t="inlineStr">
        <is>
          <t>ТКП / коммерческое предложение</t>
        </is>
      </c>
      <c r="EM270" s="95" t="inlineStr">
        <is>
          <t>PETR-1152906</t>
        </is>
      </c>
      <c r="EN270" s="95" t="n"/>
      <c r="EO270" s="95" t="n"/>
      <c r="EP270" s="95" t="n"/>
      <c r="EQ270" s="95" t="n">
        <v>0</v>
      </c>
      <c r="ER270" s="95" t="n">
        <v>312.24</v>
      </c>
      <c r="ES270" s="95" t="n">
        <v>0</v>
      </c>
      <c r="ET270" s="95" t="n">
        <v>0</v>
      </c>
      <c r="EU270" s="95" t="n">
        <v>0</v>
      </c>
      <c r="EV270" s="95" t="n">
        <v>0</v>
      </c>
      <c r="EW270" s="95" t="n">
        <v>0</v>
      </c>
      <c r="EX270" s="95" t="n">
        <v>0</v>
      </c>
      <c r="EY270" s="95" t="n">
        <v>0</v>
      </c>
      <c r="EZ270" s="95" t="n"/>
      <c r="FA270" s="95" t="n"/>
      <c r="FB270" s="95" t="n"/>
      <c r="FC270" s="95" t="n"/>
      <c r="FD270" s="95" t="n"/>
      <c r="FE270" s="95" t="n"/>
      <c r="FF270" s="95" t="n"/>
      <c r="FG270" s="95" t="n"/>
      <c r="FH270" s="95" t="n"/>
      <c r="FI270" s="95" t="n"/>
      <c r="FJ270" s="95" t="n"/>
      <c r="FK270" s="95" t="n"/>
      <c r="FL270" s="95" t="n"/>
      <c r="FM270" s="95" t="n"/>
      <c r="FN270" s="95" t="n"/>
      <c r="FO270" s="95" t="n"/>
      <c r="FP270" s="95" t="n"/>
      <c r="FQ270" s="95" t="n">
        <v>0</v>
      </c>
      <c r="FR270" s="95">
        <f>ROUND(IF(BI270=3,GM270,0),2)</f>
        <v/>
      </c>
      <c r="FS270" s="95" t="n">
        <v>0</v>
      </c>
      <c r="FT270" s="95" t="n"/>
      <c r="FU270" s="95" t="n"/>
      <c r="FV270" s="95" t="n"/>
      <c r="FW270" s="95" t="n"/>
      <c r="FX270" s="95" t="n">
        <v>0</v>
      </c>
      <c r="FY270" s="95" t="n">
        <v>0</v>
      </c>
      <c r="FZ270" s="95" t="n"/>
      <c r="GA270" s="95" t="inlineStr">
        <is>
          <t>[82 / 1,20 /  1] +  2% Заг.скл</t>
        </is>
      </c>
      <c r="GB270" s="95" t="n"/>
      <c r="GC270" s="95" t="n"/>
      <c r="GD270" s="95" t="n">
        <v>1</v>
      </c>
      <c r="GE270" s="95" t="n"/>
      <c r="GF270" s="95" t="n">
        <v>1520031221</v>
      </c>
      <c r="GG270" s="95" t="n">
        <v>2</v>
      </c>
      <c r="GH270" s="95" t="n">
        <v>4</v>
      </c>
      <c r="GI270" s="95" t="n">
        <v>-2</v>
      </c>
      <c r="GJ270" s="95" t="n">
        <v>0</v>
      </c>
      <c r="GK270" s="95" t="n">
        <v>0</v>
      </c>
      <c r="GL270" s="95">
        <f>ROUND(IF(AND(BH270=3,BI270=3,FS270&lt;&gt;0),P270,0),2)</f>
        <v/>
      </c>
      <c r="GM270" s="95">
        <f>ROUND(O270+X270+Y270,2)+GX270</f>
        <v/>
      </c>
      <c r="GN270" s="95">
        <f>IF(OR(BI270=0,BI270=1),GM270-GX270,0)</f>
        <v/>
      </c>
      <c r="GO270" s="95">
        <f>IF(BI270=2,GM270-GX270,0)</f>
        <v/>
      </c>
      <c r="GP270" s="95">
        <f>IF(BI270=4,GM270-GX270,0)</f>
        <v/>
      </c>
      <c r="GQ270" s="95" t="n"/>
      <c r="GR270" s="95" t="n">
        <v>0</v>
      </c>
      <c r="GS270" s="95" t="n">
        <v>2</v>
      </c>
      <c r="GT270" s="95" t="n">
        <v>0</v>
      </c>
      <c r="GU270" s="95" t="n"/>
      <c r="GV270" s="95">
        <f>ROUND((GT270),6)</f>
        <v/>
      </c>
      <c r="GW270" s="95" t="n">
        <v>1</v>
      </c>
      <c r="GX270" s="95">
        <f>ROUND(HC270*I270,2)</f>
        <v/>
      </c>
      <c r="GY270" s="95" t="n">
        <v>0</v>
      </c>
      <c r="GZ270" s="95" t="n">
        <v>0</v>
      </c>
      <c r="HA270" s="95" t="n">
        <v>0</v>
      </c>
      <c r="HB270" s="95" t="n">
        <v>0</v>
      </c>
      <c r="HC270" s="95">
        <f>GV270*GW270</f>
        <v/>
      </c>
      <c r="HD270" s="95" t="n">
        <v>0</v>
      </c>
      <c r="HE270" s="95" t="n"/>
      <c r="HF270" s="95" t="n"/>
      <c r="HG270" s="95" t="n"/>
      <c r="HH270" s="95" t="n"/>
      <c r="HI270" s="95" t="n"/>
      <c r="HJ270" s="95" t="n"/>
      <c r="HK270" s="95" t="n"/>
      <c r="HL270" s="95" t="n"/>
      <c r="HM270" s="95" t="n"/>
      <c r="HN270" s="95" t="n"/>
      <c r="HO270" s="95" t="n"/>
      <c r="HP270" s="95" t="n"/>
      <c r="HQ270" s="95" t="n"/>
      <c r="HR270" s="95" t="n"/>
      <c r="HS270" s="95" t="n"/>
      <c r="HT270" s="95" t="n"/>
      <c r="HU270" s="95" t="n"/>
      <c r="HV270" s="95" t="n"/>
      <c r="HW270" s="95" t="n"/>
      <c r="HX270" s="95" t="n"/>
      <c r="HY270" s="95" t="n"/>
      <c r="HZ270" s="95" t="n"/>
      <c r="IA270" s="95" t="n"/>
      <c r="IB270" s="95" t="n"/>
      <c r="IC270" s="95" t="n"/>
      <c r="ID270" s="95" t="n"/>
      <c r="IE270" s="95" t="n"/>
      <c r="IF270" s="95" t="n"/>
      <c r="IG270" s="95" t="n"/>
      <c r="IH270" s="95" t="n"/>
      <c r="II270" s="95" t="n"/>
      <c r="IJ270" s="95" t="n"/>
      <c r="IK270" s="95" t="n"/>
      <c r="IL270" s="95" t="n"/>
      <c r="IM270" s="95" t="n"/>
      <c r="IN270" s="95" t="n"/>
      <c r="IO270" s="95" t="n"/>
      <c r="IP270" s="95" t="n"/>
      <c r="IQ270" s="95" t="n"/>
      <c r="IR270" s="95" t="n"/>
      <c r="IS270" s="95" t="n"/>
      <c r="IT270" s="95" t="n"/>
      <c r="IU270" s="95" t="n"/>
    </row>
    <row r="271" ht="12.75" customHeight="1" s="54">
      <c r="A271" s="95" t="n">
        <v>18</v>
      </c>
      <c r="B271" s="95" t="n">
        <v>1</v>
      </c>
      <c r="C271" s="95">
        <f>ROW(SmtRes!A248)</f>
        <v/>
      </c>
      <c r="D271" s="95">
        <f>ROW(EtalonRes!A248)</f>
        <v/>
      </c>
      <c r="E271" s="95" t="n">
        <v>2.1</v>
      </c>
      <c r="F271" s="95" t="inlineStr">
        <is>
          <t>PETR-997001</t>
        </is>
      </c>
      <c r="G271" s="95" t="inlineStr">
        <is>
          <t>Заземление и уравнивание потенциалов: провод, шины, наконечники, маркировка</t>
        </is>
      </c>
      <c r="H271" s="95" t="inlineStr">
        <is>
          <t>м.п.</t>
        </is>
      </c>
      <c r="I271" s="95" t="n">
        <v>180.94</v>
      </c>
      <c r="J271" s="95" t="n">
        <v>267.63</v>
      </c>
      <c r="K271" s="95" t="n">
        <v>48425.15</v>
      </c>
      <c r="L271" s="95" t="n"/>
      <c r="M271" s="95" t="n"/>
      <c r="N271" s="95" t="n"/>
      <c r="O271" s="95">
        <f>ROUND(Z271,2)</f>
        <v/>
      </c>
      <c r="P271" s="95">
        <f>ROUND(U271,2)</f>
        <v/>
      </c>
      <c r="Q271" s="95">
        <f>ROUND(1,2)</f>
        <v/>
      </c>
      <c r="R271" s="95">
        <f>ROUND(AH271,2)</f>
        <v/>
      </c>
      <c r="S271" s="95" t="inlineStr">
        <is>
          <t>PETR-997001</t>
        </is>
      </c>
      <c r="T271" s="95" t="inlineStr">
        <is>
          <t>material</t>
        </is>
      </c>
      <c r="U271" s="95" t="n">
        <v>48425.15</v>
      </c>
      <c r="V271" s="95" t="n">
        <v>0</v>
      </c>
      <c r="W271" s="95" t="n">
        <v>0</v>
      </c>
      <c r="X271" s="95" t="n">
        <v>0</v>
      </c>
      <c r="Y271" s="95" t="n">
        <v>0</v>
      </c>
      <c r="Z271" s="95" t="n">
        <v>48424.97</v>
      </c>
      <c r="AA271" s="95" t="n">
        <v>0</v>
      </c>
      <c r="AB271" s="95" t="n">
        <v>0</v>
      </c>
      <c r="AC271" s="95" t="n">
        <v>0</v>
      </c>
      <c r="AD271" s="95" t="n">
        <v>0</v>
      </c>
      <c r="AE271" s="95" t="inlineStr">
        <is>
          <t>material</t>
        </is>
      </c>
      <c r="AF271" s="95" t="n">
        <v>0</v>
      </c>
      <c r="AG271" s="95" t="n">
        <v>0</v>
      </c>
      <c r="AH271" s="95" t="n">
        <v>0</v>
      </c>
      <c r="AI271" s="95">
        <f>(EX271)</f>
        <v/>
      </c>
      <c r="AJ271" s="95">
        <f>(AS271)</f>
        <v/>
      </c>
      <c r="AK271" s="95" t="n">
        <v>0</v>
      </c>
      <c r="AL271" s="95" t="n">
        <v>0</v>
      </c>
      <c r="AM271" s="95" t="n">
        <v>0</v>
      </c>
      <c r="AN271" s="95" t="n">
        <v>0</v>
      </c>
      <c r="AO271" s="95">
        <f>ROUND(O271,2)</f>
        <v/>
      </c>
      <c r="AP271" s="95" t="n">
        <v>0</v>
      </c>
      <c r="AQ271" s="95">
        <f>ROUND(R271,2)</f>
        <v/>
      </c>
      <c r="AR271" s="95" t="n">
        <v>0</v>
      </c>
      <c r="AS271" s="95" t="n">
        <v>0</v>
      </c>
      <c r="AT271" s="95" t="n">
        <v>0</v>
      </c>
      <c r="AU271" s="95" t="n">
        <v>0</v>
      </c>
      <c r="AV271" s="95" t="n">
        <v>1</v>
      </c>
      <c r="AW271" s="95" t="n">
        <v>1</v>
      </c>
      <c r="AX271" s="95" t="n"/>
      <c r="AY271" s="95" t="n"/>
      <c r="AZ271" s="95" t="n">
        <v>1</v>
      </c>
      <c r="BA271" s="95" t="n">
        <v>0</v>
      </c>
      <c r="BB271" s="95" t="n">
        <v>0</v>
      </c>
      <c r="BC271" s="95" t="n">
        <v>1</v>
      </c>
      <c r="BD271" s="95" t="n"/>
      <c r="BE271" s="95" t="n"/>
      <c r="BF271" s="95" t="n"/>
      <c r="BG271" s="95" t="n"/>
      <c r="BH271" s="95" t="n">
        <v>3</v>
      </c>
      <c r="BI271" s="95" t="n">
        <v>180.94</v>
      </c>
      <c r="BJ271" s="95" t="n"/>
      <c r="BK271" s="95" t="n"/>
      <c r="BL271" s="95" t="n"/>
      <c r="BM271" s="95" t="n">
        <v>400002</v>
      </c>
      <c r="BN271" s="95" t="n">
        <v>0</v>
      </c>
      <c r="BO271" s="95" t="n"/>
      <c r="BP271" s="95" t="n">
        <v>0</v>
      </c>
      <c r="BQ271" s="95" t="n">
        <v>202</v>
      </c>
      <c r="BR271" s="95" t="n">
        <v>0</v>
      </c>
      <c r="BS271" s="95" t="n">
        <v>1</v>
      </c>
      <c r="BT271" s="95" t="n">
        <v>1</v>
      </c>
      <c r="BU271" s="95" t="n">
        <v>1</v>
      </c>
      <c r="BV271" s="95" t="n">
        <v>1</v>
      </c>
      <c r="BW271" s="95" t="n">
        <v>1</v>
      </c>
      <c r="BX271" s="95" t="n">
        <v>1</v>
      </c>
      <c r="BY271" s="95" t="n"/>
      <c r="BZ271" s="95" t="n">
        <v>0</v>
      </c>
      <c r="CA271" s="95" t="n">
        <v>0</v>
      </c>
      <c r="CB271" s="95" t="n"/>
      <c r="CC271" s="95" t="n"/>
      <c r="CD271" s="95" t="n"/>
      <c r="CE271" s="95" t="n">
        <v>30</v>
      </c>
      <c r="CF271" s="95" t="n">
        <v>0</v>
      </c>
      <c r="CG271" s="95" t="n">
        <v>0</v>
      </c>
      <c r="CH271" s="95" t="n"/>
      <c r="CI271" s="95" t="n"/>
      <c r="CJ271" s="95" t="n"/>
      <c r="CK271" s="95" t="n"/>
      <c r="CL271" s="95" t="n"/>
      <c r="CM271" s="95" t="n">
        <v>0</v>
      </c>
      <c r="CN271" s="95" t="n"/>
      <c r="CO271" s="95" t="n">
        <v>0</v>
      </c>
      <c r="CP271" s="95">
        <f>ROUND(P271,2)</f>
        <v/>
      </c>
      <c r="CQ271" s="95">
        <f>ROUND(V271,2)</f>
        <v/>
      </c>
      <c r="CR271" s="95">
        <f>ROUND(W271,2)</f>
        <v/>
      </c>
      <c r="CS271" s="95">
        <f>ROUND(X271,2)</f>
        <v/>
      </c>
      <c r="CT271" s="95">
        <f>ROUND(Y271,2)</f>
        <v/>
      </c>
      <c r="CU271" s="95">
        <f>ROUND(AF271,2)</f>
        <v/>
      </c>
      <c r="CV271" s="95">
        <f>ROUND((AH271*AV271),2)</f>
        <v/>
      </c>
      <c r="CW271" s="95">
        <f>ROUND(AI271,2)</f>
        <v/>
      </c>
      <c r="CX271" s="95">
        <f>ROUND(AJ271,2)</f>
        <v/>
      </c>
      <c r="CY271" s="95">
        <f>ROUND(((P271*AT271)/100),2)</f>
        <v/>
      </c>
      <c r="CZ271" s="95">
        <f>ROUND(((P271*AU271)/100),2)</f>
        <v/>
      </c>
      <c r="DA271" s="95" t="n"/>
      <c r="DB271" s="95" t="n"/>
      <c r="DC271" s="95" t="n"/>
      <c r="DD271" s="95" t="n"/>
      <c r="DE271" s="95" t="n"/>
      <c r="DF271" s="95" t="n"/>
      <c r="DG271" s="95" t="n"/>
      <c r="DH271" s="95" t="n"/>
      <c r="DI271" s="95" t="n"/>
      <c r="DJ271" s="95" t="n"/>
      <c r="DK271" s="95" t="n"/>
      <c r="DL271" s="95" t="n"/>
      <c r="DM271" s="95" t="n"/>
      <c r="DN271" s="95" t="n">
        <v>0</v>
      </c>
      <c r="DO271" s="95" t="n">
        <v>0</v>
      </c>
      <c r="DP271" s="95" t="n">
        <v>1</v>
      </c>
      <c r="DQ271" s="95" t="n">
        <v>1</v>
      </c>
      <c r="DR271" s="95" t="n"/>
      <c r="DS271" s="95" t="n"/>
      <c r="DT271" s="95" t="n"/>
      <c r="DU271" s="95" t="n">
        <v>1000</v>
      </c>
      <c r="DV271" s="95" t="inlineStr">
        <is>
          <t>м.п.</t>
        </is>
      </c>
      <c r="DW271" s="95" t="inlineStr">
        <is>
          <t>м.п.</t>
        </is>
      </c>
      <c r="DX271" s="95" t="n">
        <v>1</v>
      </c>
      <c r="DY271" s="95" t="n"/>
      <c r="DZ271" s="95" t="n"/>
      <c r="EA271" s="95" t="n"/>
      <c r="EB271" s="95" t="n"/>
      <c r="EC271" s="95" t="n"/>
      <c r="ED271" s="95" t="n"/>
      <c r="EE271" s="95" t="n">
        <v>1673148429</v>
      </c>
      <c r="EF271" s="95" t="n">
        <v>202</v>
      </c>
      <c r="EG271" s="95" t="inlineStr">
        <is>
          <t>Материалы</t>
        </is>
      </c>
      <c r="EH271" s="95" t="n">
        <v>0</v>
      </c>
      <c r="EI271" s="95" t="n"/>
      <c r="EJ271" s="95" t="n">
        <v>180.94</v>
      </c>
      <c r="EK271" s="95" t="n">
        <v>0</v>
      </c>
      <c r="EL271" s="95" t="inlineStr">
        <is>
          <t>ТКП / коммерческое предложение</t>
        </is>
      </c>
      <c r="EM271" s="95" t="inlineStr">
        <is>
          <t>PETR-997001</t>
        </is>
      </c>
      <c r="EN271" s="95" t="n"/>
      <c r="EO271" s="95" t="n"/>
      <c r="EP271" s="95" t="n"/>
      <c r="EQ271" s="95" t="n">
        <v>0</v>
      </c>
      <c r="ER271" s="95" t="n">
        <v>267.63</v>
      </c>
      <c r="ES271" s="95" t="n">
        <v>0</v>
      </c>
      <c r="ET271" s="95" t="n">
        <v>0</v>
      </c>
      <c r="EU271" s="95" t="n">
        <v>0</v>
      </c>
      <c r="EV271" s="95" t="n">
        <v>0</v>
      </c>
      <c r="EW271" s="95" t="n">
        <v>0</v>
      </c>
      <c r="EX271" s="95" t="n">
        <v>0</v>
      </c>
      <c r="EY271" s="95" t="n">
        <v>0</v>
      </c>
      <c r="EZ271" s="95" t="n"/>
      <c r="FA271" s="95" t="n"/>
      <c r="FB271" s="95" t="n"/>
      <c r="FC271" s="95" t="n"/>
      <c r="FD271" s="95" t="n"/>
      <c r="FE271" s="95" t="n"/>
      <c r="FF271" s="95" t="n"/>
      <c r="FG271" s="95" t="n"/>
      <c r="FH271" s="95" t="n"/>
      <c r="FI271" s="95" t="n"/>
      <c r="FJ271" s="95" t="n"/>
      <c r="FK271" s="95" t="n"/>
      <c r="FL271" s="95" t="n"/>
      <c r="FM271" s="95" t="n"/>
      <c r="FN271" s="95" t="n"/>
      <c r="FO271" s="95" t="n"/>
      <c r="FP271" s="95" t="n"/>
      <c r="FQ271" s="95" t="n">
        <v>0</v>
      </c>
      <c r="FR271" s="95">
        <f>ROUND(IF(BI271=3,GM271,0),2)</f>
        <v/>
      </c>
      <c r="FS271" s="95" t="n">
        <v>0</v>
      </c>
      <c r="FT271" s="95" t="n"/>
      <c r="FU271" s="95" t="n"/>
      <c r="FV271" s="95" t="n"/>
      <c r="FW271" s="95" t="n"/>
      <c r="FX271" s="95" t="n">
        <v>0</v>
      </c>
      <c r="FY271" s="95" t="n">
        <v>0</v>
      </c>
      <c r="FZ271" s="95" t="n"/>
      <c r="GA271" s="95" t="inlineStr">
        <is>
          <t>[82 / 1,20 /  1] +  2% Заг.скл</t>
        </is>
      </c>
      <c r="GB271" s="95" t="n"/>
      <c r="GC271" s="95" t="n"/>
      <c r="GD271" s="95" t="n">
        <v>1</v>
      </c>
      <c r="GE271" s="95" t="n"/>
      <c r="GF271" s="95" t="n">
        <v>1673148429</v>
      </c>
      <c r="GG271" s="95" t="n">
        <v>2</v>
      </c>
      <c r="GH271" s="95" t="n">
        <v>4</v>
      </c>
      <c r="GI271" s="95" t="n">
        <v>-2</v>
      </c>
      <c r="GJ271" s="95" t="n">
        <v>0</v>
      </c>
      <c r="GK271" s="95" t="n">
        <v>0</v>
      </c>
      <c r="GL271" s="95">
        <f>ROUND(IF(AND(BH271=3,BI271=3,FS271&lt;&gt;0),P271,0),2)</f>
        <v/>
      </c>
      <c r="GM271" s="95">
        <f>ROUND(O271+X271+Y271,2)+GX271</f>
        <v/>
      </c>
      <c r="GN271" s="95">
        <f>IF(OR(BI271=0,BI271=1),GM271-GX271,0)</f>
        <v/>
      </c>
      <c r="GO271" s="95">
        <f>IF(BI271=2,GM271-GX271,0)</f>
        <v/>
      </c>
      <c r="GP271" s="95">
        <f>IF(BI271=4,GM271-GX271,0)</f>
        <v/>
      </c>
      <c r="GQ271" s="95" t="n"/>
      <c r="GR271" s="95" t="n">
        <v>0</v>
      </c>
      <c r="GS271" s="95" t="n">
        <v>2</v>
      </c>
      <c r="GT271" s="95" t="n">
        <v>0</v>
      </c>
      <c r="GU271" s="95" t="n"/>
      <c r="GV271" s="95">
        <f>ROUND((GT271),6)</f>
        <v/>
      </c>
      <c r="GW271" s="95" t="n">
        <v>1</v>
      </c>
      <c r="GX271" s="95">
        <f>ROUND(HC271*I271,2)</f>
        <v/>
      </c>
      <c r="GY271" s="95" t="n">
        <v>0</v>
      </c>
      <c r="GZ271" s="95" t="n">
        <v>0</v>
      </c>
      <c r="HA271" s="95" t="n">
        <v>0</v>
      </c>
      <c r="HB271" s="95" t="n">
        <v>0</v>
      </c>
      <c r="HC271" s="95">
        <f>GV271*GW271</f>
        <v/>
      </c>
      <c r="HD271" s="95" t="n">
        <v>0</v>
      </c>
      <c r="HE271" s="95" t="n"/>
      <c r="HF271" s="95" t="n"/>
      <c r="HG271" s="95" t="n"/>
      <c r="HH271" s="95" t="n"/>
      <c r="HI271" s="95" t="n"/>
      <c r="HJ271" s="95" t="n"/>
      <c r="HK271" s="95" t="n"/>
      <c r="HL271" s="95" t="n"/>
      <c r="HM271" s="95" t="n"/>
      <c r="HN271" s="95" t="n"/>
      <c r="HO271" s="95" t="n"/>
      <c r="HP271" s="95" t="n"/>
      <c r="HQ271" s="95" t="n"/>
      <c r="HR271" s="95" t="n"/>
      <c r="HS271" s="95" t="n"/>
      <c r="HT271" s="95" t="n"/>
      <c r="HU271" s="95" t="n"/>
      <c r="HV271" s="95" t="n"/>
      <c r="HW271" s="95" t="n"/>
      <c r="HX271" s="95" t="n"/>
      <c r="HY271" s="95" t="n"/>
      <c r="HZ271" s="95" t="n"/>
      <c r="IA271" s="95" t="n"/>
      <c r="IB271" s="95" t="n"/>
      <c r="IC271" s="95" t="n"/>
      <c r="ID271" s="95" t="n"/>
      <c r="IE271" s="95" t="n"/>
      <c r="IF271" s="95" t="n"/>
      <c r="IG271" s="95" t="n"/>
      <c r="IH271" s="95" t="n"/>
      <c r="II271" s="95" t="n"/>
      <c r="IJ271" s="95" t="n"/>
      <c r="IK271" s="95" t="n"/>
      <c r="IL271" s="95" t="n"/>
      <c r="IM271" s="95" t="n"/>
      <c r="IN271" s="95" t="n"/>
      <c r="IO271" s="95" t="n"/>
      <c r="IP271" s="95" t="n"/>
      <c r="IQ271" s="95" t="n"/>
      <c r="IR271" s="95" t="n"/>
      <c r="IS271" s="95" t="n"/>
      <c r="IT271" s="95" t="n"/>
      <c r="IU271" s="95" t="n"/>
    </row>
    <row r="272" ht="12.75" customHeight="1" s="54">
      <c r="A272" s="95" t="n">
        <v>18</v>
      </c>
      <c r="B272" s="95" t="n">
        <v>1</v>
      </c>
      <c r="C272" s="95">
        <f>ROW(SmtRes!A249)</f>
        <v/>
      </c>
      <c r="D272" s="95">
        <f>ROW(EtalonRes!A249)</f>
        <v/>
      </c>
      <c r="E272" s="95" t="n">
        <v>2</v>
      </c>
      <c r="F272" s="95" t="inlineStr">
        <is>
          <t>PETR-669259</t>
        </is>
      </c>
      <c r="G272" s="95" t="inlineStr">
        <is>
          <t>Распределительные щиты, автоматика, УЗО/дифавтоматы, клеммы и маркировка</t>
        </is>
      </c>
      <c r="H272" s="95" t="inlineStr">
        <is>
          <t>компл.</t>
        </is>
      </c>
      <c r="I272" s="95" t="n">
        <v>3</v>
      </c>
      <c r="J272" s="95" t="n">
        <v>413410.66</v>
      </c>
      <c r="K272" s="95" t="n">
        <v>1240231.99</v>
      </c>
      <c r="L272" s="95" t="n"/>
      <c r="M272" s="95" t="n"/>
      <c r="N272" s="95" t="n"/>
      <c r="O272" s="95">
        <f>ROUND(Z272,2)</f>
        <v/>
      </c>
      <c r="P272" s="95">
        <f>ROUND(U272,2)</f>
        <v/>
      </c>
      <c r="Q272" s="95">
        <f>ROUND(1,2)</f>
        <v/>
      </c>
      <c r="R272" s="95">
        <f>ROUND(AH272,2)</f>
        <v/>
      </c>
      <c r="S272" s="95" t="inlineStr">
        <is>
          <t>PETR-669259</t>
        </is>
      </c>
      <c r="T272" s="95" t="inlineStr">
        <is>
          <t>equipment</t>
        </is>
      </c>
      <c r="U272" s="95" t="n">
        <v>1240231.99</v>
      </c>
      <c r="V272" s="95" t="n">
        <v>0</v>
      </c>
      <c r="W272" s="95" t="n">
        <v>0</v>
      </c>
      <c r="X272" s="95" t="n">
        <v>0</v>
      </c>
      <c r="Y272" s="95" t="n">
        <v>0</v>
      </c>
      <c r="Z272" s="95" t="n">
        <v>1240231.98</v>
      </c>
      <c r="AA272" s="95" t="n">
        <v>0</v>
      </c>
      <c r="AB272" s="95" t="n">
        <v>0</v>
      </c>
      <c r="AC272" s="95" t="n">
        <v>0</v>
      </c>
      <c r="AD272" s="95" t="n">
        <v>0</v>
      </c>
      <c r="AE272" s="95" t="inlineStr">
        <is>
          <t>equipment</t>
        </is>
      </c>
      <c r="AF272" s="95" t="n">
        <v>0</v>
      </c>
      <c r="AG272" s="95" t="n">
        <v>0</v>
      </c>
      <c r="AH272" s="95" t="n">
        <v>0</v>
      </c>
      <c r="AI272" s="95">
        <f>(EX272)</f>
        <v/>
      </c>
      <c r="AJ272" s="95">
        <f>(AS272)</f>
        <v/>
      </c>
      <c r="AK272" s="95" t="n">
        <v>0</v>
      </c>
      <c r="AL272" s="95" t="n">
        <v>0</v>
      </c>
      <c r="AM272" s="95" t="n">
        <v>0</v>
      </c>
      <c r="AN272" s="95" t="n">
        <v>0</v>
      </c>
      <c r="AO272" s="95">
        <f>ROUND(O272,2)</f>
        <v/>
      </c>
      <c r="AP272" s="95" t="n">
        <v>0</v>
      </c>
      <c r="AQ272" s="95">
        <f>ROUND(R272,2)</f>
        <v/>
      </c>
      <c r="AR272" s="95" t="n">
        <v>0</v>
      </c>
      <c r="AS272" s="95" t="n">
        <v>0</v>
      </c>
      <c r="AT272" s="95" t="n">
        <v>0</v>
      </c>
      <c r="AU272" s="95" t="n">
        <v>0</v>
      </c>
      <c r="AV272" s="95" t="n">
        <v>1</v>
      </c>
      <c r="AW272" s="95" t="n">
        <v>1</v>
      </c>
      <c r="AX272" s="95" t="n"/>
      <c r="AY272" s="95" t="n"/>
      <c r="AZ272" s="95" t="n">
        <v>1</v>
      </c>
      <c r="BA272" s="95" t="n">
        <v>0</v>
      </c>
      <c r="BB272" s="95" t="n">
        <v>0</v>
      </c>
      <c r="BC272" s="95" t="n">
        <v>1</v>
      </c>
      <c r="BD272" s="95" t="n"/>
      <c r="BE272" s="95" t="n"/>
      <c r="BF272" s="95" t="n"/>
      <c r="BG272" s="95" t="n"/>
      <c r="BH272" s="95" t="n">
        <v>3</v>
      </c>
      <c r="BI272" s="95" t="n">
        <v>3</v>
      </c>
      <c r="BJ272" s="95" t="n"/>
      <c r="BK272" s="95" t="n"/>
      <c r="BL272" s="95" t="n"/>
      <c r="BM272" s="95" t="n">
        <v>400003</v>
      </c>
      <c r="BN272" s="95" t="n">
        <v>0</v>
      </c>
      <c r="BO272" s="95" t="n"/>
      <c r="BP272" s="95" t="n">
        <v>0</v>
      </c>
      <c r="BQ272" s="95" t="n">
        <v>216</v>
      </c>
      <c r="BR272" s="95" t="n">
        <v>0</v>
      </c>
      <c r="BS272" s="95" t="n">
        <v>1</v>
      </c>
      <c r="BT272" s="95" t="n">
        <v>1</v>
      </c>
      <c r="BU272" s="95" t="n">
        <v>1</v>
      </c>
      <c r="BV272" s="95" t="n">
        <v>1</v>
      </c>
      <c r="BW272" s="95" t="n">
        <v>1</v>
      </c>
      <c r="BX272" s="95" t="n">
        <v>1</v>
      </c>
      <c r="BY272" s="95" t="n"/>
      <c r="BZ272" s="95" t="n">
        <v>0</v>
      </c>
      <c r="CA272" s="95" t="n">
        <v>0</v>
      </c>
      <c r="CB272" s="95" t="n"/>
      <c r="CC272" s="95" t="n"/>
      <c r="CD272" s="95" t="n"/>
      <c r="CE272" s="95" t="n">
        <v>30</v>
      </c>
      <c r="CF272" s="95" t="n">
        <v>0</v>
      </c>
      <c r="CG272" s="95" t="n">
        <v>0</v>
      </c>
      <c r="CH272" s="95" t="n"/>
      <c r="CI272" s="95" t="n"/>
      <c r="CJ272" s="95" t="n"/>
      <c r="CK272" s="95" t="n"/>
      <c r="CL272" s="95" t="n"/>
      <c r="CM272" s="95" t="n">
        <v>0</v>
      </c>
      <c r="CN272" s="95" t="n"/>
      <c r="CO272" s="95" t="n">
        <v>0</v>
      </c>
      <c r="CP272" s="95">
        <f>ROUND(P272,2)</f>
        <v/>
      </c>
      <c r="CQ272" s="95">
        <f>ROUND(V272,2)</f>
        <v/>
      </c>
      <c r="CR272" s="95">
        <f>ROUND(W272,2)</f>
        <v/>
      </c>
      <c r="CS272" s="95">
        <f>ROUND(X272,2)</f>
        <v/>
      </c>
      <c r="CT272" s="95">
        <f>ROUND(Y272,2)</f>
        <v/>
      </c>
      <c r="CU272" s="95">
        <f>ROUND(AF272,2)</f>
        <v/>
      </c>
      <c r="CV272" s="95">
        <f>ROUND((AH272*AV272),2)</f>
        <v/>
      </c>
      <c r="CW272" s="95">
        <f>ROUND(AI272,2)</f>
        <v/>
      </c>
      <c r="CX272" s="95">
        <f>ROUND(AJ272,2)</f>
        <v/>
      </c>
      <c r="CY272" s="95">
        <f>ROUND(((P272*AT272)/100),2)</f>
        <v/>
      </c>
      <c r="CZ272" s="95">
        <f>ROUND(((P272*AU272)/100),2)</f>
        <v/>
      </c>
      <c r="DA272" s="95" t="n"/>
      <c r="DB272" s="95" t="n"/>
      <c r="DC272" s="95" t="n"/>
      <c r="DD272" s="95" t="n"/>
      <c r="DE272" s="95" t="n"/>
      <c r="DF272" s="95" t="n"/>
      <c r="DG272" s="95" t="n"/>
      <c r="DH272" s="95" t="n"/>
      <c r="DI272" s="95" t="n"/>
      <c r="DJ272" s="95" t="n"/>
      <c r="DK272" s="95" t="n"/>
      <c r="DL272" s="95" t="n"/>
      <c r="DM272" s="95" t="n"/>
      <c r="DN272" s="95" t="n">
        <v>0</v>
      </c>
      <c r="DO272" s="95" t="n">
        <v>0</v>
      </c>
      <c r="DP272" s="95" t="n">
        <v>1</v>
      </c>
      <c r="DQ272" s="95" t="n">
        <v>1</v>
      </c>
      <c r="DR272" s="95" t="n"/>
      <c r="DS272" s="95" t="n"/>
      <c r="DT272" s="95" t="n"/>
      <c r="DU272" s="95" t="n">
        <v>1000</v>
      </c>
      <c r="DV272" s="95" t="inlineStr">
        <is>
          <t>компл.</t>
        </is>
      </c>
      <c r="DW272" s="95" t="inlineStr">
        <is>
          <t>компл.</t>
        </is>
      </c>
      <c r="DX272" s="95" t="n">
        <v>1</v>
      </c>
      <c r="DY272" s="95" t="n"/>
      <c r="DZ272" s="95" t="n"/>
      <c r="EA272" s="95" t="n"/>
      <c r="EB272" s="95" t="n"/>
      <c r="EC272" s="95" t="n"/>
      <c r="ED272" s="95" t="n"/>
      <c r="EE272" s="95" t="n">
        <v>1400550813</v>
      </c>
      <c r="EF272" s="95" t="n">
        <v>216</v>
      </c>
      <c r="EG272" s="95" t="inlineStr">
        <is>
          <t>Оборудование</t>
        </is>
      </c>
      <c r="EH272" s="95" t="n">
        <v>0</v>
      </c>
      <c r="EI272" s="95" t="n"/>
      <c r="EJ272" s="95" t="n">
        <v>3</v>
      </c>
      <c r="EK272" s="95" t="n">
        <v>0</v>
      </c>
      <c r="EL272" s="95" t="inlineStr">
        <is>
          <t>ТКП / коммерческое предложение</t>
        </is>
      </c>
      <c r="EM272" s="95" t="inlineStr">
        <is>
          <t>PETR-669259</t>
        </is>
      </c>
      <c r="EN272" s="95" t="n"/>
      <c r="EO272" s="95" t="n"/>
      <c r="EP272" s="95" t="n"/>
      <c r="EQ272" s="95" t="n">
        <v>0</v>
      </c>
      <c r="ER272" s="95" t="n">
        <v>413410.66</v>
      </c>
      <c r="ES272" s="95" t="n">
        <v>0</v>
      </c>
      <c r="ET272" s="95" t="n">
        <v>0</v>
      </c>
      <c r="EU272" s="95" t="n">
        <v>0</v>
      </c>
      <c r="EV272" s="95" t="n">
        <v>0</v>
      </c>
      <c r="EW272" s="95" t="n">
        <v>0</v>
      </c>
      <c r="EX272" s="95" t="n">
        <v>0</v>
      </c>
      <c r="EY272" s="95" t="n">
        <v>0</v>
      </c>
      <c r="EZ272" s="95" t="n"/>
      <c r="FA272" s="95" t="n"/>
      <c r="FB272" s="95" t="n"/>
      <c r="FC272" s="95" t="n"/>
      <c r="FD272" s="95" t="n"/>
      <c r="FE272" s="95" t="n"/>
      <c r="FF272" s="95" t="n"/>
      <c r="FG272" s="95" t="n"/>
      <c r="FH272" s="95" t="n"/>
      <c r="FI272" s="95" t="n"/>
      <c r="FJ272" s="95" t="n"/>
      <c r="FK272" s="95" t="n"/>
      <c r="FL272" s="95" t="n"/>
      <c r="FM272" s="95" t="n"/>
      <c r="FN272" s="95" t="n"/>
      <c r="FO272" s="95" t="n"/>
      <c r="FP272" s="95" t="n"/>
      <c r="FQ272" s="95" t="n">
        <v>0</v>
      </c>
      <c r="FR272" s="95">
        <f>ROUND(IF(BI272=3,GM272,0),2)</f>
        <v/>
      </c>
      <c r="FS272" s="95" t="n">
        <v>0</v>
      </c>
      <c r="FT272" s="95" t="n"/>
      <c r="FU272" s="95" t="n"/>
      <c r="FV272" s="95" t="n"/>
      <c r="FW272" s="95" t="n"/>
      <c r="FX272" s="95" t="n">
        <v>0</v>
      </c>
      <c r="FY272" s="95" t="n">
        <v>0</v>
      </c>
      <c r="FZ272" s="95" t="n"/>
      <c r="GA272" s="95" t="inlineStr">
        <is>
          <t>[83 / 1,20 /  1] +  1,2% Заг.скл</t>
        </is>
      </c>
      <c r="GB272" s="95" t="n"/>
      <c r="GC272" s="95" t="n"/>
      <c r="GD272" s="95" t="n">
        <v>1</v>
      </c>
      <c r="GE272" s="95" t="n"/>
      <c r="GF272" s="95" t="n">
        <v>1400550813</v>
      </c>
      <c r="GG272" s="95" t="n">
        <v>2</v>
      </c>
      <c r="GH272" s="95" t="n">
        <v>3</v>
      </c>
      <c r="GI272" s="95" t="n">
        <v>5</v>
      </c>
      <c r="GJ272" s="95" t="n">
        <v>0</v>
      </c>
      <c r="GK272" s="95" t="n">
        <v>0</v>
      </c>
      <c r="GL272" s="95">
        <f>ROUND(IF(AND(BH272=3,BI272=3,FS272&lt;&gt;0),P272,0),2)</f>
        <v/>
      </c>
      <c r="GM272" s="95">
        <f>ROUND(O272+X272+Y272,2)+GX272</f>
        <v/>
      </c>
      <c r="GN272" s="95">
        <f>IF(OR(BI272=0,BI272=1),GM272-GX272,0)</f>
        <v/>
      </c>
      <c r="GO272" s="95">
        <f>IF(BI272=2,GM272-GX272,0)</f>
        <v/>
      </c>
      <c r="GP272" s="95">
        <f>IF(BI272=4,GM272-GX272,0)</f>
        <v/>
      </c>
      <c r="GQ272" s="95" t="n"/>
      <c r="GR272" s="95" t="n">
        <v>1</v>
      </c>
      <c r="GS272" s="95" t="n">
        <v>1</v>
      </c>
      <c r="GT272" s="95" t="n">
        <v>0</v>
      </c>
      <c r="GU272" s="95" t="n"/>
      <c r="GV272" s="95">
        <f>ROUND((GT272),6)</f>
        <v/>
      </c>
      <c r="GW272" s="95" t="n">
        <v>1</v>
      </c>
      <c r="GX272" s="95">
        <f>ROUND(HC272*I272,2)</f>
        <v/>
      </c>
      <c r="GY272" s="95" t="n">
        <v>0</v>
      </c>
      <c r="GZ272" s="95" t="n">
        <v>0</v>
      </c>
      <c r="HA272" s="95" t="n">
        <v>0</v>
      </c>
      <c r="HB272" s="95" t="n">
        <v>0</v>
      </c>
      <c r="HC272" s="95">
        <f>GV272*GW272</f>
        <v/>
      </c>
      <c r="HD272" s="95" t="n">
        <v>0</v>
      </c>
      <c r="HE272" s="95" t="n"/>
      <c r="HF272" s="95" t="n"/>
      <c r="HG272" s="95" t="n"/>
      <c r="HH272" s="95" t="n"/>
      <c r="HI272" s="95" t="n"/>
      <c r="HJ272" s="95" t="n"/>
      <c r="HK272" s="95" t="n"/>
      <c r="HL272" s="95" t="n"/>
      <c r="HM272" s="95" t="n"/>
      <c r="HN272" s="95" t="n"/>
      <c r="HO272" s="95" t="n"/>
      <c r="HP272" s="95" t="n"/>
      <c r="HQ272" s="95" t="n"/>
      <c r="HR272" s="95" t="n"/>
      <c r="HS272" s="95" t="n"/>
      <c r="HT272" s="95" t="n"/>
      <c r="HU272" s="95" t="n"/>
      <c r="HV272" s="95" t="n"/>
      <c r="HW272" s="95" t="n"/>
      <c r="HX272" s="95" t="n"/>
      <c r="HY272" s="95" t="n"/>
      <c r="HZ272" s="95" t="n"/>
      <c r="IA272" s="95" t="n"/>
      <c r="IB272" s="95" t="n"/>
      <c r="IC272" s="95" t="n"/>
      <c r="ID272" s="95" t="n"/>
      <c r="IE272" s="95" t="n"/>
      <c r="IF272" s="95" t="n"/>
      <c r="IG272" s="95" t="n"/>
      <c r="IH272" s="95" t="n"/>
      <c r="II272" s="95" t="n"/>
      <c r="IJ272" s="95" t="n"/>
      <c r="IK272" s="95" t="n"/>
      <c r="IL272" s="95" t="n"/>
      <c r="IM272" s="95" t="n"/>
      <c r="IN272" s="95" t="n"/>
      <c r="IO272" s="95" t="n"/>
      <c r="IP272" s="95" t="n"/>
      <c r="IQ272" s="95" t="n"/>
      <c r="IR272" s="95" t="n"/>
      <c r="IS272" s="95" t="n"/>
      <c r="IT272" s="95" t="n"/>
      <c r="IU272" s="95" t="n"/>
    </row>
    <row r="273" ht="12.75" customHeight="1" s="54">
      <c r="A273" s="95" t="n">
        <v>18</v>
      </c>
      <c r="B273" s="95" t="n">
        <v>1</v>
      </c>
      <c r="C273" s="95">
        <f>ROW(SmtRes!A250)</f>
        <v/>
      </c>
      <c r="D273" s="95">
        <f>ROW(EtalonRes!A250)</f>
        <v/>
      </c>
      <c r="E273" s="95" t="n">
        <v>2</v>
      </c>
      <c r="F273" s="95" t="inlineStr">
        <is>
          <t>TKP</t>
        </is>
      </c>
      <c r="G273" s="95" t="inlineStr">
        <is>
          <t>ИБП/стабилизация, резервное питание слаботочных и инженерных систем</t>
        </is>
      </c>
      <c r="H273" s="95" t="inlineStr">
        <is>
          <t>компл.</t>
        </is>
      </c>
      <c r="I273" s="95" t="n">
        <v>3</v>
      </c>
      <c r="J273" s="95" t="n">
        <v>113812.5</v>
      </c>
      <c r="K273" s="95" t="n">
        <v>341437.51</v>
      </c>
      <c r="L273" s="95" t="n"/>
      <c r="M273" s="95" t="n"/>
      <c r="N273" s="95" t="n"/>
      <c r="O273" s="95">
        <f>ROUND(Z273,2)</f>
        <v/>
      </c>
      <c r="P273" s="95">
        <f>ROUND(U273,2)</f>
        <v/>
      </c>
      <c r="Q273" s="95">
        <f>ROUND(1,2)</f>
        <v/>
      </c>
      <c r="R273" s="95">
        <f>ROUND(AH273,2)</f>
        <v/>
      </c>
      <c r="S273" s="95" t="inlineStr">
        <is>
          <t>ТКП</t>
        </is>
      </c>
      <c r="T273" s="95" t="inlineStr">
        <is>
          <t>equipment</t>
        </is>
      </c>
      <c r="U273" s="95" t="n">
        <v>341437.51</v>
      </c>
      <c r="V273" s="95" t="n">
        <v>0</v>
      </c>
      <c r="W273" s="95" t="n">
        <v>0</v>
      </c>
      <c r="X273" s="95" t="n">
        <v>0</v>
      </c>
      <c r="Y273" s="95" t="n">
        <v>0</v>
      </c>
      <c r="Z273" s="95" t="n">
        <v>341437.5</v>
      </c>
      <c r="AA273" s="95" t="n">
        <v>0</v>
      </c>
      <c r="AB273" s="95" t="n">
        <v>0</v>
      </c>
      <c r="AC273" s="95" t="n">
        <v>0</v>
      </c>
      <c r="AD273" s="95" t="n">
        <v>0</v>
      </c>
      <c r="AE273" s="95" t="inlineStr">
        <is>
          <t>equipment</t>
        </is>
      </c>
      <c r="AF273" s="95" t="n">
        <v>0</v>
      </c>
      <c r="AG273" s="95" t="n">
        <v>0</v>
      </c>
      <c r="AH273" s="95" t="n">
        <v>0</v>
      </c>
      <c r="AI273" s="95">
        <f>(EX273)</f>
        <v/>
      </c>
      <c r="AJ273" s="95">
        <f>(AS273)</f>
        <v/>
      </c>
      <c r="AK273" s="95" t="n">
        <v>0</v>
      </c>
      <c r="AL273" s="95" t="n">
        <v>0</v>
      </c>
      <c r="AM273" s="95" t="n">
        <v>0</v>
      </c>
      <c r="AN273" s="95" t="n">
        <v>0</v>
      </c>
      <c r="AO273" s="95">
        <f>ROUND(O273,2)</f>
        <v/>
      </c>
      <c r="AP273" s="95" t="n">
        <v>0</v>
      </c>
      <c r="AQ273" s="95">
        <f>ROUND(R273,2)</f>
        <v/>
      </c>
      <c r="AR273" s="95" t="n">
        <v>0</v>
      </c>
      <c r="AS273" s="95" t="n">
        <v>0</v>
      </c>
      <c r="AT273" s="95" t="n">
        <v>0</v>
      </c>
      <c r="AU273" s="95" t="n">
        <v>0</v>
      </c>
      <c r="AV273" s="95" t="n">
        <v>1</v>
      </c>
      <c r="AW273" s="95" t="n">
        <v>1</v>
      </c>
      <c r="AX273" s="95" t="n"/>
      <c r="AY273" s="95" t="n"/>
      <c r="AZ273" s="95" t="n">
        <v>1</v>
      </c>
      <c r="BA273" s="95" t="n">
        <v>0</v>
      </c>
      <c r="BB273" s="95" t="n">
        <v>0</v>
      </c>
      <c r="BC273" s="95" t="n">
        <v>1</v>
      </c>
      <c r="BD273" s="95" t="n"/>
      <c r="BE273" s="95" t="n"/>
      <c r="BF273" s="95" t="n"/>
      <c r="BG273" s="95" t="n"/>
      <c r="BH273" s="95" t="n">
        <v>3</v>
      </c>
      <c r="BI273" s="95" t="n">
        <v>3</v>
      </c>
      <c r="BJ273" s="95" t="n"/>
      <c r="BK273" s="95" t="n"/>
      <c r="BL273" s="95" t="n"/>
      <c r="BM273" s="95" t="n">
        <v>400003</v>
      </c>
      <c r="BN273" s="95" t="n">
        <v>0</v>
      </c>
      <c r="BO273" s="95" t="n"/>
      <c r="BP273" s="95" t="n">
        <v>0</v>
      </c>
      <c r="BQ273" s="95" t="n">
        <v>216</v>
      </c>
      <c r="BR273" s="95" t="n">
        <v>0</v>
      </c>
      <c r="BS273" s="95" t="n">
        <v>1</v>
      </c>
      <c r="BT273" s="95" t="n">
        <v>1</v>
      </c>
      <c r="BU273" s="95" t="n">
        <v>1</v>
      </c>
      <c r="BV273" s="95" t="n">
        <v>1</v>
      </c>
      <c r="BW273" s="95" t="n">
        <v>1</v>
      </c>
      <c r="BX273" s="95" t="n">
        <v>1</v>
      </c>
      <c r="BY273" s="95" t="n"/>
      <c r="BZ273" s="95" t="n">
        <v>0</v>
      </c>
      <c r="CA273" s="95" t="n">
        <v>0</v>
      </c>
      <c r="CB273" s="95" t="n"/>
      <c r="CC273" s="95" t="n"/>
      <c r="CD273" s="95" t="n"/>
      <c r="CE273" s="95" t="n">
        <v>30</v>
      </c>
      <c r="CF273" s="95" t="n">
        <v>0</v>
      </c>
      <c r="CG273" s="95" t="n">
        <v>0</v>
      </c>
      <c r="CH273" s="95" t="n"/>
      <c r="CI273" s="95" t="n"/>
      <c r="CJ273" s="95" t="n"/>
      <c r="CK273" s="95" t="n"/>
      <c r="CL273" s="95" t="n"/>
      <c r="CM273" s="95" t="n">
        <v>0</v>
      </c>
      <c r="CN273" s="95" t="n"/>
      <c r="CO273" s="95" t="n">
        <v>0</v>
      </c>
      <c r="CP273" s="95">
        <f>ROUND(P273,2)</f>
        <v/>
      </c>
      <c r="CQ273" s="95">
        <f>ROUND(V273,2)</f>
        <v/>
      </c>
      <c r="CR273" s="95">
        <f>ROUND(W273,2)</f>
        <v/>
      </c>
      <c r="CS273" s="95">
        <f>ROUND(X273,2)</f>
        <v/>
      </c>
      <c r="CT273" s="95">
        <f>ROUND(Y273,2)</f>
        <v/>
      </c>
      <c r="CU273" s="95">
        <f>ROUND(AF273,2)</f>
        <v/>
      </c>
      <c r="CV273" s="95">
        <f>ROUND((AH273*AV273),2)</f>
        <v/>
      </c>
      <c r="CW273" s="95">
        <f>ROUND(AI273,2)</f>
        <v/>
      </c>
      <c r="CX273" s="95">
        <f>ROUND(AJ273,2)</f>
        <v/>
      </c>
      <c r="CY273" s="95">
        <f>ROUND(((P273*AT273)/100),2)</f>
        <v/>
      </c>
      <c r="CZ273" s="95">
        <f>ROUND(((P273*AU273)/100),2)</f>
        <v/>
      </c>
      <c r="DA273" s="95" t="n"/>
      <c r="DB273" s="95" t="n"/>
      <c r="DC273" s="95" t="n"/>
      <c r="DD273" s="95" t="n"/>
      <c r="DE273" s="95" t="n"/>
      <c r="DF273" s="95" t="n"/>
      <c r="DG273" s="95" t="n"/>
      <c r="DH273" s="95" t="n"/>
      <c r="DI273" s="95" t="n"/>
      <c r="DJ273" s="95" t="n"/>
      <c r="DK273" s="95" t="n"/>
      <c r="DL273" s="95" t="n"/>
      <c r="DM273" s="95" t="n"/>
      <c r="DN273" s="95" t="n">
        <v>0</v>
      </c>
      <c r="DO273" s="95" t="n">
        <v>0</v>
      </c>
      <c r="DP273" s="95" t="n">
        <v>1</v>
      </c>
      <c r="DQ273" s="95" t="n">
        <v>1</v>
      </c>
      <c r="DR273" s="95" t="n"/>
      <c r="DS273" s="95" t="n"/>
      <c r="DT273" s="95" t="n"/>
      <c r="DU273" s="95" t="n">
        <v>1000</v>
      </c>
      <c r="DV273" s="95" t="inlineStr">
        <is>
          <t>компл.</t>
        </is>
      </c>
      <c r="DW273" s="95" t="inlineStr">
        <is>
          <t>компл.</t>
        </is>
      </c>
      <c r="DX273" s="95" t="n">
        <v>1</v>
      </c>
      <c r="DY273" s="95" t="n"/>
      <c r="DZ273" s="95" t="n"/>
      <c r="EA273" s="95" t="n"/>
      <c r="EB273" s="95" t="n"/>
      <c r="EC273" s="95" t="n"/>
      <c r="ED273" s="95" t="n"/>
      <c r="EE273" s="95" t="n">
        <v>1486511167</v>
      </c>
      <c r="EF273" s="95" t="n">
        <v>216</v>
      </c>
      <c r="EG273" s="95" t="inlineStr">
        <is>
          <t>Оборудование</t>
        </is>
      </c>
      <c r="EH273" s="95" t="n">
        <v>0</v>
      </c>
      <c r="EI273" s="95" t="n"/>
      <c r="EJ273" s="95" t="n">
        <v>3</v>
      </c>
      <c r="EK273" s="95" t="n">
        <v>0</v>
      </c>
      <c r="EL273" s="95" t="inlineStr">
        <is>
          <t>ТКП / коммерческое предложение</t>
        </is>
      </c>
      <c r="EM273" s="95" t="inlineStr">
        <is>
          <t>ТКП</t>
        </is>
      </c>
      <c r="EN273" s="95" t="n"/>
      <c r="EO273" s="95" t="n"/>
      <c r="EP273" s="95" t="n"/>
      <c r="EQ273" s="95" t="n">
        <v>0</v>
      </c>
      <c r="ER273" s="95" t="n">
        <v>113812.5</v>
      </c>
      <c r="ES273" s="95" t="n">
        <v>0</v>
      </c>
      <c r="ET273" s="95" t="n">
        <v>0</v>
      </c>
      <c r="EU273" s="95" t="n">
        <v>0</v>
      </c>
      <c r="EV273" s="95" t="n">
        <v>0</v>
      </c>
      <c r="EW273" s="95" t="n">
        <v>0</v>
      </c>
      <c r="EX273" s="95" t="n">
        <v>0</v>
      </c>
      <c r="EY273" s="95" t="n">
        <v>0</v>
      </c>
      <c r="EZ273" s="95" t="n"/>
      <c r="FA273" s="95" t="n"/>
      <c r="FB273" s="95" t="n"/>
      <c r="FC273" s="95" t="n"/>
      <c r="FD273" s="95" t="n"/>
      <c r="FE273" s="95" t="n"/>
      <c r="FF273" s="95" t="n"/>
      <c r="FG273" s="95" t="n"/>
      <c r="FH273" s="95" t="n"/>
      <c r="FI273" s="95" t="n"/>
      <c r="FJ273" s="95" t="n"/>
      <c r="FK273" s="95" t="n"/>
      <c r="FL273" s="95" t="n"/>
      <c r="FM273" s="95" t="n"/>
      <c r="FN273" s="95" t="n"/>
      <c r="FO273" s="95" t="n"/>
      <c r="FP273" s="95" t="n"/>
      <c r="FQ273" s="95" t="n">
        <v>0</v>
      </c>
      <c r="FR273" s="95">
        <f>ROUND(IF(BI273=3,GM273,0),2)</f>
        <v/>
      </c>
      <c r="FS273" s="95" t="n">
        <v>0</v>
      </c>
      <c r="FT273" s="95" t="n"/>
      <c r="FU273" s="95" t="n"/>
      <c r="FV273" s="95" t="n"/>
      <c r="FW273" s="95" t="n"/>
      <c r="FX273" s="95" t="n">
        <v>0</v>
      </c>
      <c r="FY273" s="95" t="n">
        <v>0</v>
      </c>
      <c r="FZ273" s="95" t="n"/>
      <c r="GA273" s="95" t="inlineStr">
        <is>
          <t>[83 / 1,20 /  1] +  1,2% Заг.скл</t>
        </is>
      </c>
      <c r="GB273" s="95" t="n"/>
      <c r="GC273" s="95" t="n"/>
      <c r="GD273" s="95" t="n">
        <v>1</v>
      </c>
      <c r="GE273" s="95" t="n"/>
      <c r="GF273" s="95" t="n">
        <v>1486511167</v>
      </c>
      <c r="GG273" s="95" t="n">
        <v>2</v>
      </c>
      <c r="GH273" s="95" t="n">
        <v>3</v>
      </c>
      <c r="GI273" s="95" t="n">
        <v>5</v>
      </c>
      <c r="GJ273" s="95" t="n">
        <v>0</v>
      </c>
      <c r="GK273" s="95" t="n">
        <v>0</v>
      </c>
      <c r="GL273" s="95">
        <f>ROUND(IF(AND(BH273=3,BI273=3,FS273&lt;&gt;0),P273,0),2)</f>
        <v/>
      </c>
      <c r="GM273" s="95">
        <f>ROUND(O273+X273+Y273,2)+GX273</f>
        <v/>
      </c>
      <c r="GN273" s="95">
        <f>IF(OR(BI273=0,BI273=1),GM273-GX273,0)</f>
        <v/>
      </c>
      <c r="GO273" s="95">
        <f>IF(BI273=2,GM273-GX273,0)</f>
        <v/>
      </c>
      <c r="GP273" s="95">
        <f>IF(BI273=4,GM273-GX273,0)</f>
        <v/>
      </c>
      <c r="GQ273" s="95" t="n"/>
      <c r="GR273" s="95" t="n">
        <v>1</v>
      </c>
      <c r="GS273" s="95" t="n">
        <v>1</v>
      </c>
      <c r="GT273" s="95" t="n">
        <v>0</v>
      </c>
      <c r="GU273" s="95" t="n"/>
      <c r="GV273" s="95">
        <f>ROUND((GT273),6)</f>
        <v/>
      </c>
      <c r="GW273" s="95" t="n">
        <v>1</v>
      </c>
      <c r="GX273" s="95">
        <f>ROUND(HC273*I273,2)</f>
        <v/>
      </c>
      <c r="GY273" s="95" t="n">
        <v>0</v>
      </c>
      <c r="GZ273" s="95" t="n">
        <v>0</v>
      </c>
      <c r="HA273" s="95" t="n">
        <v>0</v>
      </c>
      <c r="HB273" s="95" t="n">
        <v>0</v>
      </c>
      <c r="HC273" s="95">
        <f>GV273*GW273</f>
        <v/>
      </c>
      <c r="HD273" s="95" t="n">
        <v>0</v>
      </c>
      <c r="HE273" s="95" t="n"/>
      <c r="HF273" s="95" t="n"/>
      <c r="HG273" s="95" t="n"/>
      <c r="HH273" s="95" t="n"/>
      <c r="HI273" s="95" t="n"/>
      <c r="HJ273" s="95" t="n"/>
      <c r="HK273" s="95" t="n"/>
      <c r="HL273" s="95" t="n"/>
      <c r="HM273" s="95" t="n"/>
      <c r="HN273" s="95" t="n"/>
      <c r="HO273" s="95" t="n"/>
      <c r="HP273" s="95" t="n"/>
      <c r="HQ273" s="95" t="n"/>
      <c r="HR273" s="95" t="n"/>
      <c r="HS273" s="95" t="n"/>
      <c r="HT273" s="95" t="n"/>
      <c r="HU273" s="95" t="n"/>
      <c r="HV273" s="95" t="n"/>
      <c r="HW273" s="95" t="n"/>
      <c r="HX273" s="95" t="n"/>
      <c r="HY273" s="95" t="n"/>
      <c r="HZ273" s="95" t="n"/>
      <c r="IA273" s="95" t="n"/>
      <c r="IB273" s="95" t="n"/>
      <c r="IC273" s="95" t="n"/>
      <c r="ID273" s="95" t="n"/>
      <c r="IE273" s="95" t="n"/>
      <c r="IF273" s="95" t="n"/>
      <c r="IG273" s="95" t="n"/>
      <c r="IH273" s="95" t="n"/>
      <c r="II273" s="95" t="n"/>
      <c r="IJ273" s="95" t="n"/>
      <c r="IK273" s="95" t="n"/>
      <c r="IL273" s="95" t="n"/>
      <c r="IM273" s="95" t="n"/>
      <c r="IN273" s="95" t="n"/>
      <c r="IO273" s="95" t="n"/>
      <c r="IP273" s="95" t="n"/>
      <c r="IQ273" s="95" t="n"/>
      <c r="IR273" s="95" t="n"/>
      <c r="IS273" s="95" t="n"/>
      <c r="IT273" s="95" t="n"/>
      <c r="IU273" s="95" t="n"/>
    </row>
    <row r="274" ht="12.75" customHeight="1" s="54">
      <c r="A274" s="95" t="n">
        <v>18</v>
      </c>
      <c r="B274" s="95" t="n">
        <v>1</v>
      </c>
      <c r="C274" s="95">
        <f>ROW(SmtRes!A251)</f>
        <v/>
      </c>
      <c r="D274" s="95">
        <f>ROW(EtalonRes!A251)</f>
        <v/>
      </c>
      <c r="E274" s="95" t="n">
        <v>2.1</v>
      </c>
      <c r="F274" s="95" t="inlineStr">
        <is>
          <t>PETR-636354</t>
        </is>
      </c>
      <c r="G274" s="95" t="inlineStr">
        <is>
          <t>Кабель КПСЭнг(А)-FRLS для ОПС</t>
        </is>
      </c>
      <c r="H274" s="95" t="inlineStr">
        <is>
          <t>м.п.</t>
        </is>
      </c>
      <c r="I274" s="95" t="n">
        <v>2134</v>
      </c>
      <c r="J274" s="95" t="n">
        <v>83.63</v>
      </c>
      <c r="K274" s="95" t="n">
        <v>178476.42</v>
      </c>
      <c r="L274" s="95" t="n"/>
      <c r="M274" s="95" t="n"/>
      <c r="N274" s="95" t="n"/>
      <c r="O274" s="95">
        <f>ROUND(Z274,2)</f>
        <v/>
      </c>
      <c r="P274" s="95">
        <f>ROUND(U274,2)</f>
        <v/>
      </c>
      <c r="Q274" s="95">
        <f>ROUND(1,2)</f>
        <v/>
      </c>
      <c r="R274" s="95">
        <f>ROUND(AH274,2)</f>
        <v/>
      </c>
      <c r="S274" s="95" t="inlineStr">
        <is>
          <t>PETR-636354</t>
        </is>
      </c>
      <c r="T274" s="95" t="inlineStr">
        <is>
          <t>material</t>
        </is>
      </c>
      <c r="U274" s="95" t="n">
        <v>178476.42</v>
      </c>
      <c r="V274" s="95" t="n">
        <v>0</v>
      </c>
      <c r="W274" s="95" t="n">
        <v>0</v>
      </c>
      <c r="X274" s="95" t="n">
        <v>0</v>
      </c>
      <c r="Y274" s="95" t="n">
        <v>0</v>
      </c>
      <c r="Z274" s="95" t="n">
        <v>178466.42</v>
      </c>
      <c r="AA274" s="95" t="n">
        <v>0</v>
      </c>
      <c r="AB274" s="95" t="n">
        <v>0</v>
      </c>
      <c r="AC274" s="95" t="n">
        <v>0</v>
      </c>
      <c r="AD274" s="95" t="n">
        <v>0</v>
      </c>
      <c r="AE274" s="95" t="inlineStr">
        <is>
          <t>material</t>
        </is>
      </c>
      <c r="AF274" s="95" t="n">
        <v>0</v>
      </c>
      <c r="AG274" s="95" t="n">
        <v>0</v>
      </c>
      <c r="AH274" s="95" t="n">
        <v>0</v>
      </c>
      <c r="AI274" s="95">
        <f>(EX274)</f>
        <v/>
      </c>
      <c r="AJ274" s="95">
        <f>(AS274)</f>
        <v/>
      </c>
      <c r="AK274" s="95" t="n">
        <v>0</v>
      </c>
      <c r="AL274" s="95" t="n">
        <v>0</v>
      </c>
      <c r="AM274" s="95" t="n">
        <v>0</v>
      </c>
      <c r="AN274" s="95" t="n">
        <v>0</v>
      </c>
      <c r="AO274" s="95">
        <f>ROUND(O274,2)</f>
        <v/>
      </c>
      <c r="AP274" s="95" t="n">
        <v>0</v>
      </c>
      <c r="AQ274" s="95">
        <f>ROUND(R274,2)</f>
        <v/>
      </c>
      <c r="AR274" s="95" t="n">
        <v>0</v>
      </c>
      <c r="AS274" s="95" t="n">
        <v>0</v>
      </c>
      <c r="AT274" s="95" t="n">
        <v>0</v>
      </c>
      <c r="AU274" s="95" t="n">
        <v>0</v>
      </c>
      <c r="AV274" s="95" t="n">
        <v>1</v>
      </c>
      <c r="AW274" s="95" t="n">
        <v>1</v>
      </c>
      <c r="AX274" s="95" t="n"/>
      <c r="AY274" s="95" t="n"/>
      <c r="AZ274" s="95" t="n">
        <v>1</v>
      </c>
      <c r="BA274" s="95" t="n">
        <v>0</v>
      </c>
      <c r="BB274" s="95" t="n">
        <v>0</v>
      </c>
      <c r="BC274" s="95" t="n">
        <v>1</v>
      </c>
      <c r="BD274" s="95" t="n"/>
      <c r="BE274" s="95" t="n"/>
      <c r="BF274" s="95" t="n"/>
      <c r="BG274" s="95" t="n"/>
      <c r="BH274" s="95" t="n">
        <v>3</v>
      </c>
      <c r="BI274" s="95" t="n">
        <v>2134</v>
      </c>
      <c r="BJ274" s="95" t="n"/>
      <c r="BK274" s="95" t="n"/>
      <c r="BL274" s="95" t="n"/>
      <c r="BM274" s="95" t="n">
        <v>400002</v>
      </c>
      <c r="BN274" s="95" t="n">
        <v>0</v>
      </c>
      <c r="BO274" s="95" t="n"/>
      <c r="BP274" s="95" t="n">
        <v>0</v>
      </c>
      <c r="BQ274" s="95" t="n">
        <v>202</v>
      </c>
      <c r="BR274" s="95" t="n">
        <v>0</v>
      </c>
      <c r="BS274" s="95" t="n">
        <v>1</v>
      </c>
      <c r="BT274" s="95" t="n">
        <v>1</v>
      </c>
      <c r="BU274" s="95" t="n">
        <v>1</v>
      </c>
      <c r="BV274" s="95" t="n">
        <v>1</v>
      </c>
      <c r="BW274" s="95" t="n">
        <v>1</v>
      </c>
      <c r="BX274" s="95" t="n">
        <v>1</v>
      </c>
      <c r="BY274" s="95" t="n"/>
      <c r="BZ274" s="95" t="n">
        <v>0</v>
      </c>
      <c r="CA274" s="95" t="n">
        <v>0</v>
      </c>
      <c r="CB274" s="95" t="n"/>
      <c r="CC274" s="95" t="n"/>
      <c r="CD274" s="95" t="n"/>
      <c r="CE274" s="95" t="n">
        <v>30</v>
      </c>
      <c r="CF274" s="95" t="n">
        <v>0</v>
      </c>
      <c r="CG274" s="95" t="n">
        <v>0</v>
      </c>
      <c r="CH274" s="95" t="n"/>
      <c r="CI274" s="95" t="n"/>
      <c r="CJ274" s="95" t="n"/>
      <c r="CK274" s="95" t="n"/>
      <c r="CL274" s="95" t="n"/>
      <c r="CM274" s="95" t="n">
        <v>0</v>
      </c>
      <c r="CN274" s="95" t="n"/>
      <c r="CO274" s="95" t="n">
        <v>0</v>
      </c>
      <c r="CP274" s="95">
        <f>ROUND(P274,2)</f>
        <v/>
      </c>
      <c r="CQ274" s="95">
        <f>ROUND(V274,2)</f>
        <v/>
      </c>
      <c r="CR274" s="95">
        <f>ROUND(W274,2)</f>
        <v/>
      </c>
      <c r="CS274" s="95">
        <f>ROUND(X274,2)</f>
        <v/>
      </c>
      <c r="CT274" s="95">
        <f>ROUND(Y274,2)</f>
        <v/>
      </c>
      <c r="CU274" s="95">
        <f>ROUND(AF274,2)</f>
        <v/>
      </c>
      <c r="CV274" s="95">
        <f>ROUND((AH274*AV274),2)</f>
        <v/>
      </c>
      <c r="CW274" s="95">
        <f>ROUND(AI274,2)</f>
        <v/>
      </c>
      <c r="CX274" s="95">
        <f>ROUND(AJ274,2)</f>
        <v/>
      </c>
      <c r="CY274" s="95">
        <f>ROUND(((P274*AT274)/100),2)</f>
        <v/>
      </c>
      <c r="CZ274" s="95">
        <f>ROUND(((P274*AU274)/100),2)</f>
        <v/>
      </c>
      <c r="DA274" s="95" t="n"/>
      <c r="DB274" s="95" t="n"/>
      <c r="DC274" s="95" t="n"/>
      <c r="DD274" s="95" t="n"/>
      <c r="DE274" s="95" t="n"/>
      <c r="DF274" s="95" t="n"/>
      <c r="DG274" s="95" t="n"/>
      <c r="DH274" s="95" t="n"/>
      <c r="DI274" s="95" t="n"/>
      <c r="DJ274" s="95" t="n"/>
      <c r="DK274" s="95" t="n"/>
      <c r="DL274" s="95" t="n"/>
      <c r="DM274" s="95" t="n"/>
      <c r="DN274" s="95" t="n">
        <v>0</v>
      </c>
      <c r="DO274" s="95" t="n">
        <v>0</v>
      </c>
      <c r="DP274" s="95" t="n">
        <v>1</v>
      </c>
      <c r="DQ274" s="95" t="n">
        <v>1</v>
      </c>
      <c r="DR274" s="95" t="n"/>
      <c r="DS274" s="95" t="n"/>
      <c r="DT274" s="95" t="n"/>
      <c r="DU274" s="95" t="n">
        <v>1000</v>
      </c>
      <c r="DV274" s="95" t="inlineStr">
        <is>
          <t>м.п.</t>
        </is>
      </c>
      <c r="DW274" s="95" t="inlineStr">
        <is>
          <t>м.п.</t>
        </is>
      </c>
      <c r="DX274" s="95" t="n">
        <v>1</v>
      </c>
      <c r="DY274" s="95" t="n"/>
      <c r="DZ274" s="95" t="n"/>
      <c r="EA274" s="95" t="n"/>
      <c r="EB274" s="95" t="n"/>
      <c r="EC274" s="95" t="n"/>
      <c r="ED274" s="95" t="n"/>
      <c r="EE274" s="95" t="n">
        <v>1685211822</v>
      </c>
      <c r="EF274" s="95" t="n">
        <v>202</v>
      </c>
      <c r="EG274" s="95" t="inlineStr">
        <is>
          <t>Материалы</t>
        </is>
      </c>
      <c r="EH274" s="95" t="n">
        <v>0</v>
      </c>
      <c r="EI274" s="95" t="n"/>
      <c r="EJ274" s="95" t="n">
        <v>2134</v>
      </c>
      <c r="EK274" s="95" t="n">
        <v>0</v>
      </c>
      <c r="EL274" s="95" t="inlineStr">
        <is>
          <t>ТКП / коммерческое предложение</t>
        </is>
      </c>
      <c r="EM274" s="95" t="inlineStr">
        <is>
          <t>PETR-636354</t>
        </is>
      </c>
      <c r="EN274" s="95" t="n"/>
      <c r="EO274" s="95" t="n"/>
      <c r="EP274" s="95" t="n"/>
      <c r="EQ274" s="95" t="n">
        <v>0</v>
      </c>
      <c r="ER274" s="95" t="n">
        <v>83.63</v>
      </c>
      <c r="ES274" s="95" t="n">
        <v>0</v>
      </c>
      <c r="ET274" s="95" t="n">
        <v>0</v>
      </c>
      <c r="EU274" s="95" t="n">
        <v>0</v>
      </c>
      <c r="EV274" s="95" t="n">
        <v>0</v>
      </c>
      <c r="EW274" s="95" t="n">
        <v>0</v>
      </c>
      <c r="EX274" s="95" t="n">
        <v>0</v>
      </c>
      <c r="EY274" s="95" t="n">
        <v>0</v>
      </c>
      <c r="EZ274" s="95" t="n"/>
      <c r="FA274" s="95" t="n"/>
      <c r="FB274" s="95" t="n"/>
      <c r="FC274" s="95" t="n"/>
      <c r="FD274" s="95" t="n"/>
      <c r="FE274" s="95" t="n"/>
      <c r="FF274" s="95" t="n"/>
      <c r="FG274" s="95" t="n"/>
      <c r="FH274" s="95" t="n"/>
      <c r="FI274" s="95" t="n"/>
      <c r="FJ274" s="95" t="n"/>
      <c r="FK274" s="95" t="n"/>
      <c r="FL274" s="95" t="n"/>
      <c r="FM274" s="95" t="n"/>
      <c r="FN274" s="95" t="n"/>
      <c r="FO274" s="95" t="n"/>
      <c r="FP274" s="95" t="n"/>
      <c r="FQ274" s="95" t="n">
        <v>0</v>
      </c>
      <c r="FR274" s="95">
        <f>ROUND(IF(BI274=3,GM274,0),2)</f>
        <v/>
      </c>
      <c r="FS274" s="95" t="n">
        <v>0</v>
      </c>
      <c r="FT274" s="95" t="n"/>
      <c r="FU274" s="95" t="n"/>
      <c r="FV274" s="95" t="n"/>
      <c r="FW274" s="95" t="n"/>
      <c r="FX274" s="95" t="n">
        <v>0</v>
      </c>
      <c r="FY274" s="95" t="n">
        <v>0</v>
      </c>
      <c r="FZ274" s="95" t="n"/>
      <c r="GA274" s="95" t="inlineStr">
        <is>
          <t>[82 / 1,20 /  1] +  2% Заг.скл</t>
        </is>
      </c>
      <c r="GB274" s="95" t="n"/>
      <c r="GC274" s="95" t="n"/>
      <c r="GD274" s="95" t="n">
        <v>1</v>
      </c>
      <c r="GE274" s="95" t="n"/>
      <c r="GF274" s="95" t="n">
        <v>1685211822</v>
      </c>
      <c r="GG274" s="95" t="n">
        <v>2</v>
      </c>
      <c r="GH274" s="95" t="n">
        <v>4</v>
      </c>
      <c r="GI274" s="95" t="n">
        <v>-2</v>
      </c>
      <c r="GJ274" s="95" t="n">
        <v>0</v>
      </c>
      <c r="GK274" s="95" t="n">
        <v>0</v>
      </c>
      <c r="GL274" s="95">
        <f>ROUND(IF(AND(BH274=3,BI274=3,FS274&lt;&gt;0),P274,0),2)</f>
        <v/>
      </c>
      <c r="GM274" s="95">
        <f>ROUND(O274+X274+Y274,2)+GX274</f>
        <v/>
      </c>
      <c r="GN274" s="95">
        <f>IF(OR(BI274=0,BI274=1),GM274-GX274,0)</f>
        <v/>
      </c>
      <c r="GO274" s="95">
        <f>IF(BI274=2,GM274-GX274,0)</f>
        <v/>
      </c>
      <c r="GP274" s="95">
        <f>IF(BI274=4,GM274-GX274,0)</f>
        <v/>
      </c>
      <c r="GQ274" s="95" t="n"/>
      <c r="GR274" s="95" t="n">
        <v>0</v>
      </c>
      <c r="GS274" s="95" t="n">
        <v>2</v>
      </c>
      <c r="GT274" s="95" t="n">
        <v>0</v>
      </c>
      <c r="GU274" s="95" t="n"/>
      <c r="GV274" s="95">
        <f>ROUND((GT274),6)</f>
        <v/>
      </c>
      <c r="GW274" s="95" t="n">
        <v>1</v>
      </c>
      <c r="GX274" s="95">
        <f>ROUND(HC274*I274,2)</f>
        <v/>
      </c>
      <c r="GY274" s="95" t="n">
        <v>0</v>
      </c>
      <c r="GZ274" s="95" t="n">
        <v>0</v>
      </c>
      <c r="HA274" s="95" t="n">
        <v>0</v>
      </c>
      <c r="HB274" s="95" t="n">
        <v>0</v>
      </c>
      <c r="HC274" s="95">
        <f>GV274*GW274</f>
        <v/>
      </c>
      <c r="HD274" s="95" t="n">
        <v>0</v>
      </c>
      <c r="HE274" s="95" t="n"/>
      <c r="HF274" s="95" t="n"/>
      <c r="HG274" s="95" t="n"/>
      <c r="HH274" s="95" t="n"/>
      <c r="HI274" s="95" t="n"/>
      <c r="HJ274" s="95" t="n"/>
      <c r="HK274" s="95" t="n"/>
      <c r="HL274" s="95" t="n"/>
      <c r="HM274" s="95" t="n"/>
      <c r="HN274" s="95" t="n"/>
      <c r="HO274" s="95" t="n"/>
      <c r="HP274" s="95" t="n"/>
      <c r="HQ274" s="95" t="n"/>
      <c r="HR274" s="95" t="n"/>
      <c r="HS274" s="95" t="n"/>
      <c r="HT274" s="95" t="n"/>
      <c r="HU274" s="95" t="n"/>
      <c r="HV274" s="95" t="n"/>
      <c r="HW274" s="95" t="n"/>
      <c r="HX274" s="95" t="n"/>
      <c r="HY274" s="95" t="n"/>
      <c r="HZ274" s="95" t="n"/>
      <c r="IA274" s="95" t="n"/>
      <c r="IB274" s="95" t="n"/>
      <c r="IC274" s="95" t="n"/>
      <c r="ID274" s="95" t="n"/>
      <c r="IE274" s="95" t="n"/>
      <c r="IF274" s="95" t="n"/>
      <c r="IG274" s="95" t="n"/>
      <c r="IH274" s="95" t="n"/>
      <c r="II274" s="95" t="n"/>
      <c r="IJ274" s="95" t="n"/>
      <c r="IK274" s="95" t="n"/>
      <c r="IL274" s="95" t="n"/>
      <c r="IM274" s="95" t="n"/>
      <c r="IN274" s="95" t="n"/>
      <c r="IO274" s="95" t="n"/>
      <c r="IP274" s="95" t="n"/>
      <c r="IQ274" s="95" t="n"/>
      <c r="IR274" s="95" t="n"/>
      <c r="IS274" s="95" t="n"/>
      <c r="IT274" s="95" t="n"/>
      <c r="IU274" s="95" t="n"/>
    </row>
    <row r="275" ht="12.75" customHeight="1" s="54">
      <c r="A275" s="95" t="n">
        <v>18</v>
      </c>
      <c r="B275" s="95" t="n">
        <v>1</v>
      </c>
      <c r="C275" s="95">
        <f>ROW(SmtRes!A252)</f>
        <v/>
      </c>
      <c r="D275" s="95">
        <f>ROW(EtalonRes!A252)</f>
        <v/>
      </c>
      <c r="E275" s="95" t="n">
        <v>2</v>
      </c>
      <c r="F275" s="95" t="inlineStr">
        <is>
          <t>PETR-995292</t>
        </is>
      </c>
      <c r="G275" s="95" t="inlineStr">
        <is>
          <t>Извещатели пожарные, оповещатели, ручные извещатели</t>
        </is>
      </c>
      <c r="H275" s="95" t="inlineStr">
        <is>
          <t>шт.</t>
        </is>
      </c>
      <c r="I275" s="95" t="n">
        <v>203.7</v>
      </c>
      <c r="J275" s="95" t="n">
        <v>1672.69</v>
      </c>
      <c r="K275" s="95" t="n">
        <v>340727.72</v>
      </c>
      <c r="L275" s="95" t="n"/>
      <c r="M275" s="95" t="n"/>
      <c r="N275" s="95" t="n"/>
      <c r="O275" s="95">
        <f>ROUND(Z275,2)</f>
        <v/>
      </c>
      <c r="P275" s="95">
        <f>ROUND(U275,2)</f>
        <v/>
      </c>
      <c r="Q275" s="95">
        <f>ROUND(1,2)</f>
        <v/>
      </c>
      <c r="R275" s="95">
        <f>ROUND(AH275,2)</f>
        <v/>
      </c>
      <c r="S275" s="95" t="inlineStr">
        <is>
          <t>PETR-995292</t>
        </is>
      </c>
      <c r="T275" s="95" t="inlineStr">
        <is>
          <t>equipment</t>
        </is>
      </c>
      <c r="U275" s="95" t="n">
        <v>340727.72</v>
      </c>
      <c r="V275" s="95" t="n">
        <v>0</v>
      </c>
      <c r="W275" s="95" t="n">
        <v>0</v>
      </c>
      <c r="X275" s="95" t="n">
        <v>0</v>
      </c>
      <c r="Y275" s="95" t="n">
        <v>0</v>
      </c>
      <c r="Z275" s="95" t="n">
        <v>340726.95</v>
      </c>
      <c r="AA275" s="95" t="n">
        <v>0</v>
      </c>
      <c r="AB275" s="95" t="n">
        <v>0</v>
      </c>
      <c r="AC275" s="95" t="n">
        <v>0</v>
      </c>
      <c r="AD275" s="95" t="n">
        <v>0</v>
      </c>
      <c r="AE275" s="95" t="inlineStr">
        <is>
          <t>equipment</t>
        </is>
      </c>
      <c r="AF275" s="95" t="n">
        <v>0</v>
      </c>
      <c r="AG275" s="95" t="n">
        <v>0</v>
      </c>
      <c r="AH275" s="95" t="n">
        <v>0</v>
      </c>
      <c r="AI275" s="95">
        <f>(EX275)</f>
        <v/>
      </c>
      <c r="AJ275" s="95">
        <f>(AS275)</f>
        <v/>
      </c>
      <c r="AK275" s="95" t="n">
        <v>0</v>
      </c>
      <c r="AL275" s="95" t="n">
        <v>0</v>
      </c>
      <c r="AM275" s="95" t="n">
        <v>0</v>
      </c>
      <c r="AN275" s="95" t="n">
        <v>0</v>
      </c>
      <c r="AO275" s="95">
        <f>ROUND(O275,2)</f>
        <v/>
      </c>
      <c r="AP275" s="95" t="n">
        <v>0</v>
      </c>
      <c r="AQ275" s="95">
        <f>ROUND(R275,2)</f>
        <v/>
      </c>
      <c r="AR275" s="95" t="n">
        <v>0</v>
      </c>
      <c r="AS275" s="95" t="n">
        <v>0</v>
      </c>
      <c r="AT275" s="95" t="n">
        <v>0</v>
      </c>
      <c r="AU275" s="95" t="n">
        <v>0</v>
      </c>
      <c r="AV275" s="95" t="n">
        <v>1</v>
      </c>
      <c r="AW275" s="95" t="n">
        <v>1</v>
      </c>
      <c r="AX275" s="95" t="n"/>
      <c r="AY275" s="95" t="n"/>
      <c r="AZ275" s="95" t="n">
        <v>1</v>
      </c>
      <c r="BA275" s="95" t="n">
        <v>0</v>
      </c>
      <c r="BB275" s="95" t="n">
        <v>0</v>
      </c>
      <c r="BC275" s="95" t="n">
        <v>1</v>
      </c>
      <c r="BD275" s="95" t="n"/>
      <c r="BE275" s="95" t="n"/>
      <c r="BF275" s="95" t="n"/>
      <c r="BG275" s="95" t="n"/>
      <c r="BH275" s="95" t="n">
        <v>3</v>
      </c>
      <c r="BI275" s="95" t="n">
        <v>203.7</v>
      </c>
      <c r="BJ275" s="95" t="n"/>
      <c r="BK275" s="95" t="n"/>
      <c r="BL275" s="95" t="n"/>
      <c r="BM275" s="95" t="n">
        <v>400003</v>
      </c>
      <c r="BN275" s="95" t="n">
        <v>0</v>
      </c>
      <c r="BO275" s="95" t="n"/>
      <c r="BP275" s="95" t="n">
        <v>0</v>
      </c>
      <c r="BQ275" s="95" t="n">
        <v>216</v>
      </c>
      <c r="BR275" s="95" t="n">
        <v>0</v>
      </c>
      <c r="BS275" s="95" t="n">
        <v>1</v>
      </c>
      <c r="BT275" s="95" t="n">
        <v>1</v>
      </c>
      <c r="BU275" s="95" t="n">
        <v>1</v>
      </c>
      <c r="BV275" s="95" t="n">
        <v>1</v>
      </c>
      <c r="BW275" s="95" t="n">
        <v>1</v>
      </c>
      <c r="BX275" s="95" t="n">
        <v>1</v>
      </c>
      <c r="BY275" s="95" t="n"/>
      <c r="BZ275" s="95" t="n">
        <v>0</v>
      </c>
      <c r="CA275" s="95" t="n">
        <v>0</v>
      </c>
      <c r="CB275" s="95" t="n"/>
      <c r="CC275" s="95" t="n"/>
      <c r="CD275" s="95" t="n"/>
      <c r="CE275" s="95" t="n">
        <v>30</v>
      </c>
      <c r="CF275" s="95" t="n">
        <v>0</v>
      </c>
      <c r="CG275" s="95" t="n">
        <v>0</v>
      </c>
      <c r="CH275" s="95" t="n"/>
      <c r="CI275" s="95" t="n"/>
      <c r="CJ275" s="95" t="n"/>
      <c r="CK275" s="95" t="n"/>
      <c r="CL275" s="95" t="n"/>
      <c r="CM275" s="95" t="n">
        <v>0</v>
      </c>
      <c r="CN275" s="95" t="n"/>
      <c r="CO275" s="95" t="n">
        <v>0</v>
      </c>
      <c r="CP275" s="95">
        <f>ROUND(P275,2)</f>
        <v/>
      </c>
      <c r="CQ275" s="95">
        <f>ROUND(V275,2)</f>
        <v/>
      </c>
      <c r="CR275" s="95">
        <f>ROUND(W275,2)</f>
        <v/>
      </c>
      <c r="CS275" s="95">
        <f>ROUND(X275,2)</f>
        <v/>
      </c>
      <c r="CT275" s="95">
        <f>ROUND(Y275,2)</f>
        <v/>
      </c>
      <c r="CU275" s="95">
        <f>ROUND(AF275,2)</f>
        <v/>
      </c>
      <c r="CV275" s="95">
        <f>ROUND((AH275*AV275),2)</f>
        <v/>
      </c>
      <c r="CW275" s="95">
        <f>ROUND(AI275,2)</f>
        <v/>
      </c>
      <c r="CX275" s="95">
        <f>ROUND(AJ275,2)</f>
        <v/>
      </c>
      <c r="CY275" s="95">
        <f>ROUND(((P275*AT275)/100),2)</f>
        <v/>
      </c>
      <c r="CZ275" s="95">
        <f>ROUND(((P275*AU275)/100),2)</f>
        <v/>
      </c>
      <c r="DA275" s="95" t="n"/>
      <c r="DB275" s="95" t="n"/>
      <c r="DC275" s="95" t="n"/>
      <c r="DD275" s="95" t="n"/>
      <c r="DE275" s="95" t="n"/>
      <c r="DF275" s="95" t="n"/>
      <c r="DG275" s="95" t="n"/>
      <c r="DH275" s="95" t="n"/>
      <c r="DI275" s="95" t="n"/>
      <c r="DJ275" s="95" t="n"/>
      <c r="DK275" s="95" t="n"/>
      <c r="DL275" s="95" t="n"/>
      <c r="DM275" s="95" t="n"/>
      <c r="DN275" s="95" t="n">
        <v>0</v>
      </c>
      <c r="DO275" s="95" t="n">
        <v>0</v>
      </c>
      <c r="DP275" s="95" t="n">
        <v>1</v>
      </c>
      <c r="DQ275" s="95" t="n">
        <v>1</v>
      </c>
      <c r="DR275" s="95" t="n"/>
      <c r="DS275" s="95" t="n"/>
      <c r="DT275" s="95" t="n"/>
      <c r="DU275" s="95" t="n">
        <v>1000</v>
      </c>
      <c r="DV275" s="95" t="inlineStr">
        <is>
          <t>шт.</t>
        </is>
      </c>
      <c r="DW275" s="95" t="inlineStr">
        <is>
          <t>шт.</t>
        </is>
      </c>
      <c r="DX275" s="95" t="n">
        <v>1</v>
      </c>
      <c r="DY275" s="95" t="n"/>
      <c r="DZ275" s="95" t="n"/>
      <c r="EA275" s="95" t="n"/>
      <c r="EB275" s="95" t="n"/>
      <c r="EC275" s="95" t="n"/>
      <c r="ED275" s="95" t="n"/>
      <c r="EE275" s="95" t="n">
        <v>1660746339</v>
      </c>
      <c r="EF275" s="95" t="n">
        <v>216</v>
      </c>
      <c r="EG275" s="95" t="inlineStr">
        <is>
          <t>Оборудование</t>
        </is>
      </c>
      <c r="EH275" s="95" t="n">
        <v>0</v>
      </c>
      <c r="EI275" s="95" t="n"/>
      <c r="EJ275" s="95" t="n">
        <v>203.7</v>
      </c>
      <c r="EK275" s="95" t="n">
        <v>0</v>
      </c>
      <c r="EL275" s="95" t="inlineStr">
        <is>
          <t>ТКП / коммерческое предложение</t>
        </is>
      </c>
      <c r="EM275" s="95" t="inlineStr">
        <is>
          <t>PETR-995292</t>
        </is>
      </c>
      <c r="EN275" s="95" t="n"/>
      <c r="EO275" s="95" t="n"/>
      <c r="EP275" s="95" t="n"/>
      <c r="EQ275" s="95" t="n">
        <v>0</v>
      </c>
      <c r="ER275" s="95" t="n">
        <v>1672.69</v>
      </c>
      <c r="ES275" s="95" t="n">
        <v>0</v>
      </c>
      <c r="ET275" s="95" t="n">
        <v>0</v>
      </c>
      <c r="EU275" s="95" t="n">
        <v>0</v>
      </c>
      <c r="EV275" s="95" t="n">
        <v>0</v>
      </c>
      <c r="EW275" s="95" t="n">
        <v>0</v>
      </c>
      <c r="EX275" s="95" t="n">
        <v>0</v>
      </c>
      <c r="EY275" s="95" t="n">
        <v>0</v>
      </c>
      <c r="EZ275" s="95" t="n"/>
      <c r="FA275" s="95" t="n"/>
      <c r="FB275" s="95" t="n"/>
      <c r="FC275" s="95" t="n"/>
      <c r="FD275" s="95" t="n"/>
      <c r="FE275" s="95" t="n"/>
      <c r="FF275" s="95" t="n"/>
      <c r="FG275" s="95" t="n"/>
      <c r="FH275" s="95" t="n"/>
      <c r="FI275" s="95" t="n"/>
      <c r="FJ275" s="95" t="n"/>
      <c r="FK275" s="95" t="n"/>
      <c r="FL275" s="95" t="n"/>
      <c r="FM275" s="95" t="n"/>
      <c r="FN275" s="95" t="n"/>
      <c r="FO275" s="95" t="n"/>
      <c r="FP275" s="95" t="n"/>
      <c r="FQ275" s="95" t="n">
        <v>0</v>
      </c>
      <c r="FR275" s="95">
        <f>ROUND(IF(BI275=3,GM275,0),2)</f>
        <v/>
      </c>
      <c r="FS275" s="95" t="n">
        <v>0</v>
      </c>
      <c r="FT275" s="95" t="n"/>
      <c r="FU275" s="95" t="n"/>
      <c r="FV275" s="95" t="n"/>
      <c r="FW275" s="95" t="n"/>
      <c r="FX275" s="95" t="n">
        <v>0</v>
      </c>
      <c r="FY275" s="95" t="n">
        <v>0</v>
      </c>
      <c r="FZ275" s="95" t="n"/>
      <c r="GA275" s="95" t="inlineStr">
        <is>
          <t>[83 / 1,20 /  1] +  1,2% Заг.скл</t>
        </is>
      </c>
      <c r="GB275" s="95" t="n"/>
      <c r="GC275" s="95" t="n"/>
      <c r="GD275" s="95" t="n">
        <v>1</v>
      </c>
      <c r="GE275" s="95" t="n"/>
      <c r="GF275" s="95" t="n">
        <v>1660746339</v>
      </c>
      <c r="GG275" s="95" t="n">
        <v>2</v>
      </c>
      <c r="GH275" s="95" t="n">
        <v>3</v>
      </c>
      <c r="GI275" s="95" t="n">
        <v>5</v>
      </c>
      <c r="GJ275" s="95" t="n">
        <v>0</v>
      </c>
      <c r="GK275" s="95" t="n">
        <v>0</v>
      </c>
      <c r="GL275" s="95">
        <f>ROUND(IF(AND(BH275=3,BI275=3,FS275&lt;&gt;0),P275,0),2)</f>
        <v/>
      </c>
      <c r="GM275" s="95">
        <f>ROUND(O275+X275+Y275,2)+GX275</f>
        <v/>
      </c>
      <c r="GN275" s="95">
        <f>IF(OR(BI275=0,BI275=1),GM275-GX275,0)</f>
        <v/>
      </c>
      <c r="GO275" s="95">
        <f>IF(BI275=2,GM275-GX275,0)</f>
        <v/>
      </c>
      <c r="GP275" s="95">
        <f>IF(BI275=4,GM275-GX275,0)</f>
        <v/>
      </c>
      <c r="GQ275" s="95" t="n"/>
      <c r="GR275" s="95" t="n">
        <v>1</v>
      </c>
      <c r="GS275" s="95" t="n">
        <v>1</v>
      </c>
      <c r="GT275" s="95" t="n">
        <v>0</v>
      </c>
      <c r="GU275" s="95" t="n"/>
      <c r="GV275" s="95">
        <f>ROUND((GT275),6)</f>
        <v/>
      </c>
      <c r="GW275" s="95" t="n">
        <v>1</v>
      </c>
      <c r="GX275" s="95">
        <f>ROUND(HC275*I275,2)</f>
        <v/>
      </c>
      <c r="GY275" s="95" t="n">
        <v>0</v>
      </c>
      <c r="GZ275" s="95" t="n">
        <v>0</v>
      </c>
      <c r="HA275" s="95" t="n">
        <v>0</v>
      </c>
      <c r="HB275" s="95" t="n">
        <v>0</v>
      </c>
      <c r="HC275" s="95">
        <f>GV275*GW275</f>
        <v/>
      </c>
      <c r="HD275" s="95" t="n">
        <v>0</v>
      </c>
      <c r="HE275" s="95" t="n"/>
      <c r="HF275" s="95" t="n"/>
      <c r="HG275" s="95" t="n"/>
      <c r="HH275" s="95" t="n"/>
      <c r="HI275" s="95" t="n"/>
      <c r="HJ275" s="95" t="n"/>
      <c r="HK275" s="95" t="n"/>
      <c r="HL275" s="95" t="n"/>
      <c r="HM275" s="95" t="n"/>
      <c r="HN275" s="95" t="n"/>
      <c r="HO275" s="95" t="n"/>
      <c r="HP275" s="95" t="n"/>
      <c r="HQ275" s="95" t="n"/>
      <c r="HR275" s="95" t="n"/>
      <c r="HS275" s="95" t="n"/>
      <c r="HT275" s="95" t="n"/>
      <c r="HU275" s="95" t="n"/>
      <c r="HV275" s="95" t="n"/>
      <c r="HW275" s="95" t="n"/>
      <c r="HX275" s="95" t="n"/>
      <c r="HY275" s="95" t="n"/>
      <c r="HZ275" s="95" t="n"/>
      <c r="IA275" s="95" t="n"/>
      <c r="IB275" s="95" t="n"/>
      <c r="IC275" s="95" t="n"/>
      <c r="ID275" s="95" t="n"/>
      <c r="IE275" s="95" t="n"/>
      <c r="IF275" s="95" t="n"/>
      <c r="IG275" s="95" t="n"/>
      <c r="IH275" s="95" t="n"/>
      <c r="II275" s="95" t="n"/>
      <c r="IJ275" s="95" t="n"/>
      <c r="IK275" s="95" t="n"/>
      <c r="IL275" s="95" t="n"/>
      <c r="IM275" s="95" t="n"/>
      <c r="IN275" s="95" t="n"/>
      <c r="IO275" s="95" t="n"/>
      <c r="IP275" s="95" t="n"/>
      <c r="IQ275" s="95" t="n"/>
      <c r="IR275" s="95" t="n"/>
      <c r="IS275" s="95" t="n"/>
      <c r="IT275" s="95" t="n"/>
      <c r="IU275" s="95" t="n"/>
    </row>
    <row r="276" ht="12.75" customHeight="1" s="54">
      <c r="A276" s="95" t="n">
        <v>18</v>
      </c>
      <c r="B276" s="95" t="n">
        <v>1</v>
      </c>
      <c r="C276" s="95">
        <f>ROW(SmtRes!A253)</f>
        <v/>
      </c>
      <c r="D276" s="95">
        <f>ROW(EtalonRes!A253)</f>
        <v/>
      </c>
      <c r="E276" s="95" t="n">
        <v>2</v>
      </c>
      <c r="F276" s="95" t="inlineStr">
        <is>
          <t>PETR-1005516</t>
        </is>
      </c>
      <c r="G276" s="95" t="inlineStr">
        <is>
          <t>Извещатель пожарный ручной с коробкой и крепежом</t>
        </is>
      </c>
      <c r="H276" s="95" t="inlineStr">
        <is>
          <t>шт.</t>
        </is>
      </c>
      <c r="I276" s="95" t="n">
        <v>102.9</v>
      </c>
      <c r="J276" s="95" t="n">
        <v>2007.23</v>
      </c>
      <c r="K276" s="95" t="n">
        <v>206544.22</v>
      </c>
      <c r="L276" s="95" t="n"/>
      <c r="M276" s="95" t="n"/>
      <c r="N276" s="95" t="n"/>
      <c r="O276" s="95">
        <f>ROUND(Z276,2)</f>
        <v/>
      </c>
      <c r="P276" s="95">
        <f>ROUND(U276,2)</f>
        <v/>
      </c>
      <c r="Q276" s="95">
        <f>ROUND(1,2)</f>
        <v/>
      </c>
      <c r="R276" s="95">
        <f>ROUND(AH276,2)</f>
        <v/>
      </c>
      <c r="S276" s="95" t="inlineStr">
        <is>
          <t>PETR-1005516</t>
        </is>
      </c>
      <c r="T276" s="95" t="inlineStr">
        <is>
          <t>equipment</t>
        </is>
      </c>
      <c r="U276" s="95" t="n">
        <v>206544.22</v>
      </c>
      <c r="V276" s="95" t="n">
        <v>0</v>
      </c>
      <c r="W276" s="95" t="n">
        <v>0</v>
      </c>
      <c r="X276" s="95" t="n">
        <v>0</v>
      </c>
      <c r="Y276" s="95" t="n">
        <v>0</v>
      </c>
      <c r="Z276" s="95" t="n">
        <v>206543.97</v>
      </c>
      <c r="AA276" s="95" t="n">
        <v>0</v>
      </c>
      <c r="AB276" s="95" t="n">
        <v>0</v>
      </c>
      <c r="AC276" s="95" t="n">
        <v>0</v>
      </c>
      <c r="AD276" s="95" t="n">
        <v>0</v>
      </c>
      <c r="AE276" s="95" t="inlineStr">
        <is>
          <t>equipment</t>
        </is>
      </c>
      <c r="AF276" s="95" t="n">
        <v>0</v>
      </c>
      <c r="AG276" s="95" t="n">
        <v>0</v>
      </c>
      <c r="AH276" s="95" t="n">
        <v>0</v>
      </c>
      <c r="AI276" s="95">
        <f>(EX276)</f>
        <v/>
      </c>
      <c r="AJ276" s="95">
        <f>(AS276)</f>
        <v/>
      </c>
      <c r="AK276" s="95" t="n">
        <v>0</v>
      </c>
      <c r="AL276" s="95" t="n">
        <v>0</v>
      </c>
      <c r="AM276" s="95" t="n">
        <v>0</v>
      </c>
      <c r="AN276" s="95" t="n">
        <v>0</v>
      </c>
      <c r="AO276" s="95">
        <f>ROUND(O276,2)</f>
        <v/>
      </c>
      <c r="AP276" s="95" t="n">
        <v>0</v>
      </c>
      <c r="AQ276" s="95">
        <f>ROUND(R276,2)</f>
        <v/>
      </c>
      <c r="AR276" s="95" t="n">
        <v>0</v>
      </c>
      <c r="AS276" s="95" t="n">
        <v>0</v>
      </c>
      <c r="AT276" s="95" t="n">
        <v>0</v>
      </c>
      <c r="AU276" s="95" t="n">
        <v>0</v>
      </c>
      <c r="AV276" s="95" t="n">
        <v>1</v>
      </c>
      <c r="AW276" s="95" t="n">
        <v>1</v>
      </c>
      <c r="AX276" s="95" t="n"/>
      <c r="AY276" s="95" t="n"/>
      <c r="AZ276" s="95" t="n">
        <v>1</v>
      </c>
      <c r="BA276" s="95" t="n">
        <v>0</v>
      </c>
      <c r="BB276" s="95" t="n">
        <v>0</v>
      </c>
      <c r="BC276" s="95" t="n">
        <v>1</v>
      </c>
      <c r="BD276" s="95" t="n"/>
      <c r="BE276" s="95" t="n"/>
      <c r="BF276" s="95" t="n"/>
      <c r="BG276" s="95" t="n"/>
      <c r="BH276" s="95" t="n">
        <v>3</v>
      </c>
      <c r="BI276" s="95" t="n">
        <v>102.9</v>
      </c>
      <c r="BJ276" s="95" t="n"/>
      <c r="BK276" s="95" t="n"/>
      <c r="BL276" s="95" t="n"/>
      <c r="BM276" s="95" t="n">
        <v>400003</v>
      </c>
      <c r="BN276" s="95" t="n">
        <v>0</v>
      </c>
      <c r="BO276" s="95" t="n"/>
      <c r="BP276" s="95" t="n">
        <v>0</v>
      </c>
      <c r="BQ276" s="95" t="n">
        <v>216</v>
      </c>
      <c r="BR276" s="95" t="n">
        <v>0</v>
      </c>
      <c r="BS276" s="95" t="n">
        <v>1</v>
      </c>
      <c r="BT276" s="95" t="n">
        <v>1</v>
      </c>
      <c r="BU276" s="95" t="n">
        <v>1</v>
      </c>
      <c r="BV276" s="95" t="n">
        <v>1</v>
      </c>
      <c r="BW276" s="95" t="n">
        <v>1</v>
      </c>
      <c r="BX276" s="95" t="n">
        <v>1</v>
      </c>
      <c r="BY276" s="95" t="n"/>
      <c r="BZ276" s="95" t="n">
        <v>0</v>
      </c>
      <c r="CA276" s="95" t="n">
        <v>0</v>
      </c>
      <c r="CB276" s="95" t="n"/>
      <c r="CC276" s="95" t="n"/>
      <c r="CD276" s="95" t="n"/>
      <c r="CE276" s="95" t="n">
        <v>30</v>
      </c>
      <c r="CF276" s="95" t="n">
        <v>0</v>
      </c>
      <c r="CG276" s="95" t="n">
        <v>0</v>
      </c>
      <c r="CH276" s="95" t="n"/>
      <c r="CI276" s="95" t="n"/>
      <c r="CJ276" s="95" t="n"/>
      <c r="CK276" s="95" t="n"/>
      <c r="CL276" s="95" t="n"/>
      <c r="CM276" s="95" t="n">
        <v>0</v>
      </c>
      <c r="CN276" s="95" t="n"/>
      <c r="CO276" s="95" t="n">
        <v>0</v>
      </c>
      <c r="CP276" s="95">
        <f>ROUND(P276,2)</f>
        <v/>
      </c>
      <c r="CQ276" s="95">
        <f>ROUND(V276,2)</f>
        <v/>
      </c>
      <c r="CR276" s="95">
        <f>ROUND(W276,2)</f>
        <v/>
      </c>
      <c r="CS276" s="95">
        <f>ROUND(X276,2)</f>
        <v/>
      </c>
      <c r="CT276" s="95">
        <f>ROUND(Y276,2)</f>
        <v/>
      </c>
      <c r="CU276" s="95">
        <f>ROUND(AF276,2)</f>
        <v/>
      </c>
      <c r="CV276" s="95">
        <f>ROUND((AH276*AV276),2)</f>
        <v/>
      </c>
      <c r="CW276" s="95">
        <f>ROUND(AI276,2)</f>
        <v/>
      </c>
      <c r="CX276" s="95">
        <f>ROUND(AJ276,2)</f>
        <v/>
      </c>
      <c r="CY276" s="95">
        <f>ROUND(((P276*AT276)/100),2)</f>
        <v/>
      </c>
      <c r="CZ276" s="95">
        <f>ROUND(((P276*AU276)/100),2)</f>
        <v/>
      </c>
      <c r="DA276" s="95" t="n"/>
      <c r="DB276" s="95" t="n"/>
      <c r="DC276" s="95" t="n"/>
      <c r="DD276" s="95" t="n"/>
      <c r="DE276" s="95" t="n"/>
      <c r="DF276" s="95" t="n"/>
      <c r="DG276" s="95" t="n"/>
      <c r="DH276" s="95" t="n"/>
      <c r="DI276" s="95" t="n"/>
      <c r="DJ276" s="95" t="n"/>
      <c r="DK276" s="95" t="n"/>
      <c r="DL276" s="95" t="n"/>
      <c r="DM276" s="95" t="n"/>
      <c r="DN276" s="95" t="n">
        <v>0</v>
      </c>
      <c r="DO276" s="95" t="n">
        <v>0</v>
      </c>
      <c r="DP276" s="95" t="n">
        <v>1</v>
      </c>
      <c r="DQ276" s="95" t="n">
        <v>1</v>
      </c>
      <c r="DR276" s="95" t="n"/>
      <c r="DS276" s="95" t="n"/>
      <c r="DT276" s="95" t="n"/>
      <c r="DU276" s="95" t="n">
        <v>1000</v>
      </c>
      <c r="DV276" s="95" t="inlineStr">
        <is>
          <t>шт.</t>
        </is>
      </c>
      <c r="DW276" s="95" t="inlineStr">
        <is>
          <t>шт.</t>
        </is>
      </c>
      <c r="DX276" s="95" t="n">
        <v>1</v>
      </c>
      <c r="DY276" s="95" t="n"/>
      <c r="DZ276" s="95" t="n"/>
      <c r="EA276" s="95" t="n"/>
      <c r="EB276" s="95" t="n"/>
      <c r="EC276" s="95" t="n"/>
      <c r="ED276" s="95" t="n"/>
      <c r="EE276" s="95" t="n">
        <v>1386057691</v>
      </c>
      <c r="EF276" s="95" t="n">
        <v>216</v>
      </c>
      <c r="EG276" s="95" t="inlineStr">
        <is>
          <t>Оборудование</t>
        </is>
      </c>
      <c r="EH276" s="95" t="n">
        <v>0</v>
      </c>
      <c r="EI276" s="95" t="n"/>
      <c r="EJ276" s="95" t="n">
        <v>102.9</v>
      </c>
      <c r="EK276" s="95" t="n">
        <v>0</v>
      </c>
      <c r="EL276" s="95" t="inlineStr">
        <is>
          <t>ТКП / коммерческое предложение</t>
        </is>
      </c>
      <c r="EM276" s="95" t="inlineStr">
        <is>
          <t>PETR-1005516</t>
        </is>
      </c>
      <c r="EN276" s="95" t="n"/>
      <c r="EO276" s="95" t="n"/>
      <c r="EP276" s="95" t="n"/>
      <c r="EQ276" s="95" t="n">
        <v>0</v>
      </c>
      <c r="ER276" s="95" t="n">
        <v>2007.23</v>
      </c>
      <c r="ES276" s="95" t="n">
        <v>0</v>
      </c>
      <c r="ET276" s="95" t="n">
        <v>0</v>
      </c>
      <c r="EU276" s="95" t="n">
        <v>0</v>
      </c>
      <c r="EV276" s="95" t="n">
        <v>0</v>
      </c>
      <c r="EW276" s="95" t="n">
        <v>0</v>
      </c>
      <c r="EX276" s="95" t="n">
        <v>0</v>
      </c>
      <c r="EY276" s="95" t="n">
        <v>0</v>
      </c>
      <c r="EZ276" s="95" t="n"/>
      <c r="FA276" s="95" t="n"/>
      <c r="FB276" s="95" t="n"/>
      <c r="FC276" s="95" t="n"/>
      <c r="FD276" s="95" t="n"/>
      <c r="FE276" s="95" t="n"/>
      <c r="FF276" s="95" t="n"/>
      <c r="FG276" s="95" t="n"/>
      <c r="FH276" s="95" t="n"/>
      <c r="FI276" s="95" t="n"/>
      <c r="FJ276" s="95" t="n"/>
      <c r="FK276" s="95" t="n"/>
      <c r="FL276" s="95" t="n"/>
      <c r="FM276" s="95" t="n"/>
      <c r="FN276" s="95" t="n"/>
      <c r="FO276" s="95" t="n"/>
      <c r="FP276" s="95" t="n"/>
      <c r="FQ276" s="95" t="n">
        <v>0</v>
      </c>
      <c r="FR276" s="95">
        <f>ROUND(IF(BI276=3,GM276,0),2)</f>
        <v/>
      </c>
      <c r="FS276" s="95" t="n">
        <v>0</v>
      </c>
      <c r="FT276" s="95" t="n"/>
      <c r="FU276" s="95" t="n"/>
      <c r="FV276" s="95" t="n"/>
      <c r="FW276" s="95" t="n"/>
      <c r="FX276" s="95" t="n">
        <v>0</v>
      </c>
      <c r="FY276" s="95" t="n">
        <v>0</v>
      </c>
      <c r="FZ276" s="95" t="n"/>
      <c r="GA276" s="95" t="inlineStr">
        <is>
          <t>[83 / 1,20 /  1] +  1,2% Заг.скл</t>
        </is>
      </c>
      <c r="GB276" s="95" t="n"/>
      <c r="GC276" s="95" t="n"/>
      <c r="GD276" s="95" t="n">
        <v>1</v>
      </c>
      <c r="GE276" s="95" t="n"/>
      <c r="GF276" s="95" t="n">
        <v>1386057691</v>
      </c>
      <c r="GG276" s="95" t="n">
        <v>2</v>
      </c>
      <c r="GH276" s="95" t="n">
        <v>3</v>
      </c>
      <c r="GI276" s="95" t="n">
        <v>5</v>
      </c>
      <c r="GJ276" s="95" t="n">
        <v>0</v>
      </c>
      <c r="GK276" s="95" t="n">
        <v>0</v>
      </c>
      <c r="GL276" s="95">
        <f>ROUND(IF(AND(BH276=3,BI276=3,FS276&lt;&gt;0),P276,0),2)</f>
        <v/>
      </c>
      <c r="GM276" s="95">
        <f>ROUND(O276+X276+Y276,2)+GX276</f>
        <v/>
      </c>
      <c r="GN276" s="95">
        <f>IF(OR(BI276=0,BI276=1),GM276-GX276,0)</f>
        <v/>
      </c>
      <c r="GO276" s="95">
        <f>IF(BI276=2,GM276-GX276,0)</f>
        <v/>
      </c>
      <c r="GP276" s="95">
        <f>IF(BI276=4,GM276-GX276,0)</f>
        <v/>
      </c>
      <c r="GQ276" s="95" t="n"/>
      <c r="GR276" s="95" t="n">
        <v>1</v>
      </c>
      <c r="GS276" s="95" t="n">
        <v>1</v>
      </c>
      <c r="GT276" s="95" t="n">
        <v>0</v>
      </c>
      <c r="GU276" s="95" t="n"/>
      <c r="GV276" s="95">
        <f>ROUND((GT276),6)</f>
        <v/>
      </c>
      <c r="GW276" s="95" t="n">
        <v>1</v>
      </c>
      <c r="GX276" s="95">
        <f>ROUND(HC276*I276,2)</f>
        <v/>
      </c>
      <c r="GY276" s="95" t="n">
        <v>0</v>
      </c>
      <c r="GZ276" s="95" t="n">
        <v>0</v>
      </c>
      <c r="HA276" s="95" t="n">
        <v>0</v>
      </c>
      <c r="HB276" s="95" t="n">
        <v>0</v>
      </c>
      <c r="HC276" s="95">
        <f>GV276*GW276</f>
        <v/>
      </c>
      <c r="HD276" s="95" t="n">
        <v>0</v>
      </c>
      <c r="HE276" s="95" t="n"/>
      <c r="HF276" s="95" t="n"/>
      <c r="HG276" s="95" t="n"/>
      <c r="HH276" s="95" t="n"/>
      <c r="HI276" s="95" t="n"/>
      <c r="HJ276" s="95" t="n"/>
      <c r="HK276" s="95" t="n"/>
      <c r="HL276" s="95" t="n"/>
      <c r="HM276" s="95" t="n"/>
      <c r="HN276" s="95" t="n"/>
      <c r="HO276" s="95" t="n"/>
      <c r="HP276" s="95" t="n"/>
      <c r="HQ276" s="95" t="n"/>
      <c r="HR276" s="95" t="n"/>
      <c r="HS276" s="95" t="n"/>
      <c r="HT276" s="95" t="n"/>
      <c r="HU276" s="95" t="n"/>
      <c r="HV276" s="95" t="n"/>
      <c r="HW276" s="95" t="n"/>
      <c r="HX276" s="95" t="n"/>
      <c r="HY276" s="95" t="n"/>
      <c r="HZ276" s="95" t="n"/>
      <c r="IA276" s="95" t="n"/>
      <c r="IB276" s="95" t="n"/>
      <c r="IC276" s="95" t="n"/>
      <c r="ID276" s="95" t="n"/>
      <c r="IE276" s="95" t="n"/>
      <c r="IF276" s="95" t="n"/>
      <c r="IG276" s="95" t="n"/>
      <c r="IH276" s="95" t="n"/>
      <c r="II276" s="95" t="n"/>
      <c r="IJ276" s="95" t="n"/>
      <c r="IK276" s="95" t="n"/>
      <c r="IL276" s="95" t="n"/>
      <c r="IM276" s="95" t="n"/>
      <c r="IN276" s="95" t="n"/>
      <c r="IO276" s="95" t="n"/>
      <c r="IP276" s="95" t="n"/>
      <c r="IQ276" s="95" t="n"/>
      <c r="IR276" s="95" t="n"/>
      <c r="IS276" s="95" t="n"/>
      <c r="IT276" s="95" t="n"/>
      <c r="IU276" s="95" t="n"/>
    </row>
    <row r="277" ht="12.75" customHeight="1" s="54">
      <c r="A277" s="95" t="n">
        <v>18</v>
      </c>
      <c r="B277" s="95" t="n">
        <v>1</v>
      </c>
      <c r="C277" s="95">
        <f>ROW(SmtRes!A254)</f>
        <v/>
      </c>
      <c r="D277" s="95">
        <f>ROW(EtalonRes!A254)</f>
        <v/>
      </c>
      <c r="E277" s="95" t="n">
        <v>2</v>
      </c>
      <c r="F277" s="95" t="inlineStr">
        <is>
          <t>PETR-1168009</t>
        </is>
      </c>
      <c r="G277" s="95" t="inlineStr">
        <is>
          <t>Оповещатель звуковой/светозвуковой пожарный</t>
        </is>
      </c>
      <c r="H277" s="95" t="inlineStr">
        <is>
          <t>шт.</t>
        </is>
      </c>
      <c r="I277" s="95" t="n">
        <v>100.8</v>
      </c>
      <c r="J277" s="95" t="n">
        <v>2676.31</v>
      </c>
      <c r="K277" s="95" t="n">
        <v>269772.05</v>
      </c>
      <c r="L277" s="95" t="n"/>
      <c r="M277" s="95" t="n"/>
      <c r="N277" s="95" t="n"/>
      <c r="O277" s="95">
        <f>ROUND(Z277,2)</f>
        <v/>
      </c>
      <c r="P277" s="95">
        <f>ROUND(U277,2)</f>
        <v/>
      </c>
      <c r="Q277" s="95">
        <f>ROUND(1,2)</f>
        <v/>
      </c>
      <c r="R277" s="95">
        <f>ROUND(AH277,2)</f>
        <v/>
      </c>
      <c r="S277" s="95" t="inlineStr">
        <is>
          <t>PETR-1168009</t>
        </is>
      </c>
      <c r="T277" s="95" t="inlineStr">
        <is>
          <t>equipment</t>
        </is>
      </c>
      <c r="U277" s="95" t="n">
        <v>269772.05</v>
      </c>
      <c r="V277" s="95" t="n">
        <v>0</v>
      </c>
      <c r="W277" s="95" t="n">
        <v>0</v>
      </c>
      <c r="X277" s="95" t="n">
        <v>0</v>
      </c>
      <c r="Y277" s="95" t="n">
        <v>0</v>
      </c>
      <c r="Z277" s="95" t="n">
        <v>269772.05</v>
      </c>
      <c r="AA277" s="95" t="n">
        <v>0</v>
      </c>
      <c r="AB277" s="95" t="n">
        <v>0</v>
      </c>
      <c r="AC277" s="95" t="n">
        <v>0</v>
      </c>
      <c r="AD277" s="95" t="n">
        <v>0</v>
      </c>
      <c r="AE277" s="95" t="inlineStr">
        <is>
          <t>equipment</t>
        </is>
      </c>
      <c r="AF277" s="95" t="n">
        <v>0</v>
      </c>
      <c r="AG277" s="95" t="n">
        <v>0</v>
      </c>
      <c r="AH277" s="95" t="n">
        <v>0</v>
      </c>
      <c r="AI277" s="95">
        <f>(EX277)</f>
        <v/>
      </c>
      <c r="AJ277" s="95">
        <f>(AS277)</f>
        <v/>
      </c>
      <c r="AK277" s="95" t="n">
        <v>0</v>
      </c>
      <c r="AL277" s="95" t="n">
        <v>0</v>
      </c>
      <c r="AM277" s="95" t="n">
        <v>0</v>
      </c>
      <c r="AN277" s="95" t="n">
        <v>0</v>
      </c>
      <c r="AO277" s="95">
        <f>ROUND(O277,2)</f>
        <v/>
      </c>
      <c r="AP277" s="95" t="n">
        <v>0</v>
      </c>
      <c r="AQ277" s="95">
        <f>ROUND(R277,2)</f>
        <v/>
      </c>
      <c r="AR277" s="95" t="n">
        <v>0</v>
      </c>
      <c r="AS277" s="95" t="n">
        <v>0</v>
      </c>
      <c r="AT277" s="95" t="n">
        <v>0</v>
      </c>
      <c r="AU277" s="95" t="n">
        <v>0</v>
      </c>
      <c r="AV277" s="95" t="n">
        <v>1</v>
      </c>
      <c r="AW277" s="95" t="n">
        <v>1</v>
      </c>
      <c r="AX277" s="95" t="n"/>
      <c r="AY277" s="95" t="n"/>
      <c r="AZ277" s="95" t="n">
        <v>1</v>
      </c>
      <c r="BA277" s="95" t="n">
        <v>0</v>
      </c>
      <c r="BB277" s="95" t="n">
        <v>0</v>
      </c>
      <c r="BC277" s="95" t="n">
        <v>1</v>
      </c>
      <c r="BD277" s="95" t="n"/>
      <c r="BE277" s="95" t="n"/>
      <c r="BF277" s="95" t="n"/>
      <c r="BG277" s="95" t="n"/>
      <c r="BH277" s="95" t="n">
        <v>3</v>
      </c>
      <c r="BI277" s="95" t="n">
        <v>100.8</v>
      </c>
      <c r="BJ277" s="95" t="n"/>
      <c r="BK277" s="95" t="n"/>
      <c r="BL277" s="95" t="n"/>
      <c r="BM277" s="95" t="n">
        <v>400003</v>
      </c>
      <c r="BN277" s="95" t="n">
        <v>0</v>
      </c>
      <c r="BO277" s="95" t="n"/>
      <c r="BP277" s="95" t="n">
        <v>0</v>
      </c>
      <c r="BQ277" s="95" t="n">
        <v>216</v>
      </c>
      <c r="BR277" s="95" t="n">
        <v>0</v>
      </c>
      <c r="BS277" s="95" t="n">
        <v>1</v>
      </c>
      <c r="BT277" s="95" t="n">
        <v>1</v>
      </c>
      <c r="BU277" s="95" t="n">
        <v>1</v>
      </c>
      <c r="BV277" s="95" t="n">
        <v>1</v>
      </c>
      <c r="BW277" s="95" t="n">
        <v>1</v>
      </c>
      <c r="BX277" s="95" t="n">
        <v>1</v>
      </c>
      <c r="BY277" s="95" t="n"/>
      <c r="BZ277" s="95" t="n">
        <v>0</v>
      </c>
      <c r="CA277" s="95" t="n">
        <v>0</v>
      </c>
      <c r="CB277" s="95" t="n"/>
      <c r="CC277" s="95" t="n"/>
      <c r="CD277" s="95" t="n"/>
      <c r="CE277" s="95" t="n">
        <v>30</v>
      </c>
      <c r="CF277" s="95" t="n">
        <v>0</v>
      </c>
      <c r="CG277" s="95" t="n">
        <v>0</v>
      </c>
      <c r="CH277" s="95" t="n"/>
      <c r="CI277" s="95" t="n"/>
      <c r="CJ277" s="95" t="n"/>
      <c r="CK277" s="95" t="n"/>
      <c r="CL277" s="95" t="n"/>
      <c r="CM277" s="95" t="n">
        <v>0</v>
      </c>
      <c r="CN277" s="95" t="n"/>
      <c r="CO277" s="95" t="n">
        <v>0</v>
      </c>
      <c r="CP277" s="95">
        <f>ROUND(P277,2)</f>
        <v/>
      </c>
      <c r="CQ277" s="95">
        <f>ROUND(V277,2)</f>
        <v/>
      </c>
      <c r="CR277" s="95">
        <f>ROUND(W277,2)</f>
        <v/>
      </c>
      <c r="CS277" s="95">
        <f>ROUND(X277,2)</f>
        <v/>
      </c>
      <c r="CT277" s="95">
        <f>ROUND(Y277,2)</f>
        <v/>
      </c>
      <c r="CU277" s="95">
        <f>ROUND(AF277,2)</f>
        <v/>
      </c>
      <c r="CV277" s="95">
        <f>ROUND((AH277*AV277),2)</f>
        <v/>
      </c>
      <c r="CW277" s="95">
        <f>ROUND(AI277,2)</f>
        <v/>
      </c>
      <c r="CX277" s="95">
        <f>ROUND(AJ277,2)</f>
        <v/>
      </c>
      <c r="CY277" s="95">
        <f>ROUND(((P277*AT277)/100),2)</f>
        <v/>
      </c>
      <c r="CZ277" s="95">
        <f>ROUND(((P277*AU277)/100),2)</f>
        <v/>
      </c>
      <c r="DA277" s="95" t="n"/>
      <c r="DB277" s="95" t="n"/>
      <c r="DC277" s="95" t="n"/>
      <c r="DD277" s="95" t="n"/>
      <c r="DE277" s="95" t="n"/>
      <c r="DF277" s="95" t="n"/>
      <c r="DG277" s="95" t="n"/>
      <c r="DH277" s="95" t="n"/>
      <c r="DI277" s="95" t="n"/>
      <c r="DJ277" s="95" t="n"/>
      <c r="DK277" s="95" t="n"/>
      <c r="DL277" s="95" t="n"/>
      <c r="DM277" s="95" t="n"/>
      <c r="DN277" s="95" t="n">
        <v>0</v>
      </c>
      <c r="DO277" s="95" t="n">
        <v>0</v>
      </c>
      <c r="DP277" s="95" t="n">
        <v>1</v>
      </c>
      <c r="DQ277" s="95" t="n">
        <v>1</v>
      </c>
      <c r="DR277" s="95" t="n"/>
      <c r="DS277" s="95" t="n"/>
      <c r="DT277" s="95" t="n"/>
      <c r="DU277" s="95" t="n">
        <v>1000</v>
      </c>
      <c r="DV277" s="95" t="inlineStr">
        <is>
          <t>шт.</t>
        </is>
      </c>
      <c r="DW277" s="95" t="inlineStr">
        <is>
          <t>шт.</t>
        </is>
      </c>
      <c r="DX277" s="95" t="n">
        <v>1</v>
      </c>
      <c r="DY277" s="95" t="n"/>
      <c r="DZ277" s="95" t="n"/>
      <c r="EA277" s="95" t="n"/>
      <c r="EB277" s="95" t="n"/>
      <c r="EC277" s="95" t="n"/>
      <c r="ED277" s="95" t="n"/>
      <c r="EE277" s="95" t="n">
        <v>1418114327</v>
      </c>
      <c r="EF277" s="95" t="n">
        <v>216</v>
      </c>
      <c r="EG277" s="95" t="inlineStr">
        <is>
          <t>Оборудование</t>
        </is>
      </c>
      <c r="EH277" s="95" t="n">
        <v>0</v>
      </c>
      <c r="EI277" s="95" t="n"/>
      <c r="EJ277" s="95" t="n">
        <v>100.8</v>
      </c>
      <c r="EK277" s="95" t="n">
        <v>0</v>
      </c>
      <c r="EL277" s="95" t="inlineStr">
        <is>
          <t>ТКП / коммерческое предложение</t>
        </is>
      </c>
      <c r="EM277" s="95" t="inlineStr">
        <is>
          <t>PETR-1168009</t>
        </is>
      </c>
      <c r="EN277" s="95" t="n"/>
      <c r="EO277" s="95" t="n"/>
      <c r="EP277" s="95" t="n"/>
      <c r="EQ277" s="95" t="n">
        <v>0</v>
      </c>
      <c r="ER277" s="95" t="n">
        <v>2676.31</v>
      </c>
      <c r="ES277" s="95" t="n">
        <v>0</v>
      </c>
      <c r="ET277" s="95" t="n">
        <v>0</v>
      </c>
      <c r="EU277" s="95" t="n">
        <v>0</v>
      </c>
      <c r="EV277" s="95" t="n">
        <v>0</v>
      </c>
      <c r="EW277" s="95" t="n">
        <v>0</v>
      </c>
      <c r="EX277" s="95" t="n">
        <v>0</v>
      </c>
      <c r="EY277" s="95" t="n">
        <v>0</v>
      </c>
      <c r="EZ277" s="95" t="n"/>
      <c r="FA277" s="95" t="n"/>
      <c r="FB277" s="95" t="n"/>
      <c r="FC277" s="95" t="n"/>
      <c r="FD277" s="95" t="n"/>
      <c r="FE277" s="95" t="n"/>
      <c r="FF277" s="95" t="n"/>
      <c r="FG277" s="95" t="n"/>
      <c r="FH277" s="95" t="n"/>
      <c r="FI277" s="95" t="n"/>
      <c r="FJ277" s="95" t="n"/>
      <c r="FK277" s="95" t="n"/>
      <c r="FL277" s="95" t="n"/>
      <c r="FM277" s="95" t="n"/>
      <c r="FN277" s="95" t="n"/>
      <c r="FO277" s="95" t="n"/>
      <c r="FP277" s="95" t="n"/>
      <c r="FQ277" s="95" t="n">
        <v>0</v>
      </c>
      <c r="FR277" s="95">
        <f>ROUND(IF(BI277=3,GM277,0),2)</f>
        <v/>
      </c>
      <c r="FS277" s="95" t="n">
        <v>0</v>
      </c>
      <c r="FT277" s="95" t="n"/>
      <c r="FU277" s="95" t="n"/>
      <c r="FV277" s="95" t="n"/>
      <c r="FW277" s="95" t="n"/>
      <c r="FX277" s="95" t="n">
        <v>0</v>
      </c>
      <c r="FY277" s="95" t="n">
        <v>0</v>
      </c>
      <c r="FZ277" s="95" t="n"/>
      <c r="GA277" s="95" t="inlineStr">
        <is>
          <t>[83 / 1,20 /  1] +  1,2% Заг.скл</t>
        </is>
      </c>
      <c r="GB277" s="95" t="n"/>
      <c r="GC277" s="95" t="n"/>
      <c r="GD277" s="95" t="n">
        <v>1</v>
      </c>
      <c r="GE277" s="95" t="n"/>
      <c r="GF277" s="95" t="n">
        <v>1418114327</v>
      </c>
      <c r="GG277" s="95" t="n">
        <v>2</v>
      </c>
      <c r="GH277" s="95" t="n">
        <v>3</v>
      </c>
      <c r="GI277" s="95" t="n">
        <v>5</v>
      </c>
      <c r="GJ277" s="95" t="n">
        <v>0</v>
      </c>
      <c r="GK277" s="95" t="n">
        <v>0</v>
      </c>
      <c r="GL277" s="95">
        <f>ROUND(IF(AND(BH277=3,BI277=3,FS277&lt;&gt;0),P277,0),2)</f>
        <v/>
      </c>
      <c r="GM277" s="95">
        <f>ROUND(O277+X277+Y277,2)+GX277</f>
        <v/>
      </c>
      <c r="GN277" s="95">
        <f>IF(OR(BI277=0,BI277=1),GM277-GX277,0)</f>
        <v/>
      </c>
      <c r="GO277" s="95">
        <f>IF(BI277=2,GM277-GX277,0)</f>
        <v/>
      </c>
      <c r="GP277" s="95">
        <f>IF(BI277=4,GM277-GX277,0)</f>
        <v/>
      </c>
      <c r="GQ277" s="95" t="n"/>
      <c r="GR277" s="95" t="n">
        <v>1</v>
      </c>
      <c r="GS277" s="95" t="n">
        <v>1</v>
      </c>
      <c r="GT277" s="95" t="n">
        <v>0</v>
      </c>
      <c r="GU277" s="95" t="n"/>
      <c r="GV277" s="95">
        <f>ROUND((GT277),6)</f>
        <v/>
      </c>
      <c r="GW277" s="95" t="n">
        <v>1</v>
      </c>
      <c r="GX277" s="95">
        <f>ROUND(HC277*I277,2)</f>
        <v/>
      </c>
      <c r="GY277" s="95" t="n">
        <v>0</v>
      </c>
      <c r="GZ277" s="95" t="n">
        <v>0</v>
      </c>
      <c r="HA277" s="95" t="n">
        <v>0</v>
      </c>
      <c r="HB277" s="95" t="n">
        <v>0</v>
      </c>
      <c r="HC277" s="95">
        <f>GV277*GW277</f>
        <v/>
      </c>
      <c r="HD277" s="95" t="n">
        <v>0</v>
      </c>
      <c r="HE277" s="95" t="n"/>
      <c r="HF277" s="95" t="n"/>
      <c r="HG277" s="95" t="n"/>
      <c r="HH277" s="95" t="n"/>
      <c r="HI277" s="95" t="n"/>
      <c r="HJ277" s="95" t="n"/>
      <c r="HK277" s="95" t="n"/>
      <c r="HL277" s="95" t="n"/>
      <c r="HM277" s="95" t="n"/>
      <c r="HN277" s="95" t="n"/>
      <c r="HO277" s="95" t="n"/>
      <c r="HP277" s="95" t="n"/>
      <c r="HQ277" s="95" t="n"/>
      <c r="HR277" s="95" t="n"/>
      <c r="HS277" s="95" t="n"/>
      <c r="HT277" s="95" t="n"/>
      <c r="HU277" s="95" t="n"/>
      <c r="HV277" s="95" t="n"/>
      <c r="HW277" s="95" t="n"/>
      <c r="HX277" s="95" t="n"/>
      <c r="HY277" s="95" t="n"/>
      <c r="HZ277" s="95" t="n"/>
      <c r="IA277" s="95" t="n"/>
      <c r="IB277" s="95" t="n"/>
      <c r="IC277" s="95" t="n"/>
      <c r="ID277" s="95" t="n"/>
      <c r="IE277" s="95" t="n"/>
      <c r="IF277" s="95" t="n"/>
      <c r="IG277" s="95" t="n"/>
      <c r="IH277" s="95" t="n"/>
      <c r="II277" s="95" t="n"/>
      <c r="IJ277" s="95" t="n"/>
      <c r="IK277" s="95" t="n"/>
      <c r="IL277" s="95" t="n"/>
      <c r="IM277" s="95" t="n"/>
      <c r="IN277" s="95" t="n"/>
      <c r="IO277" s="95" t="n"/>
      <c r="IP277" s="95" t="n"/>
      <c r="IQ277" s="95" t="n"/>
      <c r="IR277" s="95" t="n"/>
      <c r="IS277" s="95" t="n"/>
      <c r="IT277" s="95" t="n"/>
      <c r="IU277" s="95" t="n"/>
    </row>
    <row r="278" ht="12.75" customHeight="1" s="54">
      <c r="A278" s="95" t="n">
        <v>18</v>
      </c>
      <c r="B278" s="95" t="n">
        <v>1</v>
      </c>
      <c r="C278" s="95">
        <f>ROW(SmtRes!A255)</f>
        <v/>
      </c>
      <c r="D278" s="95">
        <f>ROW(EtalonRes!A255)</f>
        <v/>
      </c>
      <c r="E278" s="95" t="n">
        <v>2.1</v>
      </c>
      <c r="F278" s="95" t="inlineStr">
        <is>
          <t>PETR-1085113</t>
        </is>
      </c>
      <c r="G278" s="95" t="inlineStr">
        <is>
          <t>Клеммы, коробки, изоляторы КЗ, маркировка и крепеж пожарной сигнализации</t>
        </is>
      </c>
      <c r="H278" s="95" t="inlineStr">
        <is>
          <t>м.п.</t>
        </is>
      </c>
      <c r="I278" s="95" t="n">
        <v>1067</v>
      </c>
      <c r="J278" s="95" t="n">
        <v>105.94</v>
      </c>
      <c r="K278" s="95" t="n">
        <v>113035.07</v>
      </c>
      <c r="L278" s="95" t="n"/>
      <c r="M278" s="95" t="n"/>
      <c r="N278" s="95" t="n"/>
      <c r="O278" s="95">
        <f>ROUND(Z278,2)</f>
        <v/>
      </c>
      <c r="P278" s="95">
        <f>ROUND(U278,2)</f>
        <v/>
      </c>
      <c r="Q278" s="95">
        <f>ROUND(1,2)</f>
        <v/>
      </c>
      <c r="R278" s="95">
        <f>ROUND(AH278,2)</f>
        <v/>
      </c>
      <c r="S278" s="95" t="inlineStr">
        <is>
          <t>PETR-1085113</t>
        </is>
      </c>
      <c r="T278" s="95" t="inlineStr">
        <is>
          <t>material</t>
        </is>
      </c>
      <c r="U278" s="95" t="n">
        <v>113035.07</v>
      </c>
      <c r="V278" s="95" t="n">
        <v>0</v>
      </c>
      <c r="W278" s="95" t="n">
        <v>0</v>
      </c>
      <c r="X278" s="95" t="n">
        <v>0</v>
      </c>
      <c r="Y278" s="95" t="n">
        <v>0</v>
      </c>
      <c r="Z278" s="95" t="n">
        <v>113037.98</v>
      </c>
      <c r="AA278" s="95" t="n">
        <v>0</v>
      </c>
      <c r="AB278" s="95" t="n">
        <v>0</v>
      </c>
      <c r="AC278" s="95" t="n">
        <v>0</v>
      </c>
      <c r="AD278" s="95" t="n">
        <v>0</v>
      </c>
      <c r="AE278" s="95" t="inlineStr">
        <is>
          <t>material</t>
        </is>
      </c>
      <c r="AF278" s="95" t="n">
        <v>0</v>
      </c>
      <c r="AG278" s="95" t="n">
        <v>0</v>
      </c>
      <c r="AH278" s="95" t="n">
        <v>0</v>
      </c>
      <c r="AI278" s="95">
        <f>(EX278)</f>
        <v/>
      </c>
      <c r="AJ278" s="95">
        <f>(AS278)</f>
        <v/>
      </c>
      <c r="AK278" s="95" t="n">
        <v>0</v>
      </c>
      <c r="AL278" s="95" t="n">
        <v>0</v>
      </c>
      <c r="AM278" s="95" t="n">
        <v>0</v>
      </c>
      <c r="AN278" s="95" t="n">
        <v>0</v>
      </c>
      <c r="AO278" s="95">
        <f>ROUND(O278,2)</f>
        <v/>
      </c>
      <c r="AP278" s="95" t="n">
        <v>0</v>
      </c>
      <c r="AQ278" s="95">
        <f>ROUND(R278,2)</f>
        <v/>
      </c>
      <c r="AR278" s="95" t="n">
        <v>0</v>
      </c>
      <c r="AS278" s="95" t="n">
        <v>0</v>
      </c>
      <c r="AT278" s="95" t="n">
        <v>0</v>
      </c>
      <c r="AU278" s="95" t="n">
        <v>0</v>
      </c>
      <c r="AV278" s="95" t="n">
        <v>1</v>
      </c>
      <c r="AW278" s="95" t="n">
        <v>1</v>
      </c>
      <c r="AX278" s="95" t="n"/>
      <c r="AY278" s="95" t="n"/>
      <c r="AZ278" s="95" t="n">
        <v>1</v>
      </c>
      <c r="BA278" s="95" t="n">
        <v>0</v>
      </c>
      <c r="BB278" s="95" t="n">
        <v>0</v>
      </c>
      <c r="BC278" s="95" t="n">
        <v>1</v>
      </c>
      <c r="BD278" s="95" t="n"/>
      <c r="BE278" s="95" t="n"/>
      <c r="BF278" s="95" t="n"/>
      <c r="BG278" s="95" t="n"/>
      <c r="BH278" s="95" t="n">
        <v>3</v>
      </c>
      <c r="BI278" s="95" t="n">
        <v>1067</v>
      </c>
      <c r="BJ278" s="95" t="n"/>
      <c r="BK278" s="95" t="n"/>
      <c r="BL278" s="95" t="n"/>
      <c r="BM278" s="95" t="n">
        <v>400002</v>
      </c>
      <c r="BN278" s="95" t="n">
        <v>0</v>
      </c>
      <c r="BO278" s="95" t="n"/>
      <c r="BP278" s="95" t="n">
        <v>0</v>
      </c>
      <c r="BQ278" s="95" t="n">
        <v>202</v>
      </c>
      <c r="BR278" s="95" t="n">
        <v>0</v>
      </c>
      <c r="BS278" s="95" t="n">
        <v>1</v>
      </c>
      <c r="BT278" s="95" t="n">
        <v>1</v>
      </c>
      <c r="BU278" s="95" t="n">
        <v>1</v>
      </c>
      <c r="BV278" s="95" t="n">
        <v>1</v>
      </c>
      <c r="BW278" s="95" t="n">
        <v>1</v>
      </c>
      <c r="BX278" s="95" t="n">
        <v>1</v>
      </c>
      <c r="BY278" s="95" t="n"/>
      <c r="BZ278" s="95" t="n">
        <v>0</v>
      </c>
      <c r="CA278" s="95" t="n">
        <v>0</v>
      </c>
      <c r="CB278" s="95" t="n"/>
      <c r="CC278" s="95" t="n"/>
      <c r="CD278" s="95" t="n"/>
      <c r="CE278" s="95" t="n">
        <v>30</v>
      </c>
      <c r="CF278" s="95" t="n">
        <v>0</v>
      </c>
      <c r="CG278" s="95" t="n">
        <v>0</v>
      </c>
      <c r="CH278" s="95" t="n"/>
      <c r="CI278" s="95" t="n"/>
      <c r="CJ278" s="95" t="n"/>
      <c r="CK278" s="95" t="n"/>
      <c r="CL278" s="95" t="n"/>
      <c r="CM278" s="95" t="n">
        <v>0</v>
      </c>
      <c r="CN278" s="95" t="n"/>
      <c r="CO278" s="95" t="n">
        <v>0</v>
      </c>
      <c r="CP278" s="95">
        <f>ROUND(P278,2)</f>
        <v/>
      </c>
      <c r="CQ278" s="95">
        <f>ROUND(V278,2)</f>
        <v/>
      </c>
      <c r="CR278" s="95">
        <f>ROUND(W278,2)</f>
        <v/>
      </c>
      <c r="CS278" s="95">
        <f>ROUND(X278,2)</f>
        <v/>
      </c>
      <c r="CT278" s="95">
        <f>ROUND(Y278,2)</f>
        <v/>
      </c>
      <c r="CU278" s="95">
        <f>ROUND(AF278,2)</f>
        <v/>
      </c>
      <c r="CV278" s="95">
        <f>ROUND((AH278*AV278),2)</f>
        <v/>
      </c>
      <c r="CW278" s="95">
        <f>ROUND(AI278,2)</f>
        <v/>
      </c>
      <c r="CX278" s="95">
        <f>ROUND(AJ278,2)</f>
        <v/>
      </c>
      <c r="CY278" s="95">
        <f>ROUND(((P278*AT278)/100),2)</f>
        <v/>
      </c>
      <c r="CZ278" s="95">
        <f>ROUND(((P278*AU278)/100),2)</f>
        <v/>
      </c>
      <c r="DA278" s="95" t="n"/>
      <c r="DB278" s="95" t="n"/>
      <c r="DC278" s="95" t="n"/>
      <c r="DD278" s="95" t="n"/>
      <c r="DE278" s="95" t="n"/>
      <c r="DF278" s="95" t="n"/>
      <c r="DG278" s="95" t="n"/>
      <c r="DH278" s="95" t="n"/>
      <c r="DI278" s="95" t="n"/>
      <c r="DJ278" s="95" t="n"/>
      <c r="DK278" s="95" t="n"/>
      <c r="DL278" s="95" t="n"/>
      <c r="DM278" s="95" t="n"/>
      <c r="DN278" s="95" t="n">
        <v>0</v>
      </c>
      <c r="DO278" s="95" t="n">
        <v>0</v>
      </c>
      <c r="DP278" s="95" t="n">
        <v>1</v>
      </c>
      <c r="DQ278" s="95" t="n">
        <v>1</v>
      </c>
      <c r="DR278" s="95" t="n"/>
      <c r="DS278" s="95" t="n"/>
      <c r="DT278" s="95" t="n"/>
      <c r="DU278" s="95" t="n">
        <v>1000</v>
      </c>
      <c r="DV278" s="95" t="inlineStr">
        <is>
          <t>м.п.</t>
        </is>
      </c>
      <c r="DW278" s="95" t="inlineStr">
        <is>
          <t>м.п.</t>
        </is>
      </c>
      <c r="DX278" s="95" t="n">
        <v>1</v>
      </c>
      <c r="DY278" s="95" t="n"/>
      <c r="DZ278" s="95" t="n"/>
      <c r="EA278" s="95" t="n"/>
      <c r="EB278" s="95" t="n"/>
      <c r="EC278" s="95" t="n"/>
      <c r="ED278" s="95" t="n"/>
      <c r="EE278" s="95" t="n">
        <v>1010479482</v>
      </c>
      <c r="EF278" s="95" t="n">
        <v>202</v>
      </c>
      <c r="EG278" s="95" t="inlineStr">
        <is>
          <t>Материалы</t>
        </is>
      </c>
      <c r="EH278" s="95" t="n">
        <v>0</v>
      </c>
      <c r="EI278" s="95" t="n"/>
      <c r="EJ278" s="95" t="n">
        <v>1067</v>
      </c>
      <c r="EK278" s="95" t="n">
        <v>0</v>
      </c>
      <c r="EL278" s="95" t="inlineStr">
        <is>
          <t>ТКП / коммерческое предложение</t>
        </is>
      </c>
      <c r="EM278" s="95" t="inlineStr">
        <is>
          <t>PETR-1085113</t>
        </is>
      </c>
      <c r="EN278" s="95" t="n"/>
      <c r="EO278" s="95" t="n"/>
      <c r="EP278" s="95" t="n"/>
      <c r="EQ278" s="95" t="n">
        <v>0</v>
      </c>
      <c r="ER278" s="95" t="n">
        <v>105.94</v>
      </c>
      <c r="ES278" s="95" t="n">
        <v>0</v>
      </c>
      <c r="ET278" s="95" t="n">
        <v>0</v>
      </c>
      <c r="EU278" s="95" t="n">
        <v>0</v>
      </c>
      <c r="EV278" s="95" t="n">
        <v>0</v>
      </c>
      <c r="EW278" s="95" t="n">
        <v>0</v>
      </c>
      <c r="EX278" s="95" t="n">
        <v>0</v>
      </c>
      <c r="EY278" s="95" t="n">
        <v>0</v>
      </c>
      <c r="EZ278" s="95" t="n"/>
      <c r="FA278" s="95" t="n"/>
      <c r="FB278" s="95" t="n"/>
      <c r="FC278" s="95" t="n"/>
      <c r="FD278" s="95" t="n"/>
      <c r="FE278" s="95" t="n"/>
      <c r="FF278" s="95" t="n"/>
      <c r="FG278" s="95" t="n"/>
      <c r="FH278" s="95" t="n"/>
      <c r="FI278" s="95" t="n"/>
      <c r="FJ278" s="95" t="n"/>
      <c r="FK278" s="95" t="n"/>
      <c r="FL278" s="95" t="n"/>
      <c r="FM278" s="95" t="n"/>
      <c r="FN278" s="95" t="n"/>
      <c r="FO278" s="95" t="n"/>
      <c r="FP278" s="95" t="n"/>
      <c r="FQ278" s="95" t="n">
        <v>0</v>
      </c>
      <c r="FR278" s="95">
        <f>ROUND(IF(BI278=3,GM278,0),2)</f>
        <v/>
      </c>
      <c r="FS278" s="95" t="n">
        <v>0</v>
      </c>
      <c r="FT278" s="95" t="n"/>
      <c r="FU278" s="95" t="n"/>
      <c r="FV278" s="95" t="n"/>
      <c r="FW278" s="95" t="n"/>
      <c r="FX278" s="95" t="n">
        <v>0</v>
      </c>
      <c r="FY278" s="95" t="n">
        <v>0</v>
      </c>
      <c r="FZ278" s="95" t="n"/>
      <c r="GA278" s="95" t="inlineStr">
        <is>
          <t>[82 / 1,20 /  1] +  2% Заг.скл</t>
        </is>
      </c>
      <c r="GB278" s="95" t="n"/>
      <c r="GC278" s="95" t="n"/>
      <c r="GD278" s="95" t="n">
        <v>1</v>
      </c>
      <c r="GE278" s="95" t="n"/>
      <c r="GF278" s="95" t="n">
        <v>1010479482</v>
      </c>
      <c r="GG278" s="95" t="n">
        <v>2</v>
      </c>
      <c r="GH278" s="95" t="n">
        <v>4</v>
      </c>
      <c r="GI278" s="95" t="n">
        <v>-2</v>
      </c>
      <c r="GJ278" s="95" t="n">
        <v>0</v>
      </c>
      <c r="GK278" s="95" t="n">
        <v>0</v>
      </c>
      <c r="GL278" s="95">
        <f>ROUND(IF(AND(BH278=3,BI278=3,FS278&lt;&gt;0),P278,0),2)</f>
        <v/>
      </c>
      <c r="GM278" s="95">
        <f>ROUND(O278+X278+Y278,2)+GX278</f>
        <v/>
      </c>
      <c r="GN278" s="95">
        <f>IF(OR(BI278=0,BI278=1),GM278-GX278,0)</f>
        <v/>
      </c>
      <c r="GO278" s="95">
        <f>IF(BI278=2,GM278-GX278,0)</f>
        <v/>
      </c>
      <c r="GP278" s="95">
        <f>IF(BI278=4,GM278-GX278,0)</f>
        <v/>
      </c>
      <c r="GQ278" s="95" t="n"/>
      <c r="GR278" s="95" t="n">
        <v>0</v>
      </c>
      <c r="GS278" s="95" t="n">
        <v>2</v>
      </c>
      <c r="GT278" s="95" t="n">
        <v>0</v>
      </c>
      <c r="GU278" s="95" t="n"/>
      <c r="GV278" s="95">
        <f>ROUND((GT278),6)</f>
        <v/>
      </c>
      <c r="GW278" s="95" t="n">
        <v>1</v>
      </c>
      <c r="GX278" s="95">
        <f>ROUND(HC278*I278,2)</f>
        <v/>
      </c>
      <c r="GY278" s="95" t="n">
        <v>0</v>
      </c>
      <c r="GZ278" s="95" t="n">
        <v>0</v>
      </c>
      <c r="HA278" s="95" t="n">
        <v>0</v>
      </c>
      <c r="HB278" s="95" t="n">
        <v>0</v>
      </c>
      <c r="HC278" s="95">
        <f>GV278*GW278</f>
        <v/>
      </c>
      <c r="HD278" s="95" t="n">
        <v>0</v>
      </c>
      <c r="HE278" s="95" t="n"/>
      <c r="HF278" s="95" t="n"/>
      <c r="HG278" s="95" t="n"/>
      <c r="HH278" s="95" t="n"/>
      <c r="HI278" s="95" t="n"/>
      <c r="HJ278" s="95" t="n"/>
      <c r="HK278" s="95" t="n"/>
      <c r="HL278" s="95" t="n"/>
      <c r="HM278" s="95" t="n"/>
      <c r="HN278" s="95" t="n"/>
      <c r="HO278" s="95" t="n"/>
      <c r="HP278" s="95" t="n"/>
      <c r="HQ278" s="95" t="n"/>
      <c r="HR278" s="95" t="n"/>
      <c r="HS278" s="95" t="n"/>
      <c r="HT278" s="95" t="n"/>
      <c r="HU278" s="95" t="n"/>
      <c r="HV278" s="95" t="n"/>
      <c r="HW278" s="95" t="n"/>
      <c r="HX278" s="95" t="n"/>
      <c r="HY278" s="95" t="n"/>
      <c r="HZ278" s="95" t="n"/>
      <c r="IA278" s="95" t="n"/>
      <c r="IB278" s="95" t="n"/>
      <c r="IC278" s="95" t="n"/>
      <c r="ID278" s="95" t="n"/>
      <c r="IE278" s="95" t="n"/>
      <c r="IF278" s="95" t="n"/>
      <c r="IG278" s="95" t="n"/>
      <c r="IH278" s="95" t="n"/>
      <c r="II278" s="95" t="n"/>
      <c r="IJ278" s="95" t="n"/>
      <c r="IK278" s="95" t="n"/>
      <c r="IL278" s="95" t="n"/>
      <c r="IM278" s="95" t="n"/>
      <c r="IN278" s="95" t="n"/>
      <c r="IO278" s="95" t="n"/>
      <c r="IP278" s="95" t="n"/>
      <c r="IQ278" s="95" t="n"/>
      <c r="IR278" s="95" t="n"/>
      <c r="IS278" s="95" t="n"/>
      <c r="IT278" s="95" t="n"/>
      <c r="IU278" s="95" t="n"/>
    </row>
    <row r="279" ht="12.75" customHeight="1" s="54">
      <c r="A279" s="95" t="n">
        <v>18</v>
      </c>
      <c r="B279" s="95" t="n">
        <v>1</v>
      </c>
      <c r="C279" s="95">
        <f>ROW(SmtRes!A256)</f>
        <v/>
      </c>
      <c r="D279" s="95">
        <f>ROW(EtalonRes!A256)</f>
        <v/>
      </c>
      <c r="E279" s="95" t="n">
        <v>2.1</v>
      </c>
      <c r="F279" s="95" t="inlineStr">
        <is>
          <t>PETR-614369</t>
        </is>
      </c>
      <c r="G279" s="95" t="inlineStr">
        <is>
          <t>ППКП, блоки питания, АКБ, модули, шкаф и общесистемная комплектация ПС</t>
        </is>
      </c>
      <c r="H279" s="95" t="inlineStr">
        <is>
          <t>компл.</t>
        </is>
      </c>
      <c r="I279" s="95" t="n">
        <v>3</v>
      </c>
      <c r="J279" s="95" t="n">
        <v>306759.88</v>
      </c>
      <c r="K279" s="95" t="n">
        <v>920279.64</v>
      </c>
      <c r="L279" s="95" t="n"/>
      <c r="M279" s="95" t="n"/>
      <c r="N279" s="95" t="n"/>
      <c r="O279" s="95">
        <f>ROUND(Z279,2)</f>
        <v/>
      </c>
      <c r="P279" s="95">
        <f>ROUND(U279,2)</f>
        <v/>
      </c>
      <c r="Q279" s="95">
        <f>ROUND(1,2)</f>
        <v/>
      </c>
      <c r="R279" s="95">
        <f>ROUND(AH279,2)</f>
        <v/>
      </c>
      <c r="S279" s="95" t="inlineStr">
        <is>
          <t>PETR-614369</t>
        </is>
      </c>
      <c r="T279" s="95" t="inlineStr">
        <is>
          <t>material</t>
        </is>
      </c>
      <c r="U279" s="95" t="n">
        <v>920279.64</v>
      </c>
      <c r="V279" s="95" t="n">
        <v>0</v>
      </c>
      <c r="W279" s="95" t="n">
        <v>0</v>
      </c>
      <c r="X279" s="95" t="n">
        <v>0</v>
      </c>
      <c r="Y279" s="95" t="n">
        <v>0</v>
      </c>
      <c r="Z279" s="95" t="n">
        <v>920279.64</v>
      </c>
      <c r="AA279" s="95" t="n">
        <v>0</v>
      </c>
      <c r="AB279" s="95" t="n">
        <v>0</v>
      </c>
      <c r="AC279" s="95" t="n">
        <v>0</v>
      </c>
      <c r="AD279" s="95" t="n">
        <v>0</v>
      </c>
      <c r="AE279" s="95" t="inlineStr">
        <is>
          <t>material</t>
        </is>
      </c>
      <c r="AF279" s="95" t="n">
        <v>0</v>
      </c>
      <c r="AG279" s="95" t="n">
        <v>0</v>
      </c>
      <c r="AH279" s="95" t="n">
        <v>0</v>
      </c>
      <c r="AI279" s="95">
        <f>(EX279)</f>
        <v/>
      </c>
      <c r="AJ279" s="95">
        <f>(AS279)</f>
        <v/>
      </c>
      <c r="AK279" s="95" t="n">
        <v>0</v>
      </c>
      <c r="AL279" s="95" t="n">
        <v>0</v>
      </c>
      <c r="AM279" s="95" t="n">
        <v>0</v>
      </c>
      <c r="AN279" s="95" t="n">
        <v>0</v>
      </c>
      <c r="AO279" s="95">
        <f>ROUND(O279,2)</f>
        <v/>
      </c>
      <c r="AP279" s="95" t="n">
        <v>0</v>
      </c>
      <c r="AQ279" s="95">
        <f>ROUND(R279,2)</f>
        <v/>
      </c>
      <c r="AR279" s="95" t="n">
        <v>0</v>
      </c>
      <c r="AS279" s="95" t="n">
        <v>0</v>
      </c>
      <c r="AT279" s="95" t="n">
        <v>0</v>
      </c>
      <c r="AU279" s="95" t="n">
        <v>0</v>
      </c>
      <c r="AV279" s="95" t="n">
        <v>1</v>
      </c>
      <c r="AW279" s="95" t="n">
        <v>1</v>
      </c>
      <c r="AX279" s="95" t="n"/>
      <c r="AY279" s="95" t="n"/>
      <c r="AZ279" s="95" t="n">
        <v>1</v>
      </c>
      <c r="BA279" s="95" t="n">
        <v>0</v>
      </c>
      <c r="BB279" s="95" t="n">
        <v>0</v>
      </c>
      <c r="BC279" s="95" t="n">
        <v>1</v>
      </c>
      <c r="BD279" s="95" t="n"/>
      <c r="BE279" s="95" t="n"/>
      <c r="BF279" s="95" t="n"/>
      <c r="BG279" s="95" t="n"/>
      <c r="BH279" s="95" t="n">
        <v>3</v>
      </c>
      <c r="BI279" s="95" t="n">
        <v>3</v>
      </c>
      <c r="BJ279" s="95" t="n"/>
      <c r="BK279" s="95" t="n"/>
      <c r="BL279" s="95" t="n"/>
      <c r="BM279" s="95" t="n">
        <v>400002</v>
      </c>
      <c r="BN279" s="95" t="n">
        <v>0</v>
      </c>
      <c r="BO279" s="95" t="n"/>
      <c r="BP279" s="95" t="n">
        <v>0</v>
      </c>
      <c r="BQ279" s="95" t="n">
        <v>202</v>
      </c>
      <c r="BR279" s="95" t="n">
        <v>0</v>
      </c>
      <c r="BS279" s="95" t="n">
        <v>1</v>
      </c>
      <c r="BT279" s="95" t="n">
        <v>1</v>
      </c>
      <c r="BU279" s="95" t="n">
        <v>1</v>
      </c>
      <c r="BV279" s="95" t="n">
        <v>1</v>
      </c>
      <c r="BW279" s="95" t="n">
        <v>1</v>
      </c>
      <c r="BX279" s="95" t="n">
        <v>1</v>
      </c>
      <c r="BY279" s="95" t="n"/>
      <c r="BZ279" s="95" t="n">
        <v>0</v>
      </c>
      <c r="CA279" s="95" t="n">
        <v>0</v>
      </c>
      <c r="CB279" s="95" t="n"/>
      <c r="CC279" s="95" t="n"/>
      <c r="CD279" s="95" t="n"/>
      <c r="CE279" s="95" t="n">
        <v>30</v>
      </c>
      <c r="CF279" s="95" t="n">
        <v>0</v>
      </c>
      <c r="CG279" s="95" t="n">
        <v>0</v>
      </c>
      <c r="CH279" s="95" t="n"/>
      <c r="CI279" s="95" t="n"/>
      <c r="CJ279" s="95" t="n"/>
      <c r="CK279" s="95" t="n"/>
      <c r="CL279" s="95" t="n"/>
      <c r="CM279" s="95" t="n">
        <v>0</v>
      </c>
      <c r="CN279" s="95" t="n"/>
      <c r="CO279" s="95" t="n">
        <v>0</v>
      </c>
      <c r="CP279" s="95">
        <f>ROUND(P279,2)</f>
        <v/>
      </c>
      <c r="CQ279" s="95">
        <f>ROUND(V279,2)</f>
        <v/>
      </c>
      <c r="CR279" s="95">
        <f>ROUND(W279,2)</f>
        <v/>
      </c>
      <c r="CS279" s="95">
        <f>ROUND(X279,2)</f>
        <v/>
      </c>
      <c r="CT279" s="95">
        <f>ROUND(Y279,2)</f>
        <v/>
      </c>
      <c r="CU279" s="95">
        <f>ROUND(AF279,2)</f>
        <v/>
      </c>
      <c r="CV279" s="95">
        <f>ROUND((AH279*AV279),2)</f>
        <v/>
      </c>
      <c r="CW279" s="95">
        <f>ROUND(AI279,2)</f>
        <v/>
      </c>
      <c r="CX279" s="95">
        <f>ROUND(AJ279,2)</f>
        <v/>
      </c>
      <c r="CY279" s="95">
        <f>ROUND(((P279*AT279)/100),2)</f>
        <v/>
      </c>
      <c r="CZ279" s="95">
        <f>ROUND(((P279*AU279)/100),2)</f>
        <v/>
      </c>
      <c r="DA279" s="95" t="n"/>
      <c r="DB279" s="95" t="n"/>
      <c r="DC279" s="95" t="n"/>
      <c r="DD279" s="95" t="n"/>
      <c r="DE279" s="95" t="n"/>
      <c r="DF279" s="95" t="n"/>
      <c r="DG279" s="95" t="n"/>
      <c r="DH279" s="95" t="n"/>
      <c r="DI279" s="95" t="n"/>
      <c r="DJ279" s="95" t="n"/>
      <c r="DK279" s="95" t="n"/>
      <c r="DL279" s="95" t="n"/>
      <c r="DM279" s="95" t="n"/>
      <c r="DN279" s="95" t="n">
        <v>0</v>
      </c>
      <c r="DO279" s="95" t="n">
        <v>0</v>
      </c>
      <c r="DP279" s="95" t="n">
        <v>1</v>
      </c>
      <c r="DQ279" s="95" t="n">
        <v>1</v>
      </c>
      <c r="DR279" s="95" t="n"/>
      <c r="DS279" s="95" t="n"/>
      <c r="DT279" s="95" t="n"/>
      <c r="DU279" s="95" t="n">
        <v>1000</v>
      </c>
      <c r="DV279" s="95" t="inlineStr">
        <is>
          <t>компл.</t>
        </is>
      </c>
      <c r="DW279" s="95" t="inlineStr">
        <is>
          <t>компл.</t>
        </is>
      </c>
      <c r="DX279" s="95" t="n">
        <v>1</v>
      </c>
      <c r="DY279" s="95" t="n"/>
      <c r="DZ279" s="95" t="n"/>
      <c r="EA279" s="95" t="n"/>
      <c r="EB279" s="95" t="n"/>
      <c r="EC279" s="95" t="n"/>
      <c r="ED279" s="95" t="n"/>
      <c r="EE279" s="95" t="n">
        <v>1768145206</v>
      </c>
      <c r="EF279" s="95" t="n">
        <v>202</v>
      </c>
      <c r="EG279" s="95" t="inlineStr">
        <is>
          <t>Материалы</t>
        </is>
      </c>
      <c r="EH279" s="95" t="n">
        <v>0</v>
      </c>
      <c r="EI279" s="95" t="n"/>
      <c r="EJ279" s="95" t="n">
        <v>3</v>
      </c>
      <c r="EK279" s="95" t="n">
        <v>0</v>
      </c>
      <c r="EL279" s="95" t="inlineStr">
        <is>
          <t>ТКП / коммерческое предложение</t>
        </is>
      </c>
      <c r="EM279" s="95" t="inlineStr">
        <is>
          <t>PETR-614369</t>
        </is>
      </c>
      <c r="EN279" s="95" t="n"/>
      <c r="EO279" s="95" t="n"/>
      <c r="EP279" s="95" t="n"/>
      <c r="EQ279" s="95" t="n">
        <v>0</v>
      </c>
      <c r="ER279" s="95" t="n">
        <v>306759.88</v>
      </c>
      <c r="ES279" s="95" t="n">
        <v>0</v>
      </c>
      <c r="ET279" s="95" t="n">
        <v>0</v>
      </c>
      <c r="EU279" s="95" t="n">
        <v>0</v>
      </c>
      <c r="EV279" s="95" t="n">
        <v>0</v>
      </c>
      <c r="EW279" s="95" t="n">
        <v>0</v>
      </c>
      <c r="EX279" s="95" t="n">
        <v>0</v>
      </c>
      <c r="EY279" s="95" t="n">
        <v>0</v>
      </c>
      <c r="EZ279" s="95" t="n"/>
      <c r="FA279" s="95" t="n"/>
      <c r="FB279" s="95" t="n"/>
      <c r="FC279" s="95" t="n"/>
      <c r="FD279" s="95" t="n"/>
      <c r="FE279" s="95" t="n"/>
      <c r="FF279" s="95" t="n"/>
      <c r="FG279" s="95" t="n"/>
      <c r="FH279" s="95" t="n"/>
      <c r="FI279" s="95" t="n"/>
      <c r="FJ279" s="95" t="n"/>
      <c r="FK279" s="95" t="n"/>
      <c r="FL279" s="95" t="n"/>
      <c r="FM279" s="95" t="n"/>
      <c r="FN279" s="95" t="n"/>
      <c r="FO279" s="95" t="n"/>
      <c r="FP279" s="95" t="n"/>
      <c r="FQ279" s="95" t="n">
        <v>0</v>
      </c>
      <c r="FR279" s="95">
        <f>ROUND(IF(BI279=3,GM279,0),2)</f>
        <v/>
      </c>
      <c r="FS279" s="95" t="n">
        <v>0</v>
      </c>
      <c r="FT279" s="95" t="n"/>
      <c r="FU279" s="95" t="n"/>
      <c r="FV279" s="95" t="n"/>
      <c r="FW279" s="95" t="n"/>
      <c r="FX279" s="95" t="n">
        <v>0</v>
      </c>
      <c r="FY279" s="95" t="n">
        <v>0</v>
      </c>
      <c r="FZ279" s="95" t="n"/>
      <c r="GA279" s="95" t="inlineStr">
        <is>
          <t>[82 / 1,20 /  1] +  2% Заг.скл</t>
        </is>
      </c>
      <c r="GB279" s="95" t="n"/>
      <c r="GC279" s="95" t="n"/>
      <c r="GD279" s="95" t="n">
        <v>1</v>
      </c>
      <c r="GE279" s="95" t="n"/>
      <c r="GF279" s="95" t="n">
        <v>1768145206</v>
      </c>
      <c r="GG279" s="95" t="n">
        <v>2</v>
      </c>
      <c r="GH279" s="95" t="n">
        <v>4</v>
      </c>
      <c r="GI279" s="95" t="n">
        <v>-2</v>
      </c>
      <c r="GJ279" s="95" t="n">
        <v>0</v>
      </c>
      <c r="GK279" s="95" t="n">
        <v>0</v>
      </c>
      <c r="GL279" s="95">
        <f>ROUND(IF(AND(BH279=3,BI279=3,FS279&lt;&gt;0),P279,0),2)</f>
        <v/>
      </c>
      <c r="GM279" s="95">
        <f>ROUND(O279+X279+Y279,2)+GX279</f>
        <v/>
      </c>
      <c r="GN279" s="95">
        <f>IF(OR(BI279=0,BI279=1),GM279-GX279,0)</f>
        <v/>
      </c>
      <c r="GO279" s="95">
        <f>IF(BI279=2,GM279-GX279,0)</f>
        <v/>
      </c>
      <c r="GP279" s="95">
        <f>IF(BI279=4,GM279-GX279,0)</f>
        <v/>
      </c>
      <c r="GQ279" s="95" t="n"/>
      <c r="GR279" s="95" t="n">
        <v>0</v>
      </c>
      <c r="GS279" s="95" t="n">
        <v>2</v>
      </c>
      <c r="GT279" s="95" t="n">
        <v>0</v>
      </c>
      <c r="GU279" s="95" t="n"/>
      <c r="GV279" s="95">
        <f>ROUND((GT279),6)</f>
        <v/>
      </c>
      <c r="GW279" s="95" t="n">
        <v>1</v>
      </c>
      <c r="GX279" s="95">
        <f>ROUND(HC279*I279,2)</f>
        <v/>
      </c>
      <c r="GY279" s="95" t="n">
        <v>0</v>
      </c>
      <c r="GZ279" s="95" t="n">
        <v>0</v>
      </c>
      <c r="HA279" s="95" t="n">
        <v>0</v>
      </c>
      <c r="HB279" s="95" t="n">
        <v>0</v>
      </c>
      <c r="HC279" s="95">
        <f>GV279*GW279</f>
        <v/>
      </c>
      <c r="HD279" s="95" t="n">
        <v>0</v>
      </c>
      <c r="HE279" s="95" t="n"/>
      <c r="HF279" s="95" t="n"/>
      <c r="HG279" s="95" t="n"/>
      <c r="HH279" s="95" t="n"/>
      <c r="HI279" s="95" t="n"/>
      <c r="HJ279" s="95" t="n"/>
      <c r="HK279" s="95" t="n"/>
      <c r="HL279" s="95" t="n"/>
      <c r="HM279" s="95" t="n"/>
      <c r="HN279" s="95" t="n"/>
      <c r="HO279" s="95" t="n"/>
      <c r="HP279" s="95" t="n"/>
      <c r="HQ279" s="95" t="n"/>
      <c r="HR279" s="95" t="n"/>
      <c r="HS279" s="95" t="n"/>
      <c r="HT279" s="95" t="n"/>
      <c r="HU279" s="95" t="n"/>
      <c r="HV279" s="95" t="n"/>
      <c r="HW279" s="95" t="n"/>
      <c r="HX279" s="95" t="n"/>
      <c r="HY279" s="95" t="n"/>
      <c r="HZ279" s="95" t="n"/>
      <c r="IA279" s="95" t="n"/>
      <c r="IB279" s="95" t="n"/>
      <c r="IC279" s="95" t="n"/>
      <c r="ID279" s="95" t="n"/>
      <c r="IE279" s="95" t="n"/>
      <c r="IF279" s="95" t="n"/>
      <c r="IG279" s="95" t="n"/>
      <c r="IH279" s="95" t="n"/>
      <c r="II279" s="95" t="n"/>
      <c r="IJ279" s="95" t="n"/>
      <c r="IK279" s="95" t="n"/>
      <c r="IL279" s="95" t="n"/>
      <c r="IM279" s="95" t="n"/>
      <c r="IN279" s="95" t="n"/>
      <c r="IO279" s="95" t="n"/>
      <c r="IP279" s="95" t="n"/>
      <c r="IQ279" s="95" t="n"/>
      <c r="IR279" s="95" t="n"/>
      <c r="IS279" s="95" t="n"/>
      <c r="IT279" s="95" t="n"/>
      <c r="IU279" s="95" t="n"/>
    </row>
    <row r="280" ht="12.75" customHeight="1" s="54">
      <c r="A280" s="95" t="n">
        <v>18</v>
      </c>
      <c r="B280" s="95" t="n">
        <v>1</v>
      </c>
      <c r="C280" s="95">
        <f>ROW(SmtRes!A257)</f>
        <v/>
      </c>
      <c r="D280" s="95">
        <f>ROW(EtalonRes!A257)</f>
        <v/>
      </c>
      <c r="E280" s="95" t="n">
        <v>2</v>
      </c>
      <c r="F280" s="95" t="inlineStr">
        <is>
          <t>PETR-1164986</t>
        </is>
      </c>
      <c r="G280" s="95" t="inlineStr">
        <is>
          <t>Светильник аварийного освещения с аккумулятором</t>
        </is>
      </c>
      <c r="H280" s="95" t="inlineStr">
        <is>
          <t>шт.</t>
        </is>
      </c>
      <c r="I280" s="95" t="n">
        <v>54.6</v>
      </c>
      <c r="J280" s="95" t="n">
        <v>3902.95</v>
      </c>
      <c r="K280" s="95" t="n">
        <v>213101.18</v>
      </c>
      <c r="L280" s="95" t="n"/>
      <c r="M280" s="95" t="n"/>
      <c r="N280" s="95" t="n"/>
      <c r="O280" s="95">
        <f>ROUND(Z280,2)</f>
        <v/>
      </c>
      <c r="P280" s="95">
        <f>ROUND(U280,2)</f>
        <v/>
      </c>
      <c r="Q280" s="95">
        <f>ROUND(1,2)</f>
        <v/>
      </c>
      <c r="R280" s="95">
        <f>ROUND(AH280,2)</f>
        <v/>
      </c>
      <c r="S280" s="95" t="inlineStr">
        <is>
          <t>PETR-1164986</t>
        </is>
      </c>
      <c r="T280" s="95" t="inlineStr">
        <is>
          <t>equipment</t>
        </is>
      </c>
      <c r="U280" s="95" t="n">
        <v>213101.18</v>
      </c>
      <c r="V280" s="95" t="n">
        <v>0</v>
      </c>
      <c r="W280" s="95" t="n">
        <v>0</v>
      </c>
      <c r="X280" s="95" t="n">
        <v>0</v>
      </c>
      <c r="Y280" s="95" t="n">
        <v>0</v>
      </c>
      <c r="Z280" s="95" t="n">
        <v>213101.07</v>
      </c>
      <c r="AA280" s="95" t="n">
        <v>0</v>
      </c>
      <c r="AB280" s="95" t="n">
        <v>0</v>
      </c>
      <c r="AC280" s="95" t="n">
        <v>0</v>
      </c>
      <c r="AD280" s="95" t="n">
        <v>0</v>
      </c>
      <c r="AE280" s="95" t="inlineStr">
        <is>
          <t>equipment</t>
        </is>
      </c>
      <c r="AF280" s="95" t="n">
        <v>0</v>
      </c>
      <c r="AG280" s="95" t="n">
        <v>0</v>
      </c>
      <c r="AH280" s="95" t="n">
        <v>0</v>
      </c>
      <c r="AI280" s="95">
        <f>(EX280)</f>
        <v/>
      </c>
      <c r="AJ280" s="95">
        <f>(AS280)</f>
        <v/>
      </c>
      <c r="AK280" s="95" t="n">
        <v>0</v>
      </c>
      <c r="AL280" s="95" t="n">
        <v>0</v>
      </c>
      <c r="AM280" s="95" t="n">
        <v>0</v>
      </c>
      <c r="AN280" s="95" t="n">
        <v>0</v>
      </c>
      <c r="AO280" s="95">
        <f>ROUND(O280,2)</f>
        <v/>
      </c>
      <c r="AP280" s="95" t="n">
        <v>0</v>
      </c>
      <c r="AQ280" s="95">
        <f>ROUND(R280,2)</f>
        <v/>
      </c>
      <c r="AR280" s="95" t="n">
        <v>0</v>
      </c>
      <c r="AS280" s="95" t="n">
        <v>0</v>
      </c>
      <c r="AT280" s="95" t="n">
        <v>0</v>
      </c>
      <c r="AU280" s="95" t="n">
        <v>0</v>
      </c>
      <c r="AV280" s="95" t="n">
        <v>1</v>
      </c>
      <c r="AW280" s="95" t="n">
        <v>1</v>
      </c>
      <c r="AX280" s="95" t="n"/>
      <c r="AY280" s="95" t="n"/>
      <c r="AZ280" s="95" t="n">
        <v>1</v>
      </c>
      <c r="BA280" s="95" t="n">
        <v>0</v>
      </c>
      <c r="BB280" s="95" t="n">
        <v>0</v>
      </c>
      <c r="BC280" s="95" t="n">
        <v>1</v>
      </c>
      <c r="BD280" s="95" t="n"/>
      <c r="BE280" s="95" t="n"/>
      <c r="BF280" s="95" t="n"/>
      <c r="BG280" s="95" t="n"/>
      <c r="BH280" s="95" t="n">
        <v>3</v>
      </c>
      <c r="BI280" s="95" t="n">
        <v>54.6</v>
      </c>
      <c r="BJ280" s="95" t="n"/>
      <c r="BK280" s="95" t="n"/>
      <c r="BL280" s="95" t="n"/>
      <c r="BM280" s="95" t="n">
        <v>400003</v>
      </c>
      <c r="BN280" s="95" t="n">
        <v>0</v>
      </c>
      <c r="BO280" s="95" t="n"/>
      <c r="BP280" s="95" t="n">
        <v>0</v>
      </c>
      <c r="BQ280" s="95" t="n">
        <v>216</v>
      </c>
      <c r="BR280" s="95" t="n">
        <v>0</v>
      </c>
      <c r="BS280" s="95" t="n">
        <v>1</v>
      </c>
      <c r="BT280" s="95" t="n">
        <v>1</v>
      </c>
      <c r="BU280" s="95" t="n">
        <v>1</v>
      </c>
      <c r="BV280" s="95" t="n">
        <v>1</v>
      </c>
      <c r="BW280" s="95" t="n">
        <v>1</v>
      </c>
      <c r="BX280" s="95" t="n">
        <v>1</v>
      </c>
      <c r="BY280" s="95" t="n"/>
      <c r="BZ280" s="95" t="n">
        <v>0</v>
      </c>
      <c r="CA280" s="95" t="n">
        <v>0</v>
      </c>
      <c r="CB280" s="95" t="n"/>
      <c r="CC280" s="95" t="n"/>
      <c r="CD280" s="95" t="n"/>
      <c r="CE280" s="95" t="n">
        <v>30</v>
      </c>
      <c r="CF280" s="95" t="n">
        <v>0</v>
      </c>
      <c r="CG280" s="95" t="n">
        <v>0</v>
      </c>
      <c r="CH280" s="95" t="n"/>
      <c r="CI280" s="95" t="n"/>
      <c r="CJ280" s="95" t="n"/>
      <c r="CK280" s="95" t="n"/>
      <c r="CL280" s="95" t="n"/>
      <c r="CM280" s="95" t="n">
        <v>0</v>
      </c>
      <c r="CN280" s="95" t="n"/>
      <c r="CO280" s="95" t="n">
        <v>0</v>
      </c>
      <c r="CP280" s="95">
        <f>ROUND(P280,2)</f>
        <v/>
      </c>
      <c r="CQ280" s="95">
        <f>ROUND(V280,2)</f>
        <v/>
      </c>
      <c r="CR280" s="95">
        <f>ROUND(W280,2)</f>
        <v/>
      </c>
      <c r="CS280" s="95">
        <f>ROUND(X280,2)</f>
        <v/>
      </c>
      <c r="CT280" s="95">
        <f>ROUND(Y280,2)</f>
        <v/>
      </c>
      <c r="CU280" s="95">
        <f>ROUND(AF280,2)</f>
        <v/>
      </c>
      <c r="CV280" s="95">
        <f>ROUND((AH280*AV280),2)</f>
        <v/>
      </c>
      <c r="CW280" s="95">
        <f>ROUND(AI280,2)</f>
        <v/>
      </c>
      <c r="CX280" s="95">
        <f>ROUND(AJ280,2)</f>
        <v/>
      </c>
      <c r="CY280" s="95">
        <f>ROUND(((P280*AT280)/100),2)</f>
        <v/>
      </c>
      <c r="CZ280" s="95">
        <f>ROUND(((P280*AU280)/100),2)</f>
        <v/>
      </c>
      <c r="DA280" s="95" t="n"/>
      <c r="DB280" s="95" t="n"/>
      <c r="DC280" s="95" t="n"/>
      <c r="DD280" s="95" t="n"/>
      <c r="DE280" s="95" t="n"/>
      <c r="DF280" s="95" t="n"/>
      <c r="DG280" s="95" t="n"/>
      <c r="DH280" s="95" t="n"/>
      <c r="DI280" s="95" t="n"/>
      <c r="DJ280" s="95" t="n"/>
      <c r="DK280" s="95" t="n"/>
      <c r="DL280" s="95" t="n"/>
      <c r="DM280" s="95" t="n"/>
      <c r="DN280" s="95" t="n">
        <v>0</v>
      </c>
      <c r="DO280" s="95" t="n">
        <v>0</v>
      </c>
      <c r="DP280" s="95" t="n">
        <v>1</v>
      </c>
      <c r="DQ280" s="95" t="n">
        <v>1</v>
      </c>
      <c r="DR280" s="95" t="n"/>
      <c r="DS280" s="95" t="n"/>
      <c r="DT280" s="95" t="n"/>
      <c r="DU280" s="95" t="n">
        <v>1000</v>
      </c>
      <c r="DV280" s="95" t="inlineStr">
        <is>
          <t>шт.</t>
        </is>
      </c>
      <c r="DW280" s="95" t="inlineStr">
        <is>
          <t>шт.</t>
        </is>
      </c>
      <c r="DX280" s="95" t="n">
        <v>1</v>
      </c>
      <c r="DY280" s="95" t="n"/>
      <c r="DZ280" s="95" t="n"/>
      <c r="EA280" s="95" t="n"/>
      <c r="EB280" s="95" t="n"/>
      <c r="EC280" s="95" t="n"/>
      <c r="ED280" s="95" t="n"/>
      <c r="EE280" s="95" t="n">
        <v>1030603709</v>
      </c>
      <c r="EF280" s="95" t="n">
        <v>216</v>
      </c>
      <c r="EG280" s="95" t="inlineStr">
        <is>
          <t>Оборудование</t>
        </is>
      </c>
      <c r="EH280" s="95" t="n">
        <v>0</v>
      </c>
      <c r="EI280" s="95" t="n"/>
      <c r="EJ280" s="95" t="n">
        <v>54.6</v>
      </c>
      <c r="EK280" s="95" t="n">
        <v>0</v>
      </c>
      <c r="EL280" s="95" t="inlineStr">
        <is>
          <t>ТКП / коммерческое предложение</t>
        </is>
      </c>
      <c r="EM280" s="95" t="inlineStr">
        <is>
          <t>PETR-1164986</t>
        </is>
      </c>
      <c r="EN280" s="95" t="n"/>
      <c r="EO280" s="95" t="n"/>
      <c r="EP280" s="95" t="n"/>
      <c r="EQ280" s="95" t="n">
        <v>0</v>
      </c>
      <c r="ER280" s="95" t="n">
        <v>3902.95</v>
      </c>
      <c r="ES280" s="95" t="n">
        <v>0</v>
      </c>
      <c r="ET280" s="95" t="n">
        <v>0</v>
      </c>
      <c r="EU280" s="95" t="n">
        <v>0</v>
      </c>
      <c r="EV280" s="95" t="n">
        <v>0</v>
      </c>
      <c r="EW280" s="95" t="n">
        <v>0</v>
      </c>
      <c r="EX280" s="95" t="n">
        <v>0</v>
      </c>
      <c r="EY280" s="95" t="n">
        <v>0</v>
      </c>
      <c r="EZ280" s="95" t="n"/>
      <c r="FA280" s="95" t="n"/>
      <c r="FB280" s="95" t="n"/>
      <c r="FC280" s="95" t="n"/>
      <c r="FD280" s="95" t="n"/>
      <c r="FE280" s="95" t="n"/>
      <c r="FF280" s="95" t="n"/>
      <c r="FG280" s="95" t="n"/>
      <c r="FH280" s="95" t="n"/>
      <c r="FI280" s="95" t="n"/>
      <c r="FJ280" s="95" t="n"/>
      <c r="FK280" s="95" t="n"/>
      <c r="FL280" s="95" t="n"/>
      <c r="FM280" s="95" t="n"/>
      <c r="FN280" s="95" t="n"/>
      <c r="FO280" s="95" t="n"/>
      <c r="FP280" s="95" t="n"/>
      <c r="FQ280" s="95" t="n">
        <v>0</v>
      </c>
      <c r="FR280" s="95">
        <f>ROUND(IF(BI280=3,GM280,0),2)</f>
        <v/>
      </c>
      <c r="FS280" s="95" t="n">
        <v>0</v>
      </c>
      <c r="FT280" s="95" t="n"/>
      <c r="FU280" s="95" t="n"/>
      <c r="FV280" s="95" t="n"/>
      <c r="FW280" s="95" t="n"/>
      <c r="FX280" s="95" t="n">
        <v>0</v>
      </c>
      <c r="FY280" s="95" t="n">
        <v>0</v>
      </c>
      <c r="FZ280" s="95" t="n"/>
      <c r="GA280" s="95" t="inlineStr">
        <is>
          <t>[83 / 1,20 /  1] +  1,2% Заг.скл</t>
        </is>
      </c>
      <c r="GB280" s="95" t="n"/>
      <c r="GC280" s="95" t="n"/>
      <c r="GD280" s="95" t="n">
        <v>1</v>
      </c>
      <c r="GE280" s="95" t="n"/>
      <c r="GF280" s="95" t="n">
        <v>1030603709</v>
      </c>
      <c r="GG280" s="95" t="n">
        <v>2</v>
      </c>
      <c r="GH280" s="95" t="n">
        <v>3</v>
      </c>
      <c r="GI280" s="95" t="n">
        <v>5</v>
      </c>
      <c r="GJ280" s="95" t="n">
        <v>0</v>
      </c>
      <c r="GK280" s="95" t="n">
        <v>0</v>
      </c>
      <c r="GL280" s="95">
        <f>ROUND(IF(AND(BH280=3,BI280=3,FS280&lt;&gt;0),P280,0),2)</f>
        <v/>
      </c>
      <c r="GM280" s="95">
        <f>ROUND(O280+X280+Y280,2)+GX280</f>
        <v/>
      </c>
      <c r="GN280" s="95">
        <f>IF(OR(BI280=0,BI280=1),GM280-GX280,0)</f>
        <v/>
      </c>
      <c r="GO280" s="95">
        <f>IF(BI280=2,GM280-GX280,0)</f>
        <v/>
      </c>
      <c r="GP280" s="95">
        <f>IF(BI280=4,GM280-GX280,0)</f>
        <v/>
      </c>
      <c r="GQ280" s="95" t="n"/>
      <c r="GR280" s="95" t="n">
        <v>1</v>
      </c>
      <c r="GS280" s="95" t="n">
        <v>1</v>
      </c>
      <c r="GT280" s="95" t="n">
        <v>0</v>
      </c>
      <c r="GU280" s="95" t="n"/>
      <c r="GV280" s="95">
        <f>ROUND((GT280),6)</f>
        <v/>
      </c>
      <c r="GW280" s="95" t="n">
        <v>1</v>
      </c>
      <c r="GX280" s="95">
        <f>ROUND(HC280*I280,2)</f>
        <v/>
      </c>
      <c r="GY280" s="95" t="n">
        <v>0</v>
      </c>
      <c r="GZ280" s="95" t="n">
        <v>0</v>
      </c>
      <c r="HA280" s="95" t="n">
        <v>0</v>
      </c>
      <c r="HB280" s="95" t="n">
        <v>0</v>
      </c>
      <c r="HC280" s="95">
        <f>GV280*GW280</f>
        <v/>
      </c>
      <c r="HD280" s="95" t="n">
        <v>0</v>
      </c>
      <c r="HE280" s="95" t="n"/>
      <c r="HF280" s="95" t="n"/>
      <c r="HG280" s="95" t="n"/>
      <c r="HH280" s="95" t="n"/>
      <c r="HI280" s="95" t="n"/>
      <c r="HJ280" s="95" t="n"/>
      <c r="HK280" s="95" t="n"/>
      <c r="HL280" s="95" t="n"/>
      <c r="HM280" s="95" t="n"/>
      <c r="HN280" s="95" t="n"/>
      <c r="HO280" s="95" t="n"/>
      <c r="HP280" s="95" t="n"/>
      <c r="HQ280" s="95" t="n"/>
      <c r="HR280" s="95" t="n"/>
      <c r="HS280" s="95" t="n"/>
      <c r="HT280" s="95" t="n"/>
      <c r="HU280" s="95" t="n"/>
      <c r="HV280" s="95" t="n"/>
      <c r="HW280" s="95" t="n"/>
      <c r="HX280" s="95" t="n"/>
      <c r="HY280" s="95" t="n"/>
      <c r="HZ280" s="95" t="n"/>
      <c r="IA280" s="95" t="n"/>
      <c r="IB280" s="95" t="n"/>
      <c r="IC280" s="95" t="n"/>
      <c r="ID280" s="95" t="n"/>
      <c r="IE280" s="95" t="n"/>
      <c r="IF280" s="95" t="n"/>
      <c r="IG280" s="95" t="n"/>
      <c r="IH280" s="95" t="n"/>
      <c r="II280" s="95" t="n"/>
      <c r="IJ280" s="95" t="n"/>
      <c r="IK280" s="95" t="n"/>
      <c r="IL280" s="95" t="n"/>
      <c r="IM280" s="95" t="n"/>
      <c r="IN280" s="95" t="n"/>
      <c r="IO280" s="95" t="n"/>
      <c r="IP280" s="95" t="n"/>
      <c r="IQ280" s="95" t="n"/>
      <c r="IR280" s="95" t="n"/>
      <c r="IS280" s="95" t="n"/>
      <c r="IT280" s="95" t="n"/>
      <c r="IU280" s="95" t="n"/>
    </row>
    <row r="281" ht="12.75" customHeight="1" s="54">
      <c r="A281" s="95" t="n">
        <v>18</v>
      </c>
      <c r="B281" s="95" t="n">
        <v>1</v>
      </c>
      <c r="C281" s="95">
        <f>ROW(SmtRes!A258)</f>
        <v/>
      </c>
      <c r="D281" s="95">
        <f>ROW(EtalonRes!A258)</f>
        <v/>
      </c>
      <c r="E281" s="95" t="n">
        <v>2</v>
      </c>
      <c r="F281" s="95" t="inlineStr">
        <is>
          <t>PETR-661275</t>
        </is>
      </c>
      <c r="G281" s="95" t="inlineStr">
        <is>
          <t>Световое табло Выход/эвакуационный указатель</t>
        </is>
      </c>
      <c r="H281" s="95" t="inlineStr">
        <is>
          <t>шт.</t>
        </is>
      </c>
      <c r="I281" s="95" t="n">
        <v>29.4</v>
      </c>
      <c r="J281" s="95" t="n">
        <v>3122.36</v>
      </c>
      <c r="K281" s="95" t="n">
        <v>91797.42999999999</v>
      </c>
      <c r="L281" s="95" t="n"/>
      <c r="M281" s="95" t="n"/>
      <c r="N281" s="95" t="n"/>
      <c r="O281" s="95">
        <f>ROUND(Z281,2)</f>
        <v/>
      </c>
      <c r="P281" s="95">
        <f>ROUND(U281,2)</f>
        <v/>
      </c>
      <c r="Q281" s="95">
        <f>ROUND(1,2)</f>
        <v/>
      </c>
      <c r="R281" s="95">
        <f>ROUND(AH281,2)</f>
        <v/>
      </c>
      <c r="S281" s="95" t="inlineStr">
        <is>
          <t>PETR-661275</t>
        </is>
      </c>
      <c r="T281" s="95" t="inlineStr">
        <is>
          <t>equipment</t>
        </is>
      </c>
      <c r="U281" s="95" t="n">
        <v>91797.42999999999</v>
      </c>
      <c r="V281" s="95" t="n">
        <v>0</v>
      </c>
      <c r="W281" s="95" t="n">
        <v>0</v>
      </c>
      <c r="X281" s="95" t="n">
        <v>0</v>
      </c>
      <c r="Y281" s="95" t="n">
        <v>0</v>
      </c>
      <c r="Z281" s="95" t="n">
        <v>91797.38</v>
      </c>
      <c r="AA281" s="95" t="n">
        <v>0</v>
      </c>
      <c r="AB281" s="95" t="n">
        <v>0</v>
      </c>
      <c r="AC281" s="95" t="n">
        <v>0</v>
      </c>
      <c r="AD281" s="95" t="n">
        <v>0</v>
      </c>
      <c r="AE281" s="95" t="inlineStr">
        <is>
          <t>equipment</t>
        </is>
      </c>
      <c r="AF281" s="95" t="n">
        <v>0</v>
      </c>
      <c r="AG281" s="95" t="n">
        <v>0</v>
      </c>
      <c r="AH281" s="95" t="n">
        <v>0</v>
      </c>
      <c r="AI281" s="95">
        <f>(EX281)</f>
        <v/>
      </c>
      <c r="AJ281" s="95">
        <f>(AS281)</f>
        <v/>
      </c>
      <c r="AK281" s="95" t="n">
        <v>0</v>
      </c>
      <c r="AL281" s="95" t="n">
        <v>0</v>
      </c>
      <c r="AM281" s="95" t="n">
        <v>0</v>
      </c>
      <c r="AN281" s="95" t="n">
        <v>0</v>
      </c>
      <c r="AO281" s="95">
        <f>ROUND(O281,2)</f>
        <v/>
      </c>
      <c r="AP281" s="95" t="n">
        <v>0</v>
      </c>
      <c r="AQ281" s="95">
        <f>ROUND(R281,2)</f>
        <v/>
      </c>
      <c r="AR281" s="95" t="n">
        <v>0</v>
      </c>
      <c r="AS281" s="95" t="n">
        <v>0</v>
      </c>
      <c r="AT281" s="95" t="n">
        <v>0</v>
      </c>
      <c r="AU281" s="95" t="n">
        <v>0</v>
      </c>
      <c r="AV281" s="95" t="n">
        <v>1</v>
      </c>
      <c r="AW281" s="95" t="n">
        <v>1</v>
      </c>
      <c r="AX281" s="95" t="n"/>
      <c r="AY281" s="95" t="n"/>
      <c r="AZ281" s="95" t="n">
        <v>1</v>
      </c>
      <c r="BA281" s="95" t="n">
        <v>0</v>
      </c>
      <c r="BB281" s="95" t="n">
        <v>0</v>
      </c>
      <c r="BC281" s="95" t="n">
        <v>1</v>
      </c>
      <c r="BD281" s="95" t="n"/>
      <c r="BE281" s="95" t="n"/>
      <c r="BF281" s="95" t="n"/>
      <c r="BG281" s="95" t="n"/>
      <c r="BH281" s="95" t="n">
        <v>3</v>
      </c>
      <c r="BI281" s="95" t="n">
        <v>29.4</v>
      </c>
      <c r="BJ281" s="95" t="n"/>
      <c r="BK281" s="95" t="n"/>
      <c r="BL281" s="95" t="n"/>
      <c r="BM281" s="95" t="n">
        <v>400003</v>
      </c>
      <c r="BN281" s="95" t="n">
        <v>0</v>
      </c>
      <c r="BO281" s="95" t="n"/>
      <c r="BP281" s="95" t="n">
        <v>0</v>
      </c>
      <c r="BQ281" s="95" t="n">
        <v>216</v>
      </c>
      <c r="BR281" s="95" t="n">
        <v>0</v>
      </c>
      <c r="BS281" s="95" t="n">
        <v>1</v>
      </c>
      <c r="BT281" s="95" t="n">
        <v>1</v>
      </c>
      <c r="BU281" s="95" t="n">
        <v>1</v>
      </c>
      <c r="BV281" s="95" t="n">
        <v>1</v>
      </c>
      <c r="BW281" s="95" t="n">
        <v>1</v>
      </c>
      <c r="BX281" s="95" t="n">
        <v>1</v>
      </c>
      <c r="BY281" s="95" t="n"/>
      <c r="BZ281" s="95" t="n">
        <v>0</v>
      </c>
      <c r="CA281" s="95" t="n">
        <v>0</v>
      </c>
      <c r="CB281" s="95" t="n"/>
      <c r="CC281" s="95" t="n"/>
      <c r="CD281" s="95" t="n"/>
      <c r="CE281" s="95" t="n">
        <v>30</v>
      </c>
      <c r="CF281" s="95" t="n">
        <v>0</v>
      </c>
      <c r="CG281" s="95" t="n">
        <v>0</v>
      </c>
      <c r="CH281" s="95" t="n"/>
      <c r="CI281" s="95" t="n"/>
      <c r="CJ281" s="95" t="n"/>
      <c r="CK281" s="95" t="n"/>
      <c r="CL281" s="95" t="n"/>
      <c r="CM281" s="95" t="n">
        <v>0</v>
      </c>
      <c r="CN281" s="95" t="n"/>
      <c r="CO281" s="95" t="n">
        <v>0</v>
      </c>
      <c r="CP281" s="95">
        <f>ROUND(P281,2)</f>
        <v/>
      </c>
      <c r="CQ281" s="95">
        <f>ROUND(V281,2)</f>
        <v/>
      </c>
      <c r="CR281" s="95">
        <f>ROUND(W281,2)</f>
        <v/>
      </c>
      <c r="CS281" s="95">
        <f>ROUND(X281,2)</f>
        <v/>
      </c>
      <c r="CT281" s="95">
        <f>ROUND(Y281,2)</f>
        <v/>
      </c>
      <c r="CU281" s="95">
        <f>ROUND(AF281,2)</f>
        <v/>
      </c>
      <c r="CV281" s="95">
        <f>ROUND((AH281*AV281),2)</f>
        <v/>
      </c>
      <c r="CW281" s="95">
        <f>ROUND(AI281,2)</f>
        <v/>
      </c>
      <c r="CX281" s="95">
        <f>ROUND(AJ281,2)</f>
        <v/>
      </c>
      <c r="CY281" s="95">
        <f>ROUND(((P281*AT281)/100),2)</f>
        <v/>
      </c>
      <c r="CZ281" s="95">
        <f>ROUND(((P281*AU281)/100),2)</f>
        <v/>
      </c>
      <c r="DA281" s="95" t="n"/>
      <c r="DB281" s="95" t="n"/>
      <c r="DC281" s="95" t="n"/>
      <c r="DD281" s="95" t="n"/>
      <c r="DE281" s="95" t="n"/>
      <c r="DF281" s="95" t="n"/>
      <c r="DG281" s="95" t="n"/>
      <c r="DH281" s="95" t="n"/>
      <c r="DI281" s="95" t="n"/>
      <c r="DJ281" s="95" t="n"/>
      <c r="DK281" s="95" t="n"/>
      <c r="DL281" s="95" t="n"/>
      <c r="DM281" s="95" t="n"/>
      <c r="DN281" s="95" t="n">
        <v>0</v>
      </c>
      <c r="DO281" s="95" t="n">
        <v>0</v>
      </c>
      <c r="DP281" s="95" t="n">
        <v>1</v>
      </c>
      <c r="DQ281" s="95" t="n">
        <v>1</v>
      </c>
      <c r="DR281" s="95" t="n"/>
      <c r="DS281" s="95" t="n"/>
      <c r="DT281" s="95" t="n"/>
      <c r="DU281" s="95" t="n">
        <v>1000</v>
      </c>
      <c r="DV281" s="95" t="inlineStr">
        <is>
          <t>шт.</t>
        </is>
      </c>
      <c r="DW281" s="95" t="inlineStr">
        <is>
          <t>шт.</t>
        </is>
      </c>
      <c r="DX281" s="95" t="n">
        <v>1</v>
      </c>
      <c r="DY281" s="95" t="n"/>
      <c r="DZ281" s="95" t="n"/>
      <c r="EA281" s="95" t="n"/>
      <c r="EB281" s="95" t="n"/>
      <c r="EC281" s="95" t="n"/>
      <c r="ED281" s="95" t="n"/>
      <c r="EE281" s="95" t="n">
        <v>1249432545</v>
      </c>
      <c r="EF281" s="95" t="n">
        <v>216</v>
      </c>
      <c r="EG281" s="95" t="inlineStr">
        <is>
          <t>Оборудование</t>
        </is>
      </c>
      <c r="EH281" s="95" t="n">
        <v>0</v>
      </c>
      <c r="EI281" s="95" t="n"/>
      <c r="EJ281" s="95" t="n">
        <v>29.4</v>
      </c>
      <c r="EK281" s="95" t="n">
        <v>0</v>
      </c>
      <c r="EL281" s="95" t="inlineStr">
        <is>
          <t>ТКП / коммерческое предложение</t>
        </is>
      </c>
      <c r="EM281" s="95" t="inlineStr">
        <is>
          <t>PETR-661275</t>
        </is>
      </c>
      <c r="EN281" s="95" t="n"/>
      <c r="EO281" s="95" t="n"/>
      <c r="EP281" s="95" t="n"/>
      <c r="EQ281" s="95" t="n">
        <v>0</v>
      </c>
      <c r="ER281" s="95" t="n">
        <v>3122.36</v>
      </c>
      <c r="ES281" s="95" t="n">
        <v>0</v>
      </c>
      <c r="ET281" s="95" t="n">
        <v>0</v>
      </c>
      <c r="EU281" s="95" t="n">
        <v>0</v>
      </c>
      <c r="EV281" s="95" t="n">
        <v>0</v>
      </c>
      <c r="EW281" s="95" t="n">
        <v>0</v>
      </c>
      <c r="EX281" s="95" t="n">
        <v>0</v>
      </c>
      <c r="EY281" s="95" t="n">
        <v>0</v>
      </c>
      <c r="EZ281" s="95" t="n"/>
      <c r="FA281" s="95" t="n"/>
      <c r="FB281" s="95" t="n"/>
      <c r="FC281" s="95" t="n"/>
      <c r="FD281" s="95" t="n"/>
      <c r="FE281" s="95" t="n"/>
      <c r="FF281" s="95" t="n"/>
      <c r="FG281" s="95" t="n"/>
      <c r="FH281" s="95" t="n"/>
      <c r="FI281" s="95" t="n"/>
      <c r="FJ281" s="95" t="n"/>
      <c r="FK281" s="95" t="n"/>
      <c r="FL281" s="95" t="n"/>
      <c r="FM281" s="95" t="n"/>
      <c r="FN281" s="95" t="n"/>
      <c r="FO281" s="95" t="n"/>
      <c r="FP281" s="95" t="n"/>
      <c r="FQ281" s="95" t="n">
        <v>0</v>
      </c>
      <c r="FR281" s="95">
        <f>ROUND(IF(BI281=3,GM281,0),2)</f>
        <v/>
      </c>
      <c r="FS281" s="95" t="n">
        <v>0</v>
      </c>
      <c r="FT281" s="95" t="n"/>
      <c r="FU281" s="95" t="n"/>
      <c r="FV281" s="95" t="n"/>
      <c r="FW281" s="95" t="n"/>
      <c r="FX281" s="95" t="n">
        <v>0</v>
      </c>
      <c r="FY281" s="95" t="n">
        <v>0</v>
      </c>
      <c r="FZ281" s="95" t="n"/>
      <c r="GA281" s="95" t="inlineStr">
        <is>
          <t>[83 / 1,20 /  1] +  1,2% Заг.скл</t>
        </is>
      </c>
      <c r="GB281" s="95" t="n"/>
      <c r="GC281" s="95" t="n"/>
      <c r="GD281" s="95" t="n">
        <v>1</v>
      </c>
      <c r="GE281" s="95" t="n"/>
      <c r="GF281" s="95" t="n">
        <v>1249432545</v>
      </c>
      <c r="GG281" s="95" t="n">
        <v>2</v>
      </c>
      <c r="GH281" s="95" t="n">
        <v>3</v>
      </c>
      <c r="GI281" s="95" t="n">
        <v>5</v>
      </c>
      <c r="GJ281" s="95" t="n">
        <v>0</v>
      </c>
      <c r="GK281" s="95" t="n">
        <v>0</v>
      </c>
      <c r="GL281" s="95">
        <f>ROUND(IF(AND(BH281=3,BI281=3,FS281&lt;&gt;0),P281,0),2)</f>
        <v/>
      </c>
      <c r="GM281" s="95">
        <f>ROUND(O281+X281+Y281,2)+GX281</f>
        <v/>
      </c>
      <c r="GN281" s="95">
        <f>IF(OR(BI281=0,BI281=1),GM281-GX281,0)</f>
        <v/>
      </c>
      <c r="GO281" s="95">
        <f>IF(BI281=2,GM281-GX281,0)</f>
        <v/>
      </c>
      <c r="GP281" s="95">
        <f>IF(BI281=4,GM281-GX281,0)</f>
        <v/>
      </c>
      <c r="GQ281" s="95" t="n"/>
      <c r="GR281" s="95" t="n">
        <v>1</v>
      </c>
      <c r="GS281" s="95" t="n">
        <v>1</v>
      </c>
      <c r="GT281" s="95" t="n">
        <v>0</v>
      </c>
      <c r="GU281" s="95" t="n"/>
      <c r="GV281" s="95">
        <f>ROUND((GT281),6)</f>
        <v/>
      </c>
      <c r="GW281" s="95" t="n">
        <v>1</v>
      </c>
      <c r="GX281" s="95">
        <f>ROUND(HC281*I281,2)</f>
        <v/>
      </c>
      <c r="GY281" s="95" t="n">
        <v>0</v>
      </c>
      <c r="GZ281" s="95" t="n">
        <v>0</v>
      </c>
      <c r="HA281" s="95" t="n">
        <v>0</v>
      </c>
      <c r="HB281" s="95" t="n">
        <v>0</v>
      </c>
      <c r="HC281" s="95">
        <f>GV281*GW281</f>
        <v/>
      </c>
      <c r="HD281" s="95" t="n">
        <v>0</v>
      </c>
      <c r="HE281" s="95" t="n"/>
      <c r="HF281" s="95" t="n"/>
      <c r="HG281" s="95" t="n"/>
      <c r="HH281" s="95" t="n"/>
      <c r="HI281" s="95" t="n"/>
      <c r="HJ281" s="95" t="n"/>
      <c r="HK281" s="95" t="n"/>
      <c r="HL281" s="95" t="n"/>
      <c r="HM281" s="95" t="n"/>
      <c r="HN281" s="95" t="n"/>
      <c r="HO281" s="95" t="n"/>
      <c r="HP281" s="95" t="n"/>
      <c r="HQ281" s="95" t="n"/>
      <c r="HR281" s="95" t="n"/>
      <c r="HS281" s="95" t="n"/>
      <c r="HT281" s="95" t="n"/>
      <c r="HU281" s="95" t="n"/>
      <c r="HV281" s="95" t="n"/>
      <c r="HW281" s="95" t="n"/>
      <c r="HX281" s="95" t="n"/>
      <c r="HY281" s="95" t="n"/>
      <c r="HZ281" s="95" t="n"/>
      <c r="IA281" s="95" t="n"/>
      <c r="IB281" s="95" t="n"/>
      <c r="IC281" s="95" t="n"/>
      <c r="ID281" s="95" t="n"/>
      <c r="IE281" s="95" t="n"/>
      <c r="IF281" s="95" t="n"/>
      <c r="IG281" s="95" t="n"/>
      <c r="IH281" s="95" t="n"/>
      <c r="II281" s="95" t="n"/>
      <c r="IJ281" s="95" t="n"/>
      <c r="IK281" s="95" t="n"/>
      <c r="IL281" s="95" t="n"/>
      <c r="IM281" s="95" t="n"/>
      <c r="IN281" s="95" t="n"/>
      <c r="IO281" s="95" t="n"/>
      <c r="IP281" s="95" t="n"/>
      <c r="IQ281" s="95" t="n"/>
      <c r="IR281" s="95" t="n"/>
      <c r="IS281" s="95" t="n"/>
      <c r="IT281" s="95" t="n"/>
      <c r="IU281" s="95" t="n"/>
    </row>
    <row r="282" ht="12.75" customHeight="1" s="54">
      <c r="A282" s="95" t="n">
        <v>18</v>
      </c>
      <c r="B282" s="95" t="n">
        <v>1</v>
      </c>
      <c r="C282" s="95">
        <f>ROW(SmtRes!A259)</f>
        <v/>
      </c>
      <c r="D282" s="95">
        <f>ROW(EtalonRes!A259)</f>
        <v/>
      </c>
      <c r="E282" s="95" t="n">
        <v>2.1</v>
      </c>
      <c r="F282" s="95" t="inlineStr">
        <is>
          <t>PETR-1024222</t>
        </is>
      </c>
      <c r="G282" s="95" t="inlineStr">
        <is>
          <t>Огнетушители, кронштейны, знаки, планы эвакуации и пиктограммы</t>
        </is>
      </c>
      <c r="H282" s="95" t="inlineStr">
        <is>
          <t>компл.</t>
        </is>
      </c>
      <c r="I282" s="95" t="n">
        <v>3</v>
      </c>
      <c r="J282" s="95" t="n">
        <v>98745.58</v>
      </c>
      <c r="K282" s="95" t="n">
        <v>296236.75</v>
      </c>
      <c r="L282" s="95" t="n"/>
      <c r="M282" s="95" t="n"/>
      <c r="N282" s="95" t="n"/>
      <c r="O282" s="95">
        <f>ROUND(Z282,2)</f>
        <v/>
      </c>
      <c r="P282" s="95">
        <f>ROUND(U282,2)</f>
        <v/>
      </c>
      <c r="Q282" s="95">
        <f>ROUND(1,2)</f>
        <v/>
      </c>
      <c r="R282" s="95">
        <f>ROUND(AH282,2)</f>
        <v/>
      </c>
      <c r="S282" s="95" t="inlineStr">
        <is>
          <t>PETR-1024222</t>
        </is>
      </c>
      <c r="T282" s="95" t="inlineStr">
        <is>
          <t>material</t>
        </is>
      </c>
      <c r="U282" s="95" t="n">
        <v>296236.75</v>
      </c>
      <c r="V282" s="95" t="n">
        <v>0</v>
      </c>
      <c r="W282" s="95" t="n">
        <v>0</v>
      </c>
      <c r="X282" s="95" t="n">
        <v>0</v>
      </c>
      <c r="Y282" s="95" t="n">
        <v>0</v>
      </c>
      <c r="Z282" s="95" t="n">
        <v>296236.74</v>
      </c>
      <c r="AA282" s="95" t="n">
        <v>0</v>
      </c>
      <c r="AB282" s="95" t="n">
        <v>0</v>
      </c>
      <c r="AC282" s="95" t="n">
        <v>0</v>
      </c>
      <c r="AD282" s="95" t="n">
        <v>0</v>
      </c>
      <c r="AE282" s="95" t="inlineStr">
        <is>
          <t>material</t>
        </is>
      </c>
      <c r="AF282" s="95" t="n">
        <v>0</v>
      </c>
      <c r="AG282" s="95" t="n">
        <v>0</v>
      </c>
      <c r="AH282" s="95" t="n">
        <v>0</v>
      </c>
      <c r="AI282" s="95">
        <f>(EX282)</f>
        <v/>
      </c>
      <c r="AJ282" s="95">
        <f>(AS282)</f>
        <v/>
      </c>
      <c r="AK282" s="95" t="n">
        <v>0</v>
      </c>
      <c r="AL282" s="95" t="n">
        <v>0</v>
      </c>
      <c r="AM282" s="95" t="n">
        <v>0</v>
      </c>
      <c r="AN282" s="95" t="n">
        <v>0</v>
      </c>
      <c r="AO282" s="95">
        <f>ROUND(O282,2)</f>
        <v/>
      </c>
      <c r="AP282" s="95" t="n">
        <v>0</v>
      </c>
      <c r="AQ282" s="95">
        <f>ROUND(R282,2)</f>
        <v/>
      </c>
      <c r="AR282" s="95" t="n">
        <v>0</v>
      </c>
      <c r="AS282" s="95" t="n">
        <v>0</v>
      </c>
      <c r="AT282" s="95" t="n">
        <v>0</v>
      </c>
      <c r="AU282" s="95" t="n">
        <v>0</v>
      </c>
      <c r="AV282" s="95" t="n">
        <v>1</v>
      </c>
      <c r="AW282" s="95" t="n">
        <v>1</v>
      </c>
      <c r="AX282" s="95" t="n"/>
      <c r="AY282" s="95" t="n"/>
      <c r="AZ282" s="95" t="n">
        <v>1</v>
      </c>
      <c r="BA282" s="95" t="n">
        <v>0</v>
      </c>
      <c r="BB282" s="95" t="n">
        <v>0</v>
      </c>
      <c r="BC282" s="95" t="n">
        <v>1</v>
      </c>
      <c r="BD282" s="95" t="n"/>
      <c r="BE282" s="95" t="n"/>
      <c r="BF282" s="95" t="n"/>
      <c r="BG282" s="95" t="n"/>
      <c r="BH282" s="95" t="n">
        <v>3</v>
      </c>
      <c r="BI282" s="95" t="n">
        <v>3</v>
      </c>
      <c r="BJ282" s="95" t="n"/>
      <c r="BK282" s="95" t="n"/>
      <c r="BL282" s="95" t="n"/>
      <c r="BM282" s="95" t="n">
        <v>400002</v>
      </c>
      <c r="BN282" s="95" t="n">
        <v>0</v>
      </c>
      <c r="BO282" s="95" t="n"/>
      <c r="BP282" s="95" t="n">
        <v>0</v>
      </c>
      <c r="BQ282" s="95" t="n">
        <v>202</v>
      </c>
      <c r="BR282" s="95" t="n">
        <v>0</v>
      </c>
      <c r="BS282" s="95" t="n">
        <v>1</v>
      </c>
      <c r="BT282" s="95" t="n">
        <v>1</v>
      </c>
      <c r="BU282" s="95" t="n">
        <v>1</v>
      </c>
      <c r="BV282" s="95" t="n">
        <v>1</v>
      </c>
      <c r="BW282" s="95" t="n">
        <v>1</v>
      </c>
      <c r="BX282" s="95" t="n">
        <v>1</v>
      </c>
      <c r="BY282" s="95" t="n"/>
      <c r="BZ282" s="95" t="n">
        <v>0</v>
      </c>
      <c r="CA282" s="95" t="n">
        <v>0</v>
      </c>
      <c r="CB282" s="95" t="n"/>
      <c r="CC282" s="95" t="n"/>
      <c r="CD282" s="95" t="n"/>
      <c r="CE282" s="95" t="n">
        <v>30</v>
      </c>
      <c r="CF282" s="95" t="n">
        <v>0</v>
      </c>
      <c r="CG282" s="95" t="n">
        <v>0</v>
      </c>
      <c r="CH282" s="95" t="n"/>
      <c r="CI282" s="95" t="n"/>
      <c r="CJ282" s="95" t="n"/>
      <c r="CK282" s="95" t="n"/>
      <c r="CL282" s="95" t="n"/>
      <c r="CM282" s="95" t="n">
        <v>0</v>
      </c>
      <c r="CN282" s="95" t="n"/>
      <c r="CO282" s="95" t="n">
        <v>0</v>
      </c>
      <c r="CP282" s="95">
        <f>ROUND(P282,2)</f>
        <v/>
      </c>
      <c r="CQ282" s="95">
        <f>ROUND(V282,2)</f>
        <v/>
      </c>
      <c r="CR282" s="95">
        <f>ROUND(W282,2)</f>
        <v/>
      </c>
      <c r="CS282" s="95">
        <f>ROUND(X282,2)</f>
        <v/>
      </c>
      <c r="CT282" s="95">
        <f>ROUND(Y282,2)</f>
        <v/>
      </c>
      <c r="CU282" s="95">
        <f>ROUND(AF282,2)</f>
        <v/>
      </c>
      <c r="CV282" s="95">
        <f>ROUND((AH282*AV282),2)</f>
        <v/>
      </c>
      <c r="CW282" s="95">
        <f>ROUND(AI282,2)</f>
        <v/>
      </c>
      <c r="CX282" s="95">
        <f>ROUND(AJ282,2)</f>
        <v/>
      </c>
      <c r="CY282" s="95">
        <f>ROUND(((P282*AT282)/100),2)</f>
        <v/>
      </c>
      <c r="CZ282" s="95">
        <f>ROUND(((P282*AU282)/100),2)</f>
        <v/>
      </c>
      <c r="DA282" s="95" t="n"/>
      <c r="DB282" s="95" t="n"/>
      <c r="DC282" s="95" t="n"/>
      <c r="DD282" s="95" t="n"/>
      <c r="DE282" s="95" t="n"/>
      <c r="DF282" s="95" t="n"/>
      <c r="DG282" s="95" t="n"/>
      <c r="DH282" s="95" t="n"/>
      <c r="DI282" s="95" t="n"/>
      <c r="DJ282" s="95" t="n"/>
      <c r="DK282" s="95" t="n"/>
      <c r="DL282" s="95" t="n"/>
      <c r="DM282" s="95" t="n"/>
      <c r="DN282" s="95" t="n">
        <v>0</v>
      </c>
      <c r="DO282" s="95" t="n">
        <v>0</v>
      </c>
      <c r="DP282" s="95" t="n">
        <v>1</v>
      </c>
      <c r="DQ282" s="95" t="n">
        <v>1</v>
      </c>
      <c r="DR282" s="95" t="n"/>
      <c r="DS282" s="95" t="n"/>
      <c r="DT282" s="95" t="n"/>
      <c r="DU282" s="95" t="n">
        <v>1000</v>
      </c>
      <c r="DV282" s="95" t="inlineStr">
        <is>
          <t>компл.</t>
        </is>
      </c>
      <c r="DW282" s="95" t="inlineStr">
        <is>
          <t>компл.</t>
        </is>
      </c>
      <c r="DX282" s="95" t="n">
        <v>1</v>
      </c>
      <c r="DY282" s="95" t="n"/>
      <c r="DZ282" s="95" t="n"/>
      <c r="EA282" s="95" t="n"/>
      <c r="EB282" s="95" t="n"/>
      <c r="EC282" s="95" t="n"/>
      <c r="ED282" s="95" t="n"/>
      <c r="EE282" s="95" t="n">
        <v>1251720640</v>
      </c>
      <c r="EF282" s="95" t="n">
        <v>202</v>
      </c>
      <c r="EG282" s="95" t="inlineStr">
        <is>
          <t>Материалы</t>
        </is>
      </c>
      <c r="EH282" s="95" t="n">
        <v>0</v>
      </c>
      <c r="EI282" s="95" t="n"/>
      <c r="EJ282" s="95" t="n">
        <v>3</v>
      </c>
      <c r="EK282" s="95" t="n">
        <v>0</v>
      </c>
      <c r="EL282" s="95" t="inlineStr">
        <is>
          <t>ТКП / коммерческое предложение</t>
        </is>
      </c>
      <c r="EM282" s="95" t="inlineStr">
        <is>
          <t>PETR-1024222</t>
        </is>
      </c>
      <c r="EN282" s="95" t="n"/>
      <c r="EO282" s="95" t="n"/>
      <c r="EP282" s="95" t="n"/>
      <c r="EQ282" s="95" t="n">
        <v>0</v>
      </c>
      <c r="ER282" s="95" t="n">
        <v>98745.58</v>
      </c>
      <c r="ES282" s="95" t="n">
        <v>0</v>
      </c>
      <c r="ET282" s="95" t="n">
        <v>0</v>
      </c>
      <c r="EU282" s="95" t="n">
        <v>0</v>
      </c>
      <c r="EV282" s="95" t="n">
        <v>0</v>
      </c>
      <c r="EW282" s="95" t="n">
        <v>0</v>
      </c>
      <c r="EX282" s="95" t="n">
        <v>0</v>
      </c>
      <c r="EY282" s="95" t="n">
        <v>0</v>
      </c>
      <c r="EZ282" s="95" t="n"/>
      <c r="FA282" s="95" t="n"/>
      <c r="FB282" s="95" t="n"/>
      <c r="FC282" s="95" t="n"/>
      <c r="FD282" s="95" t="n"/>
      <c r="FE282" s="95" t="n"/>
      <c r="FF282" s="95" t="n"/>
      <c r="FG282" s="95" t="n"/>
      <c r="FH282" s="95" t="n"/>
      <c r="FI282" s="95" t="n"/>
      <c r="FJ282" s="95" t="n"/>
      <c r="FK282" s="95" t="n"/>
      <c r="FL282" s="95" t="n"/>
      <c r="FM282" s="95" t="n"/>
      <c r="FN282" s="95" t="n"/>
      <c r="FO282" s="95" t="n"/>
      <c r="FP282" s="95" t="n"/>
      <c r="FQ282" s="95" t="n">
        <v>0</v>
      </c>
      <c r="FR282" s="95">
        <f>ROUND(IF(BI282=3,GM282,0),2)</f>
        <v/>
      </c>
      <c r="FS282" s="95" t="n">
        <v>0</v>
      </c>
      <c r="FT282" s="95" t="n"/>
      <c r="FU282" s="95" t="n"/>
      <c r="FV282" s="95" t="n"/>
      <c r="FW282" s="95" t="n"/>
      <c r="FX282" s="95" t="n">
        <v>0</v>
      </c>
      <c r="FY282" s="95" t="n">
        <v>0</v>
      </c>
      <c r="FZ282" s="95" t="n"/>
      <c r="GA282" s="95" t="inlineStr">
        <is>
          <t>[82 / 1,20 /  1] +  2% Заг.скл</t>
        </is>
      </c>
      <c r="GB282" s="95" t="n"/>
      <c r="GC282" s="95" t="n"/>
      <c r="GD282" s="95" t="n">
        <v>1</v>
      </c>
      <c r="GE282" s="95" t="n"/>
      <c r="GF282" s="95" t="n">
        <v>1251720640</v>
      </c>
      <c r="GG282" s="95" t="n">
        <v>2</v>
      </c>
      <c r="GH282" s="95" t="n">
        <v>4</v>
      </c>
      <c r="GI282" s="95" t="n">
        <v>-2</v>
      </c>
      <c r="GJ282" s="95" t="n">
        <v>0</v>
      </c>
      <c r="GK282" s="95" t="n">
        <v>0</v>
      </c>
      <c r="GL282" s="95">
        <f>ROUND(IF(AND(BH282=3,BI282=3,FS282&lt;&gt;0),P282,0),2)</f>
        <v/>
      </c>
      <c r="GM282" s="95">
        <f>ROUND(O282+X282+Y282,2)+GX282</f>
        <v/>
      </c>
      <c r="GN282" s="95">
        <f>IF(OR(BI282=0,BI282=1),GM282-GX282,0)</f>
        <v/>
      </c>
      <c r="GO282" s="95">
        <f>IF(BI282=2,GM282-GX282,0)</f>
        <v/>
      </c>
      <c r="GP282" s="95">
        <f>IF(BI282=4,GM282-GX282,0)</f>
        <v/>
      </c>
      <c r="GQ282" s="95" t="n"/>
      <c r="GR282" s="95" t="n">
        <v>0</v>
      </c>
      <c r="GS282" s="95" t="n">
        <v>2</v>
      </c>
      <c r="GT282" s="95" t="n">
        <v>0</v>
      </c>
      <c r="GU282" s="95" t="n"/>
      <c r="GV282" s="95">
        <f>ROUND((GT282),6)</f>
        <v/>
      </c>
      <c r="GW282" s="95" t="n">
        <v>1</v>
      </c>
      <c r="GX282" s="95">
        <f>ROUND(HC282*I282,2)</f>
        <v/>
      </c>
      <c r="GY282" s="95" t="n">
        <v>0</v>
      </c>
      <c r="GZ282" s="95" t="n">
        <v>0</v>
      </c>
      <c r="HA282" s="95" t="n">
        <v>0</v>
      </c>
      <c r="HB282" s="95" t="n">
        <v>0</v>
      </c>
      <c r="HC282" s="95">
        <f>GV282*GW282</f>
        <v/>
      </c>
      <c r="HD282" s="95" t="n">
        <v>0</v>
      </c>
      <c r="HE282" s="95" t="n"/>
      <c r="HF282" s="95" t="n"/>
      <c r="HG282" s="95" t="n"/>
      <c r="HH282" s="95" t="n"/>
      <c r="HI282" s="95" t="n"/>
      <c r="HJ282" s="95" t="n"/>
      <c r="HK282" s="95" t="n"/>
      <c r="HL282" s="95" t="n"/>
      <c r="HM282" s="95" t="n"/>
      <c r="HN282" s="95" t="n"/>
      <c r="HO282" s="95" t="n"/>
      <c r="HP282" s="95" t="n"/>
      <c r="HQ282" s="95" t="n"/>
      <c r="HR282" s="95" t="n"/>
      <c r="HS282" s="95" t="n"/>
      <c r="HT282" s="95" t="n"/>
      <c r="HU282" s="95" t="n"/>
      <c r="HV282" s="95" t="n"/>
      <c r="HW282" s="95" t="n"/>
      <c r="HX282" s="95" t="n"/>
      <c r="HY282" s="95" t="n"/>
      <c r="HZ282" s="95" t="n"/>
      <c r="IA282" s="95" t="n"/>
      <c r="IB282" s="95" t="n"/>
      <c r="IC282" s="95" t="n"/>
      <c r="ID282" s="95" t="n"/>
      <c r="IE282" s="95" t="n"/>
      <c r="IF282" s="95" t="n"/>
      <c r="IG282" s="95" t="n"/>
      <c r="IH282" s="95" t="n"/>
      <c r="II282" s="95" t="n"/>
      <c r="IJ282" s="95" t="n"/>
      <c r="IK282" s="95" t="n"/>
      <c r="IL282" s="95" t="n"/>
      <c r="IM282" s="95" t="n"/>
      <c r="IN282" s="95" t="n"/>
      <c r="IO282" s="95" t="n"/>
      <c r="IP282" s="95" t="n"/>
      <c r="IQ282" s="95" t="n"/>
      <c r="IR282" s="95" t="n"/>
      <c r="IS282" s="95" t="n"/>
      <c r="IT282" s="95" t="n"/>
      <c r="IU282" s="95" t="n"/>
    </row>
    <row r="283" ht="12.75" customHeight="1" s="54">
      <c r="A283" s="95" t="n">
        <v>18</v>
      </c>
      <c r="B283" s="95" t="n">
        <v>1</v>
      </c>
      <c r="C283" s="95">
        <f>ROW(SmtRes!A260)</f>
        <v/>
      </c>
      <c r="D283" s="95">
        <f>ROW(EtalonRes!A260)</f>
        <v/>
      </c>
      <c r="E283" s="95" t="n">
        <v>2</v>
      </c>
      <c r="F283" s="95" t="inlineStr">
        <is>
          <t>PETR-1212451</t>
        </is>
      </c>
      <c r="G283" s="95" t="inlineStr">
        <is>
          <t>СОУЭ: оповещатели, табло Выход, ручные извещатели, БП/АКБ</t>
        </is>
      </c>
      <c r="H283" s="95" t="inlineStr">
        <is>
          <t>шт.</t>
        </is>
      </c>
      <c r="I283" s="95" t="n">
        <v>100.8</v>
      </c>
      <c r="J283" s="95" t="n">
        <v>3568.41</v>
      </c>
      <c r="K283" s="95" t="n">
        <v>359696.06</v>
      </c>
      <c r="L283" s="95" t="n"/>
      <c r="M283" s="95" t="n"/>
      <c r="N283" s="95" t="n"/>
      <c r="O283" s="95">
        <f>ROUND(Z283,2)</f>
        <v/>
      </c>
      <c r="P283" s="95">
        <f>ROUND(U283,2)</f>
        <v/>
      </c>
      <c r="Q283" s="95">
        <f>ROUND(1,2)</f>
        <v/>
      </c>
      <c r="R283" s="95">
        <f>ROUND(AH283,2)</f>
        <v/>
      </c>
      <c r="S283" s="95" t="inlineStr">
        <is>
          <t>PETR-1212451</t>
        </is>
      </c>
      <c r="T283" s="95" t="inlineStr">
        <is>
          <t>equipment</t>
        </is>
      </c>
      <c r="U283" s="95" t="n">
        <v>359696.06</v>
      </c>
      <c r="V283" s="95" t="n">
        <v>0</v>
      </c>
      <c r="W283" s="95" t="n">
        <v>0</v>
      </c>
      <c r="X283" s="95" t="n">
        <v>0</v>
      </c>
      <c r="Y283" s="95" t="n">
        <v>0</v>
      </c>
      <c r="Z283" s="95" t="n">
        <v>359695.73</v>
      </c>
      <c r="AA283" s="95" t="n">
        <v>0</v>
      </c>
      <c r="AB283" s="95" t="n">
        <v>0</v>
      </c>
      <c r="AC283" s="95" t="n">
        <v>0</v>
      </c>
      <c r="AD283" s="95" t="n">
        <v>0</v>
      </c>
      <c r="AE283" s="95" t="inlineStr">
        <is>
          <t>equipment</t>
        </is>
      </c>
      <c r="AF283" s="95" t="n">
        <v>0</v>
      </c>
      <c r="AG283" s="95" t="n">
        <v>0</v>
      </c>
      <c r="AH283" s="95" t="n">
        <v>0</v>
      </c>
      <c r="AI283" s="95">
        <f>(EX283)</f>
        <v/>
      </c>
      <c r="AJ283" s="95">
        <f>(AS283)</f>
        <v/>
      </c>
      <c r="AK283" s="95" t="n">
        <v>0</v>
      </c>
      <c r="AL283" s="95" t="n">
        <v>0</v>
      </c>
      <c r="AM283" s="95" t="n">
        <v>0</v>
      </c>
      <c r="AN283" s="95" t="n">
        <v>0</v>
      </c>
      <c r="AO283" s="95">
        <f>ROUND(O283,2)</f>
        <v/>
      </c>
      <c r="AP283" s="95" t="n">
        <v>0</v>
      </c>
      <c r="AQ283" s="95">
        <f>ROUND(R283,2)</f>
        <v/>
      </c>
      <c r="AR283" s="95" t="n">
        <v>0</v>
      </c>
      <c r="AS283" s="95" t="n">
        <v>0</v>
      </c>
      <c r="AT283" s="95" t="n">
        <v>0</v>
      </c>
      <c r="AU283" s="95" t="n">
        <v>0</v>
      </c>
      <c r="AV283" s="95" t="n">
        <v>1</v>
      </c>
      <c r="AW283" s="95" t="n">
        <v>1</v>
      </c>
      <c r="AX283" s="95" t="n"/>
      <c r="AY283" s="95" t="n"/>
      <c r="AZ283" s="95" t="n">
        <v>1</v>
      </c>
      <c r="BA283" s="95" t="n">
        <v>0</v>
      </c>
      <c r="BB283" s="95" t="n">
        <v>0</v>
      </c>
      <c r="BC283" s="95" t="n">
        <v>1</v>
      </c>
      <c r="BD283" s="95" t="n"/>
      <c r="BE283" s="95" t="n"/>
      <c r="BF283" s="95" t="n"/>
      <c r="BG283" s="95" t="n"/>
      <c r="BH283" s="95" t="n">
        <v>3</v>
      </c>
      <c r="BI283" s="95" t="n">
        <v>100.8</v>
      </c>
      <c r="BJ283" s="95" t="n"/>
      <c r="BK283" s="95" t="n"/>
      <c r="BL283" s="95" t="n"/>
      <c r="BM283" s="95" t="n">
        <v>400003</v>
      </c>
      <c r="BN283" s="95" t="n">
        <v>0</v>
      </c>
      <c r="BO283" s="95" t="n"/>
      <c r="BP283" s="95" t="n">
        <v>0</v>
      </c>
      <c r="BQ283" s="95" t="n">
        <v>216</v>
      </c>
      <c r="BR283" s="95" t="n">
        <v>0</v>
      </c>
      <c r="BS283" s="95" t="n">
        <v>1</v>
      </c>
      <c r="BT283" s="95" t="n">
        <v>1</v>
      </c>
      <c r="BU283" s="95" t="n">
        <v>1</v>
      </c>
      <c r="BV283" s="95" t="n">
        <v>1</v>
      </c>
      <c r="BW283" s="95" t="n">
        <v>1</v>
      </c>
      <c r="BX283" s="95" t="n">
        <v>1</v>
      </c>
      <c r="BY283" s="95" t="n"/>
      <c r="BZ283" s="95" t="n">
        <v>0</v>
      </c>
      <c r="CA283" s="95" t="n">
        <v>0</v>
      </c>
      <c r="CB283" s="95" t="n"/>
      <c r="CC283" s="95" t="n"/>
      <c r="CD283" s="95" t="n"/>
      <c r="CE283" s="95" t="n">
        <v>30</v>
      </c>
      <c r="CF283" s="95" t="n">
        <v>0</v>
      </c>
      <c r="CG283" s="95" t="n">
        <v>0</v>
      </c>
      <c r="CH283" s="95" t="n"/>
      <c r="CI283" s="95" t="n"/>
      <c r="CJ283" s="95" t="n"/>
      <c r="CK283" s="95" t="n"/>
      <c r="CL283" s="95" t="n"/>
      <c r="CM283" s="95" t="n">
        <v>0</v>
      </c>
      <c r="CN283" s="95" t="n"/>
      <c r="CO283" s="95" t="n">
        <v>0</v>
      </c>
      <c r="CP283" s="95">
        <f>ROUND(P283,2)</f>
        <v/>
      </c>
      <c r="CQ283" s="95">
        <f>ROUND(V283,2)</f>
        <v/>
      </c>
      <c r="CR283" s="95">
        <f>ROUND(W283,2)</f>
        <v/>
      </c>
      <c r="CS283" s="95">
        <f>ROUND(X283,2)</f>
        <v/>
      </c>
      <c r="CT283" s="95">
        <f>ROUND(Y283,2)</f>
        <v/>
      </c>
      <c r="CU283" s="95">
        <f>ROUND(AF283,2)</f>
        <v/>
      </c>
      <c r="CV283" s="95">
        <f>ROUND((AH283*AV283),2)</f>
        <v/>
      </c>
      <c r="CW283" s="95">
        <f>ROUND(AI283,2)</f>
        <v/>
      </c>
      <c r="CX283" s="95">
        <f>ROUND(AJ283,2)</f>
        <v/>
      </c>
      <c r="CY283" s="95">
        <f>ROUND(((P283*AT283)/100),2)</f>
        <v/>
      </c>
      <c r="CZ283" s="95">
        <f>ROUND(((P283*AU283)/100),2)</f>
        <v/>
      </c>
      <c r="DA283" s="95" t="n"/>
      <c r="DB283" s="95" t="n"/>
      <c r="DC283" s="95" t="n"/>
      <c r="DD283" s="95" t="n"/>
      <c r="DE283" s="95" t="n"/>
      <c r="DF283" s="95" t="n"/>
      <c r="DG283" s="95" t="n"/>
      <c r="DH283" s="95" t="n"/>
      <c r="DI283" s="95" t="n"/>
      <c r="DJ283" s="95" t="n"/>
      <c r="DK283" s="95" t="n"/>
      <c r="DL283" s="95" t="n"/>
      <c r="DM283" s="95" t="n"/>
      <c r="DN283" s="95" t="n">
        <v>0</v>
      </c>
      <c r="DO283" s="95" t="n">
        <v>0</v>
      </c>
      <c r="DP283" s="95" t="n">
        <v>1</v>
      </c>
      <c r="DQ283" s="95" t="n">
        <v>1</v>
      </c>
      <c r="DR283" s="95" t="n"/>
      <c r="DS283" s="95" t="n"/>
      <c r="DT283" s="95" t="n"/>
      <c r="DU283" s="95" t="n">
        <v>1000</v>
      </c>
      <c r="DV283" s="95" t="inlineStr">
        <is>
          <t>шт.</t>
        </is>
      </c>
      <c r="DW283" s="95" t="inlineStr">
        <is>
          <t>шт.</t>
        </is>
      </c>
      <c r="DX283" s="95" t="n">
        <v>1</v>
      </c>
      <c r="DY283" s="95" t="n"/>
      <c r="DZ283" s="95" t="n"/>
      <c r="EA283" s="95" t="n"/>
      <c r="EB283" s="95" t="n"/>
      <c r="EC283" s="95" t="n"/>
      <c r="ED283" s="95" t="n"/>
      <c r="EE283" s="95" t="n">
        <v>1785453696</v>
      </c>
      <c r="EF283" s="95" t="n">
        <v>216</v>
      </c>
      <c r="EG283" s="95" t="inlineStr">
        <is>
          <t>Оборудование</t>
        </is>
      </c>
      <c r="EH283" s="95" t="n">
        <v>0</v>
      </c>
      <c r="EI283" s="95" t="n"/>
      <c r="EJ283" s="95" t="n">
        <v>100.8</v>
      </c>
      <c r="EK283" s="95" t="n">
        <v>0</v>
      </c>
      <c r="EL283" s="95" t="inlineStr">
        <is>
          <t>ТКП / коммерческое предложение</t>
        </is>
      </c>
      <c r="EM283" s="95" t="inlineStr">
        <is>
          <t>PETR-1212451</t>
        </is>
      </c>
      <c r="EN283" s="95" t="n"/>
      <c r="EO283" s="95" t="n"/>
      <c r="EP283" s="95" t="n"/>
      <c r="EQ283" s="95" t="n">
        <v>0</v>
      </c>
      <c r="ER283" s="95" t="n">
        <v>3568.41</v>
      </c>
      <c r="ES283" s="95" t="n">
        <v>0</v>
      </c>
      <c r="ET283" s="95" t="n">
        <v>0</v>
      </c>
      <c r="EU283" s="95" t="n">
        <v>0</v>
      </c>
      <c r="EV283" s="95" t="n">
        <v>0</v>
      </c>
      <c r="EW283" s="95" t="n">
        <v>0</v>
      </c>
      <c r="EX283" s="95" t="n">
        <v>0</v>
      </c>
      <c r="EY283" s="95" t="n">
        <v>0</v>
      </c>
      <c r="EZ283" s="95" t="n"/>
      <c r="FA283" s="95" t="n"/>
      <c r="FB283" s="95" t="n"/>
      <c r="FC283" s="95" t="n"/>
      <c r="FD283" s="95" t="n"/>
      <c r="FE283" s="95" t="n"/>
      <c r="FF283" s="95" t="n"/>
      <c r="FG283" s="95" t="n"/>
      <c r="FH283" s="95" t="n"/>
      <c r="FI283" s="95" t="n"/>
      <c r="FJ283" s="95" t="n"/>
      <c r="FK283" s="95" t="n"/>
      <c r="FL283" s="95" t="n"/>
      <c r="FM283" s="95" t="n"/>
      <c r="FN283" s="95" t="n"/>
      <c r="FO283" s="95" t="n"/>
      <c r="FP283" s="95" t="n"/>
      <c r="FQ283" s="95" t="n">
        <v>0</v>
      </c>
      <c r="FR283" s="95">
        <f>ROUND(IF(BI283=3,GM283,0),2)</f>
        <v/>
      </c>
      <c r="FS283" s="95" t="n">
        <v>0</v>
      </c>
      <c r="FT283" s="95" t="n"/>
      <c r="FU283" s="95" t="n"/>
      <c r="FV283" s="95" t="n"/>
      <c r="FW283" s="95" t="n"/>
      <c r="FX283" s="95" t="n">
        <v>0</v>
      </c>
      <c r="FY283" s="95" t="n">
        <v>0</v>
      </c>
      <c r="FZ283" s="95" t="n"/>
      <c r="GA283" s="95" t="inlineStr">
        <is>
          <t>[83 / 1,20 /  1] +  1,2% Заг.скл</t>
        </is>
      </c>
      <c r="GB283" s="95" t="n"/>
      <c r="GC283" s="95" t="n"/>
      <c r="GD283" s="95" t="n">
        <v>1</v>
      </c>
      <c r="GE283" s="95" t="n"/>
      <c r="GF283" s="95" t="n">
        <v>1785453696</v>
      </c>
      <c r="GG283" s="95" t="n">
        <v>2</v>
      </c>
      <c r="GH283" s="95" t="n">
        <v>3</v>
      </c>
      <c r="GI283" s="95" t="n">
        <v>5</v>
      </c>
      <c r="GJ283" s="95" t="n">
        <v>0</v>
      </c>
      <c r="GK283" s="95" t="n">
        <v>0</v>
      </c>
      <c r="GL283" s="95">
        <f>ROUND(IF(AND(BH283=3,BI283=3,FS283&lt;&gt;0),P283,0),2)</f>
        <v/>
      </c>
      <c r="GM283" s="95">
        <f>ROUND(O283+X283+Y283,2)+GX283</f>
        <v/>
      </c>
      <c r="GN283" s="95">
        <f>IF(OR(BI283=0,BI283=1),GM283-GX283,0)</f>
        <v/>
      </c>
      <c r="GO283" s="95">
        <f>IF(BI283=2,GM283-GX283,0)</f>
        <v/>
      </c>
      <c r="GP283" s="95">
        <f>IF(BI283=4,GM283-GX283,0)</f>
        <v/>
      </c>
      <c r="GQ283" s="95" t="n"/>
      <c r="GR283" s="95" t="n">
        <v>1</v>
      </c>
      <c r="GS283" s="95" t="n">
        <v>1</v>
      </c>
      <c r="GT283" s="95" t="n">
        <v>0</v>
      </c>
      <c r="GU283" s="95" t="n"/>
      <c r="GV283" s="95">
        <f>ROUND((GT283),6)</f>
        <v/>
      </c>
      <c r="GW283" s="95" t="n">
        <v>1</v>
      </c>
      <c r="GX283" s="95">
        <f>ROUND(HC283*I283,2)</f>
        <v/>
      </c>
      <c r="GY283" s="95" t="n">
        <v>0</v>
      </c>
      <c r="GZ283" s="95" t="n">
        <v>0</v>
      </c>
      <c r="HA283" s="95" t="n">
        <v>0</v>
      </c>
      <c r="HB283" s="95" t="n">
        <v>0</v>
      </c>
      <c r="HC283" s="95">
        <f>GV283*GW283</f>
        <v/>
      </c>
      <c r="HD283" s="95" t="n">
        <v>0</v>
      </c>
      <c r="HE283" s="95" t="n"/>
      <c r="HF283" s="95" t="n"/>
      <c r="HG283" s="95" t="n"/>
      <c r="HH283" s="95" t="n"/>
      <c r="HI283" s="95" t="n"/>
      <c r="HJ283" s="95" t="n"/>
      <c r="HK283" s="95" t="n"/>
      <c r="HL283" s="95" t="n"/>
      <c r="HM283" s="95" t="n"/>
      <c r="HN283" s="95" t="n"/>
      <c r="HO283" s="95" t="n"/>
      <c r="HP283" s="95" t="n"/>
      <c r="HQ283" s="95" t="n"/>
      <c r="HR283" s="95" t="n"/>
      <c r="HS283" s="95" t="n"/>
      <c r="HT283" s="95" t="n"/>
      <c r="HU283" s="95" t="n"/>
      <c r="HV283" s="95" t="n"/>
      <c r="HW283" s="95" t="n"/>
      <c r="HX283" s="95" t="n"/>
      <c r="HY283" s="95" t="n"/>
      <c r="HZ283" s="95" t="n"/>
      <c r="IA283" s="95" t="n"/>
      <c r="IB283" s="95" t="n"/>
      <c r="IC283" s="95" t="n"/>
      <c r="ID283" s="95" t="n"/>
      <c r="IE283" s="95" t="n"/>
      <c r="IF283" s="95" t="n"/>
      <c r="IG283" s="95" t="n"/>
      <c r="IH283" s="95" t="n"/>
      <c r="II283" s="95" t="n"/>
      <c r="IJ283" s="95" t="n"/>
      <c r="IK283" s="95" t="n"/>
      <c r="IL283" s="95" t="n"/>
      <c r="IM283" s="95" t="n"/>
      <c r="IN283" s="95" t="n"/>
      <c r="IO283" s="95" t="n"/>
      <c r="IP283" s="95" t="n"/>
      <c r="IQ283" s="95" t="n"/>
      <c r="IR283" s="95" t="n"/>
      <c r="IS283" s="95" t="n"/>
      <c r="IT283" s="95" t="n"/>
      <c r="IU283" s="95" t="n"/>
    </row>
    <row r="284" ht="12.75" customHeight="1" s="54">
      <c r="A284" s="95" t="n">
        <v>18</v>
      </c>
      <c r="B284" s="95" t="n">
        <v>1</v>
      </c>
      <c r="C284" s="95">
        <f>ROW(SmtRes!A261)</f>
        <v/>
      </c>
      <c r="D284" s="95">
        <f>ROW(EtalonRes!A261)</f>
        <v/>
      </c>
      <c r="E284" s="95" t="n">
        <v>2.1</v>
      </c>
      <c r="F284" s="95" t="inlineStr">
        <is>
          <t>PETR-907825</t>
        </is>
      </c>
      <c r="G284" s="95" t="inlineStr">
        <is>
          <t>Кабель UTP/FTP cat.6 для СКС</t>
        </is>
      </c>
      <c r="H284" s="95" t="inlineStr">
        <is>
          <t>м.п.</t>
        </is>
      </c>
      <c r="I284" s="95" t="n">
        <v>3399</v>
      </c>
      <c r="J284" s="95" t="n">
        <v>50.18</v>
      </c>
      <c r="K284" s="95" t="n">
        <v>170564.58</v>
      </c>
      <c r="L284" s="95" t="n"/>
      <c r="M284" s="95" t="n"/>
      <c r="N284" s="95" t="n"/>
      <c r="O284" s="95">
        <f>ROUND(Z284,2)</f>
        <v/>
      </c>
      <c r="P284" s="95">
        <f>ROUND(U284,2)</f>
        <v/>
      </c>
      <c r="Q284" s="95">
        <f>ROUND(1,2)</f>
        <v/>
      </c>
      <c r="R284" s="95">
        <f>ROUND(AH284,2)</f>
        <v/>
      </c>
      <c r="S284" s="95" t="inlineStr">
        <is>
          <t>PETR-907825</t>
        </is>
      </c>
      <c r="T284" s="95" t="inlineStr">
        <is>
          <t>material</t>
        </is>
      </c>
      <c r="U284" s="95" t="n">
        <v>170564.58</v>
      </c>
      <c r="V284" s="95" t="n">
        <v>0</v>
      </c>
      <c r="W284" s="95" t="n">
        <v>0</v>
      </c>
      <c r="X284" s="95" t="n">
        <v>0</v>
      </c>
      <c r="Y284" s="95" t="n">
        <v>0</v>
      </c>
      <c r="Z284" s="95" t="n">
        <v>170561.82</v>
      </c>
      <c r="AA284" s="95" t="n">
        <v>0</v>
      </c>
      <c r="AB284" s="95" t="n">
        <v>0</v>
      </c>
      <c r="AC284" s="95" t="n">
        <v>0</v>
      </c>
      <c r="AD284" s="95" t="n">
        <v>0</v>
      </c>
      <c r="AE284" s="95" t="inlineStr">
        <is>
          <t>material</t>
        </is>
      </c>
      <c r="AF284" s="95" t="n">
        <v>0</v>
      </c>
      <c r="AG284" s="95" t="n">
        <v>0</v>
      </c>
      <c r="AH284" s="95" t="n">
        <v>0</v>
      </c>
      <c r="AI284" s="95">
        <f>(EX284)</f>
        <v/>
      </c>
      <c r="AJ284" s="95">
        <f>(AS284)</f>
        <v/>
      </c>
      <c r="AK284" s="95" t="n">
        <v>0</v>
      </c>
      <c r="AL284" s="95" t="n">
        <v>0</v>
      </c>
      <c r="AM284" s="95" t="n">
        <v>0</v>
      </c>
      <c r="AN284" s="95" t="n">
        <v>0</v>
      </c>
      <c r="AO284" s="95">
        <f>ROUND(O284,2)</f>
        <v/>
      </c>
      <c r="AP284" s="95" t="n">
        <v>0</v>
      </c>
      <c r="AQ284" s="95">
        <f>ROUND(R284,2)</f>
        <v/>
      </c>
      <c r="AR284" s="95" t="n">
        <v>0</v>
      </c>
      <c r="AS284" s="95" t="n">
        <v>0</v>
      </c>
      <c r="AT284" s="95" t="n">
        <v>0</v>
      </c>
      <c r="AU284" s="95" t="n">
        <v>0</v>
      </c>
      <c r="AV284" s="95" t="n">
        <v>1</v>
      </c>
      <c r="AW284" s="95" t="n">
        <v>1</v>
      </c>
      <c r="AX284" s="95" t="n"/>
      <c r="AY284" s="95" t="n"/>
      <c r="AZ284" s="95" t="n">
        <v>1</v>
      </c>
      <c r="BA284" s="95" t="n">
        <v>0</v>
      </c>
      <c r="BB284" s="95" t="n">
        <v>0</v>
      </c>
      <c r="BC284" s="95" t="n">
        <v>1</v>
      </c>
      <c r="BD284" s="95" t="n"/>
      <c r="BE284" s="95" t="n"/>
      <c r="BF284" s="95" t="n"/>
      <c r="BG284" s="95" t="n"/>
      <c r="BH284" s="95" t="n">
        <v>3</v>
      </c>
      <c r="BI284" s="95" t="n">
        <v>3399</v>
      </c>
      <c r="BJ284" s="95" t="n"/>
      <c r="BK284" s="95" t="n"/>
      <c r="BL284" s="95" t="n"/>
      <c r="BM284" s="95" t="n">
        <v>400002</v>
      </c>
      <c r="BN284" s="95" t="n">
        <v>0</v>
      </c>
      <c r="BO284" s="95" t="n"/>
      <c r="BP284" s="95" t="n">
        <v>0</v>
      </c>
      <c r="BQ284" s="95" t="n">
        <v>202</v>
      </c>
      <c r="BR284" s="95" t="n">
        <v>0</v>
      </c>
      <c r="BS284" s="95" t="n">
        <v>1</v>
      </c>
      <c r="BT284" s="95" t="n">
        <v>1</v>
      </c>
      <c r="BU284" s="95" t="n">
        <v>1</v>
      </c>
      <c r="BV284" s="95" t="n">
        <v>1</v>
      </c>
      <c r="BW284" s="95" t="n">
        <v>1</v>
      </c>
      <c r="BX284" s="95" t="n">
        <v>1</v>
      </c>
      <c r="BY284" s="95" t="n"/>
      <c r="BZ284" s="95" t="n">
        <v>0</v>
      </c>
      <c r="CA284" s="95" t="n">
        <v>0</v>
      </c>
      <c r="CB284" s="95" t="n"/>
      <c r="CC284" s="95" t="n"/>
      <c r="CD284" s="95" t="n"/>
      <c r="CE284" s="95" t="n">
        <v>30</v>
      </c>
      <c r="CF284" s="95" t="n">
        <v>0</v>
      </c>
      <c r="CG284" s="95" t="n">
        <v>0</v>
      </c>
      <c r="CH284" s="95" t="n"/>
      <c r="CI284" s="95" t="n"/>
      <c r="CJ284" s="95" t="n"/>
      <c r="CK284" s="95" t="n"/>
      <c r="CL284" s="95" t="n"/>
      <c r="CM284" s="95" t="n">
        <v>0</v>
      </c>
      <c r="CN284" s="95" t="n"/>
      <c r="CO284" s="95" t="n">
        <v>0</v>
      </c>
      <c r="CP284" s="95">
        <f>ROUND(P284,2)</f>
        <v/>
      </c>
      <c r="CQ284" s="95">
        <f>ROUND(V284,2)</f>
        <v/>
      </c>
      <c r="CR284" s="95">
        <f>ROUND(W284,2)</f>
        <v/>
      </c>
      <c r="CS284" s="95">
        <f>ROUND(X284,2)</f>
        <v/>
      </c>
      <c r="CT284" s="95">
        <f>ROUND(Y284,2)</f>
        <v/>
      </c>
      <c r="CU284" s="95">
        <f>ROUND(AF284,2)</f>
        <v/>
      </c>
      <c r="CV284" s="95">
        <f>ROUND((AH284*AV284),2)</f>
        <v/>
      </c>
      <c r="CW284" s="95">
        <f>ROUND(AI284,2)</f>
        <v/>
      </c>
      <c r="CX284" s="95">
        <f>ROUND(AJ284,2)</f>
        <v/>
      </c>
      <c r="CY284" s="95">
        <f>ROUND(((P284*AT284)/100),2)</f>
        <v/>
      </c>
      <c r="CZ284" s="95">
        <f>ROUND(((P284*AU284)/100),2)</f>
        <v/>
      </c>
      <c r="DA284" s="95" t="n"/>
      <c r="DB284" s="95" t="n"/>
      <c r="DC284" s="95" t="n"/>
      <c r="DD284" s="95" t="n"/>
      <c r="DE284" s="95" t="n"/>
      <c r="DF284" s="95" t="n"/>
      <c r="DG284" s="95" t="n"/>
      <c r="DH284" s="95" t="n"/>
      <c r="DI284" s="95" t="n"/>
      <c r="DJ284" s="95" t="n"/>
      <c r="DK284" s="95" t="n"/>
      <c r="DL284" s="95" t="n"/>
      <c r="DM284" s="95" t="n"/>
      <c r="DN284" s="95" t="n">
        <v>0</v>
      </c>
      <c r="DO284" s="95" t="n">
        <v>0</v>
      </c>
      <c r="DP284" s="95" t="n">
        <v>1</v>
      </c>
      <c r="DQ284" s="95" t="n">
        <v>1</v>
      </c>
      <c r="DR284" s="95" t="n"/>
      <c r="DS284" s="95" t="n"/>
      <c r="DT284" s="95" t="n"/>
      <c r="DU284" s="95" t="n">
        <v>1000</v>
      </c>
      <c r="DV284" s="95" t="inlineStr">
        <is>
          <t>м.п.</t>
        </is>
      </c>
      <c r="DW284" s="95" t="inlineStr">
        <is>
          <t>м.п.</t>
        </is>
      </c>
      <c r="DX284" s="95" t="n">
        <v>1</v>
      </c>
      <c r="DY284" s="95" t="n"/>
      <c r="DZ284" s="95" t="n"/>
      <c r="EA284" s="95" t="n"/>
      <c r="EB284" s="95" t="n"/>
      <c r="EC284" s="95" t="n"/>
      <c r="ED284" s="95" t="n"/>
      <c r="EE284" s="95" t="n">
        <v>1855457324</v>
      </c>
      <c r="EF284" s="95" t="n">
        <v>202</v>
      </c>
      <c r="EG284" s="95" t="inlineStr">
        <is>
          <t>Материалы</t>
        </is>
      </c>
      <c r="EH284" s="95" t="n">
        <v>0</v>
      </c>
      <c r="EI284" s="95" t="n"/>
      <c r="EJ284" s="95" t="n">
        <v>3399</v>
      </c>
      <c r="EK284" s="95" t="n">
        <v>0</v>
      </c>
      <c r="EL284" s="95" t="inlineStr">
        <is>
          <t>ТКП / коммерческое предложение</t>
        </is>
      </c>
      <c r="EM284" s="95" t="inlineStr">
        <is>
          <t>PETR-907825</t>
        </is>
      </c>
      <c r="EN284" s="95" t="n"/>
      <c r="EO284" s="95" t="n"/>
      <c r="EP284" s="95" t="n"/>
      <c r="EQ284" s="95" t="n">
        <v>0</v>
      </c>
      <c r="ER284" s="95" t="n">
        <v>50.18</v>
      </c>
      <c r="ES284" s="95" t="n">
        <v>0</v>
      </c>
      <c r="ET284" s="95" t="n">
        <v>0</v>
      </c>
      <c r="EU284" s="95" t="n">
        <v>0</v>
      </c>
      <c r="EV284" s="95" t="n">
        <v>0</v>
      </c>
      <c r="EW284" s="95" t="n">
        <v>0</v>
      </c>
      <c r="EX284" s="95" t="n">
        <v>0</v>
      </c>
      <c r="EY284" s="95" t="n">
        <v>0</v>
      </c>
      <c r="EZ284" s="95" t="n"/>
      <c r="FA284" s="95" t="n"/>
      <c r="FB284" s="95" t="n"/>
      <c r="FC284" s="95" t="n"/>
      <c r="FD284" s="95" t="n"/>
      <c r="FE284" s="95" t="n"/>
      <c r="FF284" s="95" t="n"/>
      <c r="FG284" s="95" t="n"/>
      <c r="FH284" s="95" t="n"/>
      <c r="FI284" s="95" t="n"/>
      <c r="FJ284" s="95" t="n"/>
      <c r="FK284" s="95" t="n"/>
      <c r="FL284" s="95" t="n"/>
      <c r="FM284" s="95" t="n"/>
      <c r="FN284" s="95" t="n"/>
      <c r="FO284" s="95" t="n"/>
      <c r="FP284" s="95" t="n"/>
      <c r="FQ284" s="95" t="n">
        <v>0</v>
      </c>
      <c r="FR284" s="95">
        <f>ROUND(IF(BI284=3,GM284,0),2)</f>
        <v/>
      </c>
      <c r="FS284" s="95" t="n">
        <v>0</v>
      </c>
      <c r="FT284" s="95" t="n"/>
      <c r="FU284" s="95" t="n"/>
      <c r="FV284" s="95" t="n"/>
      <c r="FW284" s="95" t="n"/>
      <c r="FX284" s="95" t="n">
        <v>0</v>
      </c>
      <c r="FY284" s="95" t="n">
        <v>0</v>
      </c>
      <c r="FZ284" s="95" t="n"/>
      <c r="GA284" s="95" t="inlineStr">
        <is>
          <t>[82 / 1,20 /  1] +  2% Заг.скл</t>
        </is>
      </c>
      <c r="GB284" s="95" t="n"/>
      <c r="GC284" s="95" t="n"/>
      <c r="GD284" s="95" t="n">
        <v>1</v>
      </c>
      <c r="GE284" s="95" t="n"/>
      <c r="GF284" s="95" t="n">
        <v>1855457324</v>
      </c>
      <c r="GG284" s="95" t="n">
        <v>2</v>
      </c>
      <c r="GH284" s="95" t="n">
        <v>4</v>
      </c>
      <c r="GI284" s="95" t="n">
        <v>-2</v>
      </c>
      <c r="GJ284" s="95" t="n">
        <v>0</v>
      </c>
      <c r="GK284" s="95" t="n">
        <v>0</v>
      </c>
      <c r="GL284" s="95">
        <f>ROUND(IF(AND(BH284=3,BI284=3,FS284&lt;&gt;0),P284,0),2)</f>
        <v/>
      </c>
      <c r="GM284" s="95">
        <f>ROUND(O284+X284+Y284,2)+GX284</f>
        <v/>
      </c>
      <c r="GN284" s="95">
        <f>IF(OR(BI284=0,BI284=1),GM284-GX284,0)</f>
        <v/>
      </c>
      <c r="GO284" s="95">
        <f>IF(BI284=2,GM284-GX284,0)</f>
        <v/>
      </c>
      <c r="GP284" s="95">
        <f>IF(BI284=4,GM284-GX284,0)</f>
        <v/>
      </c>
      <c r="GQ284" s="95" t="n"/>
      <c r="GR284" s="95" t="n">
        <v>0</v>
      </c>
      <c r="GS284" s="95" t="n">
        <v>2</v>
      </c>
      <c r="GT284" s="95" t="n">
        <v>0</v>
      </c>
      <c r="GU284" s="95" t="n"/>
      <c r="GV284" s="95">
        <f>ROUND((GT284),6)</f>
        <v/>
      </c>
      <c r="GW284" s="95" t="n">
        <v>1</v>
      </c>
      <c r="GX284" s="95">
        <f>ROUND(HC284*I284,2)</f>
        <v/>
      </c>
      <c r="GY284" s="95" t="n">
        <v>0</v>
      </c>
      <c r="GZ284" s="95" t="n">
        <v>0</v>
      </c>
      <c r="HA284" s="95" t="n">
        <v>0</v>
      </c>
      <c r="HB284" s="95" t="n">
        <v>0</v>
      </c>
      <c r="HC284" s="95">
        <f>GV284*GW284</f>
        <v/>
      </c>
      <c r="HD284" s="95" t="n">
        <v>0</v>
      </c>
      <c r="HE284" s="95" t="n"/>
      <c r="HF284" s="95" t="n"/>
      <c r="HG284" s="95" t="n"/>
      <c r="HH284" s="95" t="n"/>
      <c r="HI284" s="95" t="n"/>
      <c r="HJ284" s="95" t="n"/>
      <c r="HK284" s="95" t="n"/>
      <c r="HL284" s="95" t="n"/>
      <c r="HM284" s="95" t="n"/>
      <c r="HN284" s="95" t="n"/>
      <c r="HO284" s="95" t="n"/>
      <c r="HP284" s="95" t="n"/>
      <c r="HQ284" s="95" t="n"/>
      <c r="HR284" s="95" t="n"/>
      <c r="HS284" s="95" t="n"/>
      <c r="HT284" s="95" t="n"/>
      <c r="HU284" s="95" t="n"/>
      <c r="HV284" s="95" t="n"/>
      <c r="HW284" s="95" t="n"/>
      <c r="HX284" s="95" t="n"/>
      <c r="HY284" s="95" t="n"/>
      <c r="HZ284" s="95" t="n"/>
      <c r="IA284" s="95" t="n"/>
      <c r="IB284" s="95" t="n"/>
      <c r="IC284" s="95" t="n"/>
      <c r="ID284" s="95" t="n"/>
      <c r="IE284" s="95" t="n"/>
      <c r="IF284" s="95" t="n"/>
      <c r="IG284" s="95" t="n"/>
      <c r="IH284" s="95" t="n"/>
      <c r="II284" s="95" t="n"/>
      <c r="IJ284" s="95" t="n"/>
      <c r="IK284" s="95" t="n"/>
      <c r="IL284" s="95" t="n"/>
      <c r="IM284" s="95" t="n"/>
      <c r="IN284" s="95" t="n"/>
      <c r="IO284" s="95" t="n"/>
      <c r="IP284" s="95" t="n"/>
      <c r="IQ284" s="95" t="n"/>
      <c r="IR284" s="95" t="n"/>
      <c r="IS284" s="95" t="n"/>
      <c r="IT284" s="95" t="n"/>
      <c r="IU284" s="95" t="n"/>
    </row>
    <row r="285" ht="12.75" customHeight="1" s="54">
      <c r="A285" s="95" t="n">
        <v>18</v>
      </c>
      <c r="B285" s="95" t="n">
        <v>1</v>
      </c>
      <c r="C285" s="95">
        <f>ROW(SmtRes!A262)</f>
        <v/>
      </c>
      <c r="D285" s="95">
        <f>ROW(EtalonRes!A262)</f>
        <v/>
      </c>
      <c r="E285" s="95" t="n">
        <v>2.1</v>
      </c>
      <c r="F285" s="95" t="inlineStr">
        <is>
          <t>PETR-1146195</t>
        </is>
      </c>
      <c r="G285" s="95" t="inlineStr">
        <is>
          <t>СКС порт: keystone, faceplate, патч-панель, патч-корды, маркировка</t>
        </is>
      </c>
      <c r="H285" s="95" t="inlineStr">
        <is>
          <t>порт</t>
        </is>
      </c>
      <c r="I285" s="95" t="n">
        <v>108.15</v>
      </c>
      <c r="J285" s="95" t="n">
        <v>2007.23</v>
      </c>
      <c r="K285" s="95" t="n">
        <v>217082.19</v>
      </c>
      <c r="L285" s="95" t="n"/>
      <c r="M285" s="95" t="n"/>
      <c r="N285" s="95" t="n"/>
      <c r="O285" s="95">
        <f>ROUND(Z285,2)</f>
        <v/>
      </c>
      <c r="P285" s="95">
        <f>ROUND(U285,2)</f>
        <v/>
      </c>
      <c r="Q285" s="95">
        <f>ROUND(1,2)</f>
        <v/>
      </c>
      <c r="R285" s="95">
        <f>ROUND(AH285,2)</f>
        <v/>
      </c>
      <c r="S285" s="95" t="inlineStr">
        <is>
          <t>PETR-1146195</t>
        </is>
      </c>
      <c r="T285" s="95" t="inlineStr">
        <is>
          <t>material</t>
        </is>
      </c>
      <c r="U285" s="95" t="n">
        <v>217082.19</v>
      </c>
      <c r="V285" s="95" t="n">
        <v>0</v>
      </c>
      <c r="W285" s="95" t="n">
        <v>0</v>
      </c>
      <c r="X285" s="95" t="n">
        <v>0</v>
      </c>
      <c r="Y285" s="95" t="n">
        <v>0</v>
      </c>
      <c r="Z285" s="95" t="n">
        <v>217081.92</v>
      </c>
      <c r="AA285" s="95" t="n">
        <v>0</v>
      </c>
      <c r="AB285" s="95" t="n">
        <v>0</v>
      </c>
      <c r="AC285" s="95" t="n">
        <v>0</v>
      </c>
      <c r="AD285" s="95" t="n">
        <v>0</v>
      </c>
      <c r="AE285" s="95" t="inlineStr">
        <is>
          <t>material</t>
        </is>
      </c>
      <c r="AF285" s="95" t="n">
        <v>0</v>
      </c>
      <c r="AG285" s="95" t="n">
        <v>0</v>
      </c>
      <c r="AH285" s="95" t="n">
        <v>0</v>
      </c>
      <c r="AI285" s="95">
        <f>(EX285)</f>
        <v/>
      </c>
      <c r="AJ285" s="95">
        <f>(AS285)</f>
        <v/>
      </c>
      <c r="AK285" s="95" t="n">
        <v>0</v>
      </c>
      <c r="AL285" s="95" t="n">
        <v>0</v>
      </c>
      <c r="AM285" s="95" t="n">
        <v>0</v>
      </c>
      <c r="AN285" s="95" t="n">
        <v>0</v>
      </c>
      <c r="AO285" s="95">
        <f>ROUND(O285,2)</f>
        <v/>
      </c>
      <c r="AP285" s="95" t="n">
        <v>0</v>
      </c>
      <c r="AQ285" s="95">
        <f>ROUND(R285,2)</f>
        <v/>
      </c>
      <c r="AR285" s="95" t="n">
        <v>0</v>
      </c>
      <c r="AS285" s="95" t="n">
        <v>0</v>
      </c>
      <c r="AT285" s="95" t="n">
        <v>0</v>
      </c>
      <c r="AU285" s="95" t="n">
        <v>0</v>
      </c>
      <c r="AV285" s="95" t="n">
        <v>1</v>
      </c>
      <c r="AW285" s="95" t="n">
        <v>1</v>
      </c>
      <c r="AX285" s="95" t="n"/>
      <c r="AY285" s="95" t="n"/>
      <c r="AZ285" s="95" t="n">
        <v>1</v>
      </c>
      <c r="BA285" s="95" t="n">
        <v>0</v>
      </c>
      <c r="BB285" s="95" t="n">
        <v>0</v>
      </c>
      <c r="BC285" s="95" t="n">
        <v>1</v>
      </c>
      <c r="BD285" s="95" t="n"/>
      <c r="BE285" s="95" t="n"/>
      <c r="BF285" s="95" t="n"/>
      <c r="BG285" s="95" t="n"/>
      <c r="BH285" s="95" t="n">
        <v>3</v>
      </c>
      <c r="BI285" s="95" t="n">
        <v>108.15</v>
      </c>
      <c r="BJ285" s="95" t="n"/>
      <c r="BK285" s="95" t="n"/>
      <c r="BL285" s="95" t="n"/>
      <c r="BM285" s="95" t="n">
        <v>400002</v>
      </c>
      <c r="BN285" s="95" t="n">
        <v>0</v>
      </c>
      <c r="BO285" s="95" t="n"/>
      <c r="BP285" s="95" t="n">
        <v>0</v>
      </c>
      <c r="BQ285" s="95" t="n">
        <v>202</v>
      </c>
      <c r="BR285" s="95" t="n">
        <v>0</v>
      </c>
      <c r="BS285" s="95" t="n">
        <v>1</v>
      </c>
      <c r="BT285" s="95" t="n">
        <v>1</v>
      </c>
      <c r="BU285" s="95" t="n">
        <v>1</v>
      </c>
      <c r="BV285" s="95" t="n">
        <v>1</v>
      </c>
      <c r="BW285" s="95" t="n">
        <v>1</v>
      </c>
      <c r="BX285" s="95" t="n">
        <v>1</v>
      </c>
      <c r="BY285" s="95" t="n"/>
      <c r="BZ285" s="95" t="n">
        <v>0</v>
      </c>
      <c r="CA285" s="95" t="n">
        <v>0</v>
      </c>
      <c r="CB285" s="95" t="n"/>
      <c r="CC285" s="95" t="n"/>
      <c r="CD285" s="95" t="n"/>
      <c r="CE285" s="95" t="n">
        <v>30</v>
      </c>
      <c r="CF285" s="95" t="n">
        <v>0</v>
      </c>
      <c r="CG285" s="95" t="n">
        <v>0</v>
      </c>
      <c r="CH285" s="95" t="n"/>
      <c r="CI285" s="95" t="n"/>
      <c r="CJ285" s="95" t="n"/>
      <c r="CK285" s="95" t="n"/>
      <c r="CL285" s="95" t="n"/>
      <c r="CM285" s="95" t="n">
        <v>0</v>
      </c>
      <c r="CN285" s="95" t="n"/>
      <c r="CO285" s="95" t="n">
        <v>0</v>
      </c>
      <c r="CP285" s="95">
        <f>ROUND(P285,2)</f>
        <v/>
      </c>
      <c r="CQ285" s="95">
        <f>ROUND(V285,2)</f>
        <v/>
      </c>
      <c r="CR285" s="95">
        <f>ROUND(W285,2)</f>
        <v/>
      </c>
      <c r="CS285" s="95">
        <f>ROUND(X285,2)</f>
        <v/>
      </c>
      <c r="CT285" s="95">
        <f>ROUND(Y285,2)</f>
        <v/>
      </c>
      <c r="CU285" s="95">
        <f>ROUND(AF285,2)</f>
        <v/>
      </c>
      <c r="CV285" s="95">
        <f>ROUND((AH285*AV285),2)</f>
        <v/>
      </c>
      <c r="CW285" s="95">
        <f>ROUND(AI285,2)</f>
        <v/>
      </c>
      <c r="CX285" s="95">
        <f>ROUND(AJ285,2)</f>
        <v/>
      </c>
      <c r="CY285" s="95">
        <f>ROUND(((P285*AT285)/100),2)</f>
        <v/>
      </c>
      <c r="CZ285" s="95">
        <f>ROUND(((P285*AU285)/100),2)</f>
        <v/>
      </c>
      <c r="DA285" s="95" t="n"/>
      <c r="DB285" s="95" t="n"/>
      <c r="DC285" s="95" t="n"/>
      <c r="DD285" s="95" t="n"/>
      <c r="DE285" s="95" t="n"/>
      <c r="DF285" s="95" t="n"/>
      <c r="DG285" s="95" t="n"/>
      <c r="DH285" s="95" t="n"/>
      <c r="DI285" s="95" t="n"/>
      <c r="DJ285" s="95" t="n"/>
      <c r="DK285" s="95" t="n"/>
      <c r="DL285" s="95" t="n"/>
      <c r="DM285" s="95" t="n"/>
      <c r="DN285" s="95" t="n">
        <v>0</v>
      </c>
      <c r="DO285" s="95" t="n">
        <v>0</v>
      </c>
      <c r="DP285" s="95" t="n">
        <v>1</v>
      </c>
      <c r="DQ285" s="95" t="n">
        <v>1</v>
      </c>
      <c r="DR285" s="95" t="n"/>
      <c r="DS285" s="95" t="n"/>
      <c r="DT285" s="95" t="n"/>
      <c r="DU285" s="95" t="n">
        <v>1000</v>
      </c>
      <c r="DV285" s="95" t="inlineStr">
        <is>
          <t>порт</t>
        </is>
      </c>
      <c r="DW285" s="95" t="inlineStr">
        <is>
          <t>порт</t>
        </is>
      </c>
      <c r="DX285" s="95" t="n">
        <v>1</v>
      </c>
      <c r="DY285" s="95" t="n"/>
      <c r="DZ285" s="95" t="n"/>
      <c r="EA285" s="95" t="n"/>
      <c r="EB285" s="95" t="n"/>
      <c r="EC285" s="95" t="n"/>
      <c r="ED285" s="95" t="n"/>
      <c r="EE285" s="95" t="n">
        <v>1487567533</v>
      </c>
      <c r="EF285" s="95" t="n">
        <v>202</v>
      </c>
      <c r="EG285" s="95" t="inlineStr">
        <is>
          <t>Материалы</t>
        </is>
      </c>
      <c r="EH285" s="95" t="n">
        <v>0</v>
      </c>
      <c r="EI285" s="95" t="n"/>
      <c r="EJ285" s="95" t="n">
        <v>108.15</v>
      </c>
      <c r="EK285" s="95" t="n">
        <v>0</v>
      </c>
      <c r="EL285" s="95" t="inlineStr">
        <is>
          <t>ТКП / коммерческое предложение</t>
        </is>
      </c>
      <c r="EM285" s="95" t="inlineStr">
        <is>
          <t>PETR-1146195</t>
        </is>
      </c>
      <c r="EN285" s="95" t="n"/>
      <c r="EO285" s="95" t="n"/>
      <c r="EP285" s="95" t="n"/>
      <c r="EQ285" s="95" t="n">
        <v>0</v>
      </c>
      <c r="ER285" s="95" t="n">
        <v>2007.23</v>
      </c>
      <c r="ES285" s="95" t="n">
        <v>0</v>
      </c>
      <c r="ET285" s="95" t="n">
        <v>0</v>
      </c>
      <c r="EU285" s="95" t="n">
        <v>0</v>
      </c>
      <c r="EV285" s="95" t="n">
        <v>0</v>
      </c>
      <c r="EW285" s="95" t="n">
        <v>0</v>
      </c>
      <c r="EX285" s="95" t="n">
        <v>0</v>
      </c>
      <c r="EY285" s="95" t="n">
        <v>0</v>
      </c>
      <c r="EZ285" s="95" t="n"/>
      <c r="FA285" s="95" t="n"/>
      <c r="FB285" s="95" t="n"/>
      <c r="FC285" s="95" t="n"/>
      <c r="FD285" s="95" t="n"/>
      <c r="FE285" s="95" t="n"/>
      <c r="FF285" s="95" t="n"/>
      <c r="FG285" s="95" t="n"/>
      <c r="FH285" s="95" t="n"/>
      <c r="FI285" s="95" t="n"/>
      <c r="FJ285" s="95" t="n"/>
      <c r="FK285" s="95" t="n"/>
      <c r="FL285" s="95" t="n"/>
      <c r="FM285" s="95" t="n"/>
      <c r="FN285" s="95" t="n"/>
      <c r="FO285" s="95" t="n"/>
      <c r="FP285" s="95" t="n"/>
      <c r="FQ285" s="95" t="n">
        <v>0</v>
      </c>
      <c r="FR285" s="95">
        <f>ROUND(IF(BI285=3,GM285,0),2)</f>
        <v/>
      </c>
      <c r="FS285" s="95" t="n">
        <v>0</v>
      </c>
      <c r="FT285" s="95" t="n"/>
      <c r="FU285" s="95" t="n"/>
      <c r="FV285" s="95" t="n"/>
      <c r="FW285" s="95" t="n"/>
      <c r="FX285" s="95" t="n">
        <v>0</v>
      </c>
      <c r="FY285" s="95" t="n">
        <v>0</v>
      </c>
      <c r="FZ285" s="95" t="n"/>
      <c r="GA285" s="95" t="inlineStr">
        <is>
          <t>[82 / 1,20 /  1] +  2% Заг.скл</t>
        </is>
      </c>
      <c r="GB285" s="95" t="n"/>
      <c r="GC285" s="95" t="n"/>
      <c r="GD285" s="95" t="n">
        <v>1</v>
      </c>
      <c r="GE285" s="95" t="n"/>
      <c r="GF285" s="95" t="n">
        <v>1487567533</v>
      </c>
      <c r="GG285" s="95" t="n">
        <v>2</v>
      </c>
      <c r="GH285" s="95" t="n">
        <v>4</v>
      </c>
      <c r="GI285" s="95" t="n">
        <v>-2</v>
      </c>
      <c r="GJ285" s="95" t="n">
        <v>0</v>
      </c>
      <c r="GK285" s="95" t="n">
        <v>0</v>
      </c>
      <c r="GL285" s="95">
        <f>ROUND(IF(AND(BH285=3,BI285=3,FS285&lt;&gt;0),P285,0),2)</f>
        <v/>
      </c>
      <c r="GM285" s="95">
        <f>ROUND(O285+X285+Y285,2)+GX285</f>
        <v/>
      </c>
      <c r="GN285" s="95">
        <f>IF(OR(BI285=0,BI285=1),GM285-GX285,0)</f>
        <v/>
      </c>
      <c r="GO285" s="95">
        <f>IF(BI285=2,GM285-GX285,0)</f>
        <v/>
      </c>
      <c r="GP285" s="95">
        <f>IF(BI285=4,GM285-GX285,0)</f>
        <v/>
      </c>
      <c r="GQ285" s="95" t="n"/>
      <c r="GR285" s="95" t="n">
        <v>0</v>
      </c>
      <c r="GS285" s="95" t="n">
        <v>2</v>
      </c>
      <c r="GT285" s="95" t="n">
        <v>0</v>
      </c>
      <c r="GU285" s="95" t="n"/>
      <c r="GV285" s="95">
        <f>ROUND((GT285),6)</f>
        <v/>
      </c>
      <c r="GW285" s="95" t="n">
        <v>1</v>
      </c>
      <c r="GX285" s="95">
        <f>ROUND(HC285*I285,2)</f>
        <v/>
      </c>
      <c r="GY285" s="95" t="n">
        <v>0</v>
      </c>
      <c r="GZ285" s="95" t="n">
        <v>0</v>
      </c>
      <c r="HA285" s="95" t="n">
        <v>0</v>
      </c>
      <c r="HB285" s="95" t="n">
        <v>0</v>
      </c>
      <c r="HC285" s="95">
        <f>GV285*GW285</f>
        <v/>
      </c>
      <c r="HD285" s="95" t="n">
        <v>0</v>
      </c>
      <c r="HE285" s="95" t="n"/>
      <c r="HF285" s="95" t="n"/>
      <c r="HG285" s="95" t="n"/>
      <c r="HH285" s="95" t="n"/>
      <c r="HI285" s="95" t="n"/>
      <c r="HJ285" s="95" t="n"/>
      <c r="HK285" s="95" t="n"/>
      <c r="HL285" s="95" t="n"/>
      <c r="HM285" s="95" t="n"/>
      <c r="HN285" s="95" t="n"/>
      <c r="HO285" s="95" t="n"/>
      <c r="HP285" s="95" t="n"/>
      <c r="HQ285" s="95" t="n"/>
      <c r="HR285" s="95" t="n"/>
      <c r="HS285" s="95" t="n"/>
      <c r="HT285" s="95" t="n"/>
      <c r="HU285" s="95" t="n"/>
      <c r="HV285" s="95" t="n"/>
      <c r="HW285" s="95" t="n"/>
      <c r="HX285" s="95" t="n"/>
      <c r="HY285" s="95" t="n"/>
      <c r="HZ285" s="95" t="n"/>
      <c r="IA285" s="95" t="n"/>
      <c r="IB285" s="95" t="n"/>
      <c r="IC285" s="95" t="n"/>
      <c r="ID285" s="95" t="n"/>
      <c r="IE285" s="95" t="n"/>
      <c r="IF285" s="95" t="n"/>
      <c r="IG285" s="95" t="n"/>
      <c r="IH285" s="95" t="n"/>
      <c r="II285" s="95" t="n"/>
      <c r="IJ285" s="95" t="n"/>
      <c r="IK285" s="95" t="n"/>
      <c r="IL285" s="95" t="n"/>
      <c r="IM285" s="95" t="n"/>
      <c r="IN285" s="95" t="n"/>
      <c r="IO285" s="95" t="n"/>
      <c r="IP285" s="95" t="n"/>
      <c r="IQ285" s="95" t="n"/>
      <c r="IR285" s="95" t="n"/>
      <c r="IS285" s="95" t="n"/>
      <c r="IT285" s="95" t="n"/>
      <c r="IU285" s="95" t="n"/>
    </row>
    <row r="286" ht="12.75" customHeight="1" s="54">
      <c r="A286" s="95" t="n">
        <v>18</v>
      </c>
      <c r="B286" s="95" t="n">
        <v>1</v>
      </c>
      <c r="C286" s="95">
        <f>ROW(SmtRes!A263)</f>
        <v/>
      </c>
      <c r="D286" s="95">
        <f>ROW(EtalonRes!A263)</f>
        <v/>
      </c>
      <c r="E286" s="95" t="n">
        <v>2.1</v>
      </c>
      <c r="F286" s="95" t="inlineStr">
        <is>
          <t>TKP</t>
        </is>
      </c>
      <c r="G286" s="95" t="inlineStr">
        <is>
          <t>Охранная сигнализация: датчики, магнитоконтакты, тревожные кнопки</t>
        </is>
      </c>
      <c r="H286" s="95" t="inlineStr">
        <is>
          <t>шт.</t>
        </is>
      </c>
      <c r="I286" s="95" t="n">
        <v>81.90000000000001</v>
      </c>
      <c r="J286" s="95" t="n">
        <v>1895.72</v>
      </c>
      <c r="K286" s="95" t="n">
        <v>155259.43</v>
      </c>
      <c r="L286" s="95" t="n"/>
      <c r="M286" s="95" t="n"/>
      <c r="N286" s="95" t="n"/>
      <c r="O286" s="95">
        <f>ROUND(Z286,2)</f>
        <v/>
      </c>
      <c r="P286" s="95">
        <f>ROUND(U286,2)</f>
        <v/>
      </c>
      <c r="Q286" s="95">
        <f>ROUND(1,2)</f>
        <v/>
      </c>
      <c r="R286" s="95">
        <f>ROUND(AH286,2)</f>
        <v/>
      </c>
      <c r="S286" s="95" t="inlineStr">
        <is>
          <t>ТКП</t>
        </is>
      </c>
      <c r="T286" s="95" t="inlineStr">
        <is>
          <t>material</t>
        </is>
      </c>
      <c r="U286" s="95" t="n">
        <v>155259.43</v>
      </c>
      <c r="V286" s="95" t="n">
        <v>0</v>
      </c>
      <c r="W286" s="95" t="n">
        <v>0</v>
      </c>
      <c r="X286" s="95" t="n">
        <v>0</v>
      </c>
      <c r="Y286" s="95" t="n">
        <v>0</v>
      </c>
      <c r="Z286" s="95" t="n">
        <v>155259.47</v>
      </c>
      <c r="AA286" s="95" t="n">
        <v>0</v>
      </c>
      <c r="AB286" s="95" t="n">
        <v>0</v>
      </c>
      <c r="AC286" s="95" t="n">
        <v>0</v>
      </c>
      <c r="AD286" s="95" t="n">
        <v>0</v>
      </c>
      <c r="AE286" s="95" t="inlineStr">
        <is>
          <t>material</t>
        </is>
      </c>
      <c r="AF286" s="95" t="n">
        <v>0</v>
      </c>
      <c r="AG286" s="95" t="n">
        <v>0</v>
      </c>
      <c r="AH286" s="95" t="n">
        <v>0</v>
      </c>
      <c r="AI286" s="95">
        <f>(EX286)</f>
        <v/>
      </c>
      <c r="AJ286" s="95">
        <f>(AS286)</f>
        <v/>
      </c>
      <c r="AK286" s="95" t="n">
        <v>0</v>
      </c>
      <c r="AL286" s="95" t="n">
        <v>0</v>
      </c>
      <c r="AM286" s="95" t="n">
        <v>0</v>
      </c>
      <c r="AN286" s="95" t="n">
        <v>0</v>
      </c>
      <c r="AO286" s="95">
        <f>ROUND(O286,2)</f>
        <v/>
      </c>
      <c r="AP286" s="95" t="n">
        <v>0</v>
      </c>
      <c r="AQ286" s="95">
        <f>ROUND(R286,2)</f>
        <v/>
      </c>
      <c r="AR286" s="95" t="n">
        <v>0</v>
      </c>
      <c r="AS286" s="95" t="n">
        <v>0</v>
      </c>
      <c r="AT286" s="95" t="n">
        <v>0</v>
      </c>
      <c r="AU286" s="95" t="n">
        <v>0</v>
      </c>
      <c r="AV286" s="95" t="n">
        <v>1</v>
      </c>
      <c r="AW286" s="95" t="n">
        <v>1</v>
      </c>
      <c r="AX286" s="95" t="n"/>
      <c r="AY286" s="95" t="n"/>
      <c r="AZ286" s="95" t="n">
        <v>1</v>
      </c>
      <c r="BA286" s="95" t="n">
        <v>0</v>
      </c>
      <c r="BB286" s="95" t="n">
        <v>0</v>
      </c>
      <c r="BC286" s="95" t="n">
        <v>1</v>
      </c>
      <c r="BD286" s="95" t="n"/>
      <c r="BE286" s="95" t="n"/>
      <c r="BF286" s="95" t="n"/>
      <c r="BG286" s="95" t="n"/>
      <c r="BH286" s="95" t="n">
        <v>3</v>
      </c>
      <c r="BI286" s="95" t="n">
        <v>81.90000000000001</v>
      </c>
      <c r="BJ286" s="95" t="n"/>
      <c r="BK286" s="95" t="n"/>
      <c r="BL286" s="95" t="n"/>
      <c r="BM286" s="95" t="n">
        <v>400002</v>
      </c>
      <c r="BN286" s="95" t="n">
        <v>0</v>
      </c>
      <c r="BO286" s="95" t="n"/>
      <c r="BP286" s="95" t="n">
        <v>0</v>
      </c>
      <c r="BQ286" s="95" t="n">
        <v>202</v>
      </c>
      <c r="BR286" s="95" t="n">
        <v>0</v>
      </c>
      <c r="BS286" s="95" t="n">
        <v>1</v>
      </c>
      <c r="BT286" s="95" t="n">
        <v>1</v>
      </c>
      <c r="BU286" s="95" t="n">
        <v>1</v>
      </c>
      <c r="BV286" s="95" t="n">
        <v>1</v>
      </c>
      <c r="BW286" s="95" t="n">
        <v>1</v>
      </c>
      <c r="BX286" s="95" t="n">
        <v>1</v>
      </c>
      <c r="BY286" s="95" t="n"/>
      <c r="BZ286" s="95" t="n">
        <v>0</v>
      </c>
      <c r="CA286" s="95" t="n">
        <v>0</v>
      </c>
      <c r="CB286" s="95" t="n"/>
      <c r="CC286" s="95" t="n"/>
      <c r="CD286" s="95" t="n"/>
      <c r="CE286" s="95" t="n">
        <v>30</v>
      </c>
      <c r="CF286" s="95" t="n">
        <v>0</v>
      </c>
      <c r="CG286" s="95" t="n">
        <v>0</v>
      </c>
      <c r="CH286" s="95" t="n"/>
      <c r="CI286" s="95" t="n"/>
      <c r="CJ286" s="95" t="n"/>
      <c r="CK286" s="95" t="n"/>
      <c r="CL286" s="95" t="n"/>
      <c r="CM286" s="95" t="n">
        <v>0</v>
      </c>
      <c r="CN286" s="95" t="n"/>
      <c r="CO286" s="95" t="n">
        <v>0</v>
      </c>
      <c r="CP286" s="95">
        <f>ROUND(P286,2)</f>
        <v/>
      </c>
      <c r="CQ286" s="95">
        <f>ROUND(V286,2)</f>
        <v/>
      </c>
      <c r="CR286" s="95">
        <f>ROUND(W286,2)</f>
        <v/>
      </c>
      <c r="CS286" s="95">
        <f>ROUND(X286,2)</f>
        <v/>
      </c>
      <c r="CT286" s="95">
        <f>ROUND(Y286,2)</f>
        <v/>
      </c>
      <c r="CU286" s="95">
        <f>ROUND(AF286,2)</f>
        <v/>
      </c>
      <c r="CV286" s="95">
        <f>ROUND((AH286*AV286),2)</f>
        <v/>
      </c>
      <c r="CW286" s="95">
        <f>ROUND(AI286,2)</f>
        <v/>
      </c>
      <c r="CX286" s="95">
        <f>ROUND(AJ286,2)</f>
        <v/>
      </c>
      <c r="CY286" s="95">
        <f>ROUND(((P286*AT286)/100),2)</f>
        <v/>
      </c>
      <c r="CZ286" s="95">
        <f>ROUND(((P286*AU286)/100),2)</f>
        <v/>
      </c>
      <c r="DA286" s="95" t="n"/>
      <c r="DB286" s="95" t="n"/>
      <c r="DC286" s="95" t="n"/>
      <c r="DD286" s="95" t="n"/>
      <c r="DE286" s="95" t="n"/>
      <c r="DF286" s="95" t="n"/>
      <c r="DG286" s="95" t="n"/>
      <c r="DH286" s="95" t="n"/>
      <c r="DI286" s="95" t="n"/>
      <c r="DJ286" s="95" t="n"/>
      <c r="DK286" s="95" t="n"/>
      <c r="DL286" s="95" t="n"/>
      <c r="DM286" s="95" t="n"/>
      <c r="DN286" s="95" t="n">
        <v>0</v>
      </c>
      <c r="DO286" s="95" t="n">
        <v>0</v>
      </c>
      <c r="DP286" s="95" t="n">
        <v>1</v>
      </c>
      <c r="DQ286" s="95" t="n">
        <v>1</v>
      </c>
      <c r="DR286" s="95" t="n"/>
      <c r="DS286" s="95" t="n"/>
      <c r="DT286" s="95" t="n"/>
      <c r="DU286" s="95" t="n">
        <v>1000</v>
      </c>
      <c r="DV286" s="95" t="inlineStr">
        <is>
          <t>шт.</t>
        </is>
      </c>
      <c r="DW286" s="95" t="inlineStr">
        <is>
          <t>шт.</t>
        </is>
      </c>
      <c r="DX286" s="95" t="n">
        <v>1</v>
      </c>
      <c r="DY286" s="95" t="n"/>
      <c r="DZ286" s="95" t="n"/>
      <c r="EA286" s="95" t="n"/>
      <c r="EB286" s="95" t="n"/>
      <c r="EC286" s="95" t="n"/>
      <c r="ED286" s="95" t="n"/>
      <c r="EE286" s="95" t="n">
        <v>1538894097</v>
      </c>
      <c r="EF286" s="95" t="n">
        <v>202</v>
      </c>
      <c r="EG286" s="95" t="inlineStr">
        <is>
          <t>Материалы</t>
        </is>
      </c>
      <c r="EH286" s="95" t="n">
        <v>0</v>
      </c>
      <c r="EI286" s="95" t="n"/>
      <c r="EJ286" s="95" t="n">
        <v>81.90000000000001</v>
      </c>
      <c r="EK286" s="95" t="n">
        <v>0</v>
      </c>
      <c r="EL286" s="95" t="inlineStr">
        <is>
          <t>ТКП / коммерческое предложение</t>
        </is>
      </c>
      <c r="EM286" s="95" t="inlineStr">
        <is>
          <t>ТКП</t>
        </is>
      </c>
      <c r="EN286" s="95" t="n"/>
      <c r="EO286" s="95" t="n"/>
      <c r="EP286" s="95" t="n"/>
      <c r="EQ286" s="95" t="n">
        <v>0</v>
      </c>
      <c r="ER286" s="95" t="n">
        <v>1895.72</v>
      </c>
      <c r="ES286" s="95" t="n">
        <v>0</v>
      </c>
      <c r="ET286" s="95" t="n">
        <v>0</v>
      </c>
      <c r="EU286" s="95" t="n">
        <v>0</v>
      </c>
      <c r="EV286" s="95" t="n">
        <v>0</v>
      </c>
      <c r="EW286" s="95" t="n">
        <v>0</v>
      </c>
      <c r="EX286" s="95" t="n">
        <v>0</v>
      </c>
      <c r="EY286" s="95" t="n">
        <v>0</v>
      </c>
      <c r="EZ286" s="95" t="n"/>
      <c r="FA286" s="95" t="n"/>
      <c r="FB286" s="95" t="n"/>
      <c r="FC286" s="95" t="n"/>
      <c r="FD286" s="95" t="n"/>
      <c r="FE286" s="95" t="n"/>
      <c r="FF286" s="95" t="n"/>
      <c r="FG286" s="95" t="n"/>
      <c r="FH286" s="95" t="n"/>
      <c r="FI286" s="95" t="n"/>
      <c r="FJ286" s="95" t="n"/>
      <c r="FK286" s="95" t="n"/>
      <c r="FL286" s="95" t="n"/>
      <c r="FM286" s="95" t="n"/>
      <c r="FN286" s="95" t="n"/>
      <c r="FO286" s="95" t="n"/>
      <c r="FP286" s="95" t="n"/>
      <c r="FQ286" s="95" t="n">
        <v>0</v>
      </c>
      <c r="FR286" s="95">
        <f>ROUND(IF(BI286=3,GM286,0),2)</f>
        <v/>
      </c>
      <c r="FS286" s="95" t="n">
        <v>0</v>
      </c>
      <c r="FT286" s="95" t="n"/>
      <c r="FU286" s="95" t="n"/>
      <c r="FV286" s="95" t="n"/>
      <c r="FW286" s="95" t="n"/>
      <c r="FX286" s="95" t="n">
        <v>0</v>
      </c>
      <c r="FY286" s="95" t="n">
        <v>0</v>
      </c>
      <c r="FZ286" s="95" t="n"/>
      <c r="GA286" s="95" t="inlineStr">
        <is>
          <t>[82 / 1,20 /  1] +  2% Заг.скл</t>
        </is>
      </c>
      <c r="GB286" s="95" t="n"/>
      <c r="GC286" s="95" t="n"/>
      <c r="GD286" s="95" t="n">
        <v>1</v>
      </c>
      <c r="GE286" s="95" t="n"/>
      <c r="GF286" s="95" t="n">
        <v>1538894097</v>
      </c>
      <c r="GG286" s="95" t="n">
        <v>2</v>
      </c>
      <c r="GH286" s="95" t="n">
        <v>4</v>
      </c>
      <c r="GI286" s="95" t="n">
        <v>-2</v>
      </c>
      <c r="GJ286" s="95" t="n">
        <v>0</v>
      </c>
      <c r="GK286" s="95" t="n">
        <v>0</v>
      </c>
      <c r="GL286" s="95">
        <f>ROUND(IF(AND(BH286=3,BI286=3,FS286&lt;&gt;0),P286,0),2)</f>
        <v/>
      </c>
      <c r="GM286" s="95">
        <f>ROUND(O286+X286+Y286,2)+GX286</f>
        <v/>
      </c>
      <c r="GN286" s="95">
        <f>IF(OR(BI286=0,BI286=1),GM286-GX286,0)</f>
        <v/>
      </c>
      <c r="GO286" s="95">
        <f>IF(BI286=2,GM286-GX286,0)</f>
        <v/>
      </c>
      <c r="GP286" s="95">
        <f>IF(BI286=4,GM286-GX286,0)</f>
        <v/>
      </c>
      <c r="GQ286" s="95" t="n"/>
      <c r="GR286" s="95" t="n">
        <v>0</v>
      </c>
      <c r="GS286" s="95" t="n">
        <v>2</v>
      </c>
      <c r="GT286" s="95" t="n">
        <v>0</v>
      </c>
      <c r="GU286" s="95" t="n"/>
      <c r="GV286" s="95">
        <f>ROUND((GT286),6)</f>
        <v/>
      </c>
      <c r="GW286" s="95" t="n">
        <v>1</v>
      </c>
      <c r="GX286" s="95">
        <f>ROUND(HC286*I286,2)</f>
        <v/>
      </c>
      <c r="GY286" s="95" t="n">
        <v>0</v>
      </c>
      <c r="GZ286" s="95" t="n">
        <v>0</v>
      </c>
      <c r="HA286" s="95" t="n">
        <v>0</v>
      </c>
      <c r="HB286" s="95" t="n">
        <v>0</v>
      </c>
      <c r="HC286" s="95">
        <f>GV286*GW286</f>
        <v/>
      </c>
      <c r="HD286" s="95" t="n">
        <v>0</v>
      </c>
      <c r="HE286" s="95" t="n"/>
      <c r="HF286" s="95" t="n"/>
      <c r="HG286" s="95" t="n"/>
      <c r="HH286" s="95" t="n"/>
      <c r="HI286" s="95" t="n"/>
      <c r="HJ286" s="95" t="n"/>
      <c r="HK286" s="95" t="n"/>
      <c r="HL286" s="95" t="n"/>
      <c r="HM286" s="95" t="n"/>
      <c r="HN286" s="95" t="n"/>
      <c r="HO286" s="95" t="n"/>
      <c r="HP286" s="95" t="n"/>
      <c r="HQ286" s="95" t="n"/>
      <c r="HR286" s="95" t="n"/>
      <c r="HS286" s="95" t="n"/>
      <c r="HT286" s="95" t="n"/>
      <c r="HU286" s="95" t="n"/>
      <c r="HV286" s="95" t="n"/>
      <c r="HW286" s="95" t="n"/>
      <c r="HX286" s="95" t="n"/>
      <c r="HY286" s="95" t="n"/>
      <c r="HZ286" s="95" t="n"/>
      <c r="IA286" s="95" t="n"/>
      <c r="IB286" s="95" t="n"/>
      <c r="IC286" s="95" t="n"/>
      <c r="ID286" s="95" t="n"/>
      <c r="IE286" s="95" t="n"/>
      <c r="IF286" s="95" t="n"/>
      <c r="IG286" s="95" t="n"/>
      <c r="IH286" s="95" t="n"/>
      <c r="II286" s="95" t="n"/>
      <c r="IJ286" s="95" t="n"/>
      <c r="IK286" s="95" t="n"/>
      <c r="IL286" s="95" t="n"/>
      <c r="IM286" s="95" t="n"/>
      <c r="IN286" s="95" t="n"/>
      <c r="IO286" s="95" t="n"/>
      <c r="IP286" s="95" t="n"/>
      <c r="IQ286" s="95" t="n"/>
      <c r="IR286" s="95" t="n"/>
      <c r="IS286" s="95" t="n"/>
      <c r="IT286" s="95" t="n"/>
      <c r="IU286" s="95" t="n"/>
    </row>
    <row r="287" ht="12.75" customHeight="1" s="54">
      <c r="A287" s="95" t="n">
        <v>18</v>
      </c>
      <c r="B287" s="95" t="n">
        <v>1</v>
      </c>
      <c r="C287" s="95">
        <f>ROW(SmtRes!A264)</f>
        <v/>
      </c>
      <c r="D287" s="95">
        <f>ROW(EtalonRes!A264)</f>
        <v/>
      </c>
      <c r="E287" s="95" t="n">
        <v>2.1</v>
      </c>
      <c r="F287" s="95" t="inlineStr">
        <is>
          <t>PETR-133802</t>
        </is>
      </c>
      <c r="G287" s="95" t="inlineStr">
        <is>
          <t>Кабель охранной сигнализации</t>
        </is>
      </c>
      <c r="H287" s="95" t="inlineStr">
        <is>
          <t>м.п.</t>
        </is>
      </c>
      <c r="I287" s="95" t="n">
        <v>1716</v>
      </c>
      <c r="J287" s="95" t="n">
        <v>72.48</v>
      </c>
      <c r="K287" s="95" t="n">
        <v>124381.51</v>
      </c>
      <c r="L287" s="95" t="n"/>
      <c r="M287" s="95" t="n"/>
      <c r="N287" s="95" t="n"/>
      <c r="O287" s="95">
        <f>ROUND(Z287,2)</f>
        <v/>
      </c>
      <c r="P287" s="95">
        <f>ROUND(U287,2)</f>
        <v/>
      </c>
      <c r="Q287" s="95">
        <f>ROUND(1,2)</f>
        <v/>
      </c>
      <c r="R287" s="95">
        <f>ROUND(AH287,2)</f>
        <v/>
      </c>
      <c r="S287" s="95" t="inlineStr">
        <is>
          <t>PETR-133802</t>
        </is>
      </c>
      <c r="T287" s="95" t="inlineStr">
        <is>
          <t>material</t>
        </is>
      </c>
      <c r="U287" s="95" t="n">
        <v>124381.51</v>
      </c>
      <c r="V287" s="95" t="n">
        <v>0</v>
      </c>
      <c r="W287" s="95" t="n">
        <v>0</v>
      </c>
      <c r="X287" s="95" t="n">
        <v>0</v>
      </c>
      <c r="Y287" s="95" t="n">
        <v>0</v>
      </c>
      <c r="Z287" s="95" t="n">
        <v>124375.68</v>
      </c>
      <c r="AA287" s="95" t="n">
        <v>0</v>
      </c>
      <c r="AB287" s="95" t="n">
        <v>0</v>
      </c>
      <c r="AC287" s="95" t="n">
        <v>0</v>
      </c>
      <c r="AD287" s="95" t="n">
        <v>0</v>
      </c>
      <c r="AE287" s="95" t="inlineStr">
        <is>
          <t>material</t>
        </is>
      </c>
      <c r="AF287" s="95" t="n">
        <v>0</v>
      </c>
      <c r="AG287" s="95" t="n">
        <v>0</v>
      </c>
      <c r="AH287" s="95" t="n">
        <v>0</v>
      </c>
      <c r="AI287" s="95">
        <f>(EX287)</f>
        <v/>
      </c>
      <c r="AJ287" s="95">
        <f>(AS287)</f>
        <v/>
      </c>
      <c r="AK287" s="95" t="n">
        <v>0</v>
      </c>
      <c r="AL287" s="95" t="n">
        <v>0</v>
      </c>
      <c r="AM287" s="95" t="n">
        <v>0</v>
      </c>
      <c r="AN287" s="95" t="n">
        <v>0</v>
      </c>
      <c r="AO287" s="95">
        <f>ROUND(O287,2)</f>
        <v/>
      </c>
      <c r="AP287" s="95" t="n">
        <v>0</v>
      </c>
      <c r="AQ287" s="95">
        <f>ROUND(R287,2)</f>
        <v/>
      </c>
      <c r="AR287" s="95" t="n">
        <v>0</v>
      </c>
      <c r="AS287" s="95" t="n">
        <v>0</v>
      </c>
      <c r="AT287" s="95" t="n">
        <v>0</v>
      </c>
      <c r="AU287" s="95" t="n">
        <v>0</v>
      </c>
      <c r="AV287" s="95" t="n">
        <v>1</v>
      </c>
      <c r="AW287" s="95" t="n">
        <v>1</v>
      </c>
      <c r="AX287" s="95" t="n"/>
      <c r="AY287" s="95" t="n"/>
      <c r="AZ287" s="95" t="n">
        <v>1</v>
      </c>
      <c r="BA287" s="95" t="n">
        <v>0</v>
      </c>
      <c r="BB287" s="95" t="n">
        <v>0</v>
      </c>
      <c r="BC287" s="95" t="n">
        <v>1</v>
      </c>
      <c r="BD287" s="95" t="n"/>
      <c r="BE287" s="95" t="n"/>
      <c r="BF287" s="95" t="n"/>
      <c r="BG287" s="95" t="n"/>
      <c r="BH287" s="95" t="n">
        <v>3</v>
      </c>
      <c r="BI287" s="95" t="n">
        <v>1716</v>
      </c>
      <c r="BJ287" s="95" t="n"/>
      <c r="BK287" s="95" t="n"/>
      <c r="BL287" s="95" t="n"/>
      <c r="BM287" s="95" t="n">
        <v>400002</v>
      </c>
      <c r="BN287" s="95" t="n">
        <v>0</v>
      </c>
      <c r="BO287" s="95" t="n"/>
      <c r="BP287" s="95" t="n">
        <v>0</v>
      </c>
      <c r="BQ287" s="95" t="n">
        <v>202</v>
      </c>
      <c r="BR287" s="95" t="n">
        <v>0</v>
      </c>
      <c r="BS287" s="95" t="n">
        <v>1</v>
      </c>
      <c r="BT287" s="95" t="n">
        <v>1</v>
      </c>
      <c r="BU287" s="95" t="n">
        <v>1</v>
      </c>
      <c r="BV287" s="95" t="n">
        <v>1</v>
      </c>
      <c r="BW287" s="95" t="n">
        <v>1</v>
      </c>
      <c r="BX287" s="95" t="n">
        <v>1</v>
      </c>
      <c r="BY287" s="95" t="n"/>
      <c r="BZ287" s="95" t="n">
        <v>0</v>
      </c>
      <c r="CA287" s="95" t="n">
        <v>0</v>
      </c>
      <c r="CB287" s="95" t="n"/>
      <c r="CC287" s="95" t="n"/>
      <c r="CD287" s="95" t="n"/>
      <c r="CE287" s="95" t="n">
        <v>30</v>
      </c>
      <c r="CF287" s="95" t="n">
        <v>0</v>
      </c>
      <c r="CG287" s="95" t="n">
        <v>0</v>
      </c>
      <c r="CH287" s="95" t="n"/>
      <c r="CI287" s="95" t="n"/>
      <c r="CJ287" s="95" t="n"/>
      <c r="CK287" s="95" t="n"/>
      <c r="CL287" s="95" t="n"/>
      <c r="CM287" s="95" t="n">
        <v>0</v>
      </c>
      <c r="CN287" s="95" t="n"/>
      <c r="CO287" s="95" t="n">
        <v>0</v>
      </c>
      <c r="CP287" s="95">
        <f>ROUND(P287,2)</f>
        <v/>
      </c>
      <c r="CQ287" s="95">
        <f>ROUND(V287,2)</f>
        <v/>
      </c>
      <c r="CR287" s="95">
        <f>ROUND(W287,2)</f>
        <v/>
      </c>
      <c r="CS287" s="95">
        <f>ROUND(X287,2)</f>
        <v/>
      </c>
      <c r="CT287" s="95">
        <f>ROUND(Y287,2)</f>
        <v/>
      </c>
      <c r="CU287" s="95">
        <f>ROUND(AF287,2)</f>
        <v/>
      </c>
      <c r="CV287" s="95">
        <f>ROUND((AH287*AV287),2)</f>
        <v/>
      </c>
      <c r="CW287" s="95">
        <f>ROUND(AI287,2)</f>
        <v/>
      </c>
      <c r="CX287" s="95">
        <f>ROUND(AJ287,2)</f>
        <v/>
      </c>
      <c r="CY287" s="95">
        <f>ROUND(((P287*AT287)/100),2)</f>
        <v/>
      </c>
      <c r="CZ287" s="95">
        <f>ROUND(((P287*AU287)/100),2)</f>
        <v/>
      </c>
      <c r="DA287" s="95" t="n"/>
      <c r="DB287" s="95" t="n"/>
      <c r="DC287" s="95" t="n"/>
      <c r="DD287" s="95" t="n"/>
      <c r="DE287" s="95" t="n"/>
      <c r="DF287" s="95" t="n"/>
      <c r="DG287" s="95" t="n"/>
      <c r="DH287" s="95" t="n"/>
      <c r="DI287" s="95" t="n"/>
      <c r="DJ287" s="95" t="n"/>
      <c r="DK287" s="95" t="n"/>
      <c r="DL287" s="95" t="n"/>
      <c r="DM287" s="95" t="n"/>
      <c r="DN287" s="95" t="n">
        <v>0</v>
      </c>
      <c r="DO287" s="95" t="n">
        <v>0</v>
      </c>
      <c r="DP287" s="95" t="n">
        <v>1</v>
      </c>
      <c r="DQ287" s="95" t="n">
        <v>1</v>
      </c>
      <c r="DR287" s="95" t="n"/>
      <c r="DS287" s="95" t="n"/>
      <c r="DT287" s="95" t="n"/>
      <c r="DU287" s="95" t="n">
        <v>1000</v>
      </c>
      <c r="DV287" s="95" t="inlineStr">
        <is>
          <t>м.п.</t>
        </is>
      </c>
      <c r="DW287" s="95" t="inlineStr">
        <is>
          <t>м.п.</t>
        </is>
      </c>
      <c r="DX287" s="95" t="n">
        <v>1</v>
      </c>
      <c r="DY287" s="95" t="n"/>
      <c r="DZ287" s="95" t="n"/>
      <c r="EA287" s="95" t="n"/>
      <c r="EB287" s="95" t="n"/>
      <c r="EC287" s="95" t="n"/>
      <c r="ED287" s="95" t="n"/>
      <c r="EE287" s="95" t="n">
        <v>1856203187</v>
      </c>
      <c r="EF287" s="95" t="n">
        <v>202</v>
      </c>
      <c r="EG287" s="95" t="inlineStr">
        <is>
          <t>Материалы</t>
        </is>
      </c>
      <c r="EH287" s="95" t="n">
        <v>0</v>
      </c>
      <c r="EI287" s="95" t="n"/>
      <c r="EJ287" s="95" t="n">
        <v>1716</v>
      </c>
      <c r="EK287" s="95" t="n">
        <v>0</v>
      </c>
      <c r="EL287" s="95" t="inlineStr">
        <is>
          <t>ТКП / коммерческое предложение</t>
        </is>
      </c>
      <c r="EM287" s="95" t="inlineStr">
        <is>
          <t>PETR-133802</t>
        </is>
      </c>
      <c r="EN287" s="95" t="n"/>
      <c r="EO287" s="95" t="n"/>
      <c r="EP287" s="95" t="n"/>
      <c r="EQ287" s="95" t="n">
        <v>0</v>
      </c>
      <c r="ER287" s="95" t="n">
        <v>72.48</v>
      </c>
      <c r="ES287" s="95" t="n">
        <v>0</v>
      </c>
      <c r="ET287" s="95" t="n">
        <v>0</v>
      </c>
      <c r="EU287" s="95" t="n">
        <v>0</v>
      </c>
      <c r="EV287" s="95" t="n">
        <v>0</v>
      </c>
      <c r="EW287" s="95" t="n">
        <v>0</v>
      </c>
      <c r="EX287" s="95" t="n">
        <v>0</v>
      </c>
      <c r="EY287" s="95" t="n">
        <v>0</v>
      </c>
      <c r="EZ287" s="95" t="n"/>
      <c r="FA287" s="95" t="n"/>
      <c r="FB287" s="95" t="n"/>
      <c r="FC287" s="95" t="n"/>
      <c r="FD287" s="95" t="n"/>
      <c r="FE287" s="95" t="n"/>
      <c r="FF287" s="95" t="n"/>
      <c r="FG287" s="95" t="n"/>
      <c r="FH287" s="95" t="n"/>
      <c r="FI287" s="95" t="n"/>
      <c r="FJ287" s="95" t="n"/>
      <c r="FK287" s="95" t="n"/>
      <c r="FL287" s="95" t="n"/>
      <c r="FM287" s="95" t="n"/>
      <c r="FN287" s="95" t="n"/>
      <c r="FO287" s="95" t="n"/>
      <c r="FP287" s="95" t="n"/>
      <c r="FQ287" s="95" t="n">
        <v>0</v>
      </c>
      <c r="FR287" s="95">
        <f>ROUND(IF(BI287=3,GM287,0),2)</f>
        <v/>
      </c>
      <c r="FS287" s="95" t="n">
        <v>0</v>
      </c>
      <c r="FT287" s="95" t="n"/>
      <c r="FU287" s="95" t="n"/>
      <c r="FV287" s="95" t="n"/>
      <c r="FW287" s="95" t="n"/>
      <c r="FX287" s="95" t="n">
        <v>0</v>
      </c>
      <c r="FY287" s="95" t="n">
        <v>0</v>
      </c>
      <c r="FZ287" s="95" t="n"/>
      <c r="GA287" s="95" t="inlineStr">
        <is>
          <t>[82 / 1,20 /  1] +  2% Заг.скл</t>
        </is>
      </c>
      <c r="GB287" s="95" t="n"/>
      <c r="GC287" s="95" t="n"/>
      <c r="GD287" s="95" t="n">
        <v>1</v>
      </c>
      <c r="GE287" s="95" t="n"/>
      <c r="GF287" s="95" t="n">
        <v>1856203187</v>
      </c>
      <c r="GG287" s="95" t="n">
        <v>2</v>
      </c>
      <c r="GH287" s="95" t="n">
        <v>4</v>
      </c>
      <c r="GI287" s="95" t="n">
        <v>-2</v>
      </c>
      <c r="GJ287" s="95" t="n">
        <v>0</v>
      </c>
      <c r="GK287" s="95" t="n">
        <v>0</v>
      </c>
      <c r="GL287" s="95">
        <f>ROUND(IF(AND(BH287=3,BI287=3,FS287&lt;&gt;0),P287,0),2)</f>
        <v/>
      </c>
      <c r="GM287" s="95">
        <f>ROUND(O287+X287+Y287,2)+GX287</f>
        <v/>
      </c>
      <c r="GN287" s="95">
        <f>IF(OR(BI287=0,BI287=1),GM287-GX287,0)</f>
        <v/>
      </c>
      <c r="GO287" s="95">
        <f>IF(BI287=2,GM287-GX287,0)</f>
        <v/>
      </c>
      <c r="GP287" s="95">
        <f>IF(BI287=4,GM287-GX287,0)</f>
        <v/>
      </c>
      <c r="GQ287" s="95" t="n"/>
      <c r="GR287" s="95" t="n">
        <v>0</v>
      </c>
      <c r="GS287" s="95" t="n">
        <v>2</v>
      </c>
      <c r="GT287" s="95" t="n">
        <v>0</v>
      </c>
      <c r="GU287" s="95" t="n"/>
      <c r="GV287" s="95">
        <f>ROUND((GT287),6)</f>
        <v/>
      </c>
      <c r="GW287" s="95" t="n">
        <v>1</v>
      </c>
      <c r="GX287" s="95">
        <f>ROUND(HC287*I287,2)</f>
        <v/>
      </c>
      <c r="GY287" s="95" t="n">
        <v>0</v>
      </c>
      <c r="GZ287" s="95" t="n">
        <v>0</v>
      </c>
      <c r="HA287" s="95" t="n">
        <v>0</v>
      </c>
      <c r="HB287" s="95" t="n">
        <v>0</v>
      </c>
      <c r="HC287" s="95">
        <f>GV287*GW287</f>
        <v/>
      </c>
      <c r="HD287" s="95" t="n">
        <v>0</v>
      </c>
      <c r="HE287" s="95" t="n"/>
      <c r="HF287" s="95" t="n"/>
      <c r="HG287" s="95" t="n"/>
      <c r="HH287" s="95" t="n"/>
      <c r="HI287" s="95" t="n"/>
      <c r="HJ287" s="95" t="n"/>
      <c r="HK287" s="95" t="n"/>
      <c r="HL287" s="95" t="n"/>
      <c r="HM287" s="95" t="n"/>
      <c r="HN287" s="95" t="n"/>
      <c r="HO287" s="95" t="n"/>
      <c r="HP287" s="95" t="n"/>
      <c r="HQ287" s="95" t="n"/>
      <c r="HR287" s="95" t="n"/>
      <c r="HS287" s="95" t="n"/>
      <c r="HT287" s="95" t="n"/>
      <c r="HU287" s="95" t="n"/>
      <c r="HV287" s="95" t="n"/>
      <c r="HW287" s="95" t="n"/>
      <c r="HX287" s="95" t="n"/>
      <c r="HY287" s="95" t="n"/>
      <c r="HZ287" s="95" t="n"/>
      <c r="IA287" s="95" t="n"/>
      <c r="IB287" s="95" t="n"/>
      <c r="IC287" s="95" t="n"/>
      <c r="ID287" s="95" t="n"/>
      <c r="IE287" s="95" t="n"/>
      <c r="IF287" s="95" t="n"/>
      <c r="IG287" s="95" t="n"/>
      <c r="IH287" s="95" t="n"/>
      <c r="II287" s="95" t="n"/>
      <c r="IJ287" s="95" t="n"/>
      <c r="IK287" s="95" t="n"/>
      <c r="IL287" s="95" t="n"/>
      <c r="IM287" s="95" t="n"/>
      <c r="IN287" s="95" t="n"/>
      <c r="IO287" s="95" t="n"/>
      <c r="IP287" s="95" t="n"/>
      <c r="IQ287" s="95" t="n"/>
      <c r="IR287" s="95" t="n"/>
      <c r="IS287" s="95" t="n"/>
      <c r="IT287" s="95" t="n"/>
      <c r="IU287" s="95" t="n"/>
    </row>
    <row r="288" ht="12.75" customHeight="1" s="54">
      <c r="A288" s="95" t="n">
        <v>18</v>
      </c>
      <c r="B288" s="95" t="n">
        <v>1</v>
      </c>
      <c r="C288" s="95">
        <f>ROW(SmtRes!A265)</f>
        <v/>
      </c>
      <c r="D288" s="95">
        <f>ROW(EtalonRes!A265)</f>
        <v/>
      </c>
      <c r="E288" s="95" t="n">
        <v>2.1</v>
      </c>
      <c r="F288" s="95" t="inlineStr">
        <is>
          <t>PETR-1146195</t>
        </is>
      </c>
      <c r="G288" s="95" t="inlineStr">
        <is>
          <t>Коробки, коннекторы, патч-модули и крепеж для ОПС/СКС</t>
        </is>
      </c>
      <c r="H288" s="95" t="inlineStr">
        <is>
          <t>м.п.</t>
        </is>
      </c>
      <c r="I288" s="95" t="n">
        <v>6182</v>
      </c>
      <c r="J288" s="95" t="n">
        <v>78.06</v>
      </c>
      <c r="K288" s="95" t="n">
        <v>482561</v>
      </c>
      <c r="L288" s="95" t="n"/>
      <c r="M288" s="95" t="n"/>
      <c r="N288" s="95" t="n"/>
      <c r="O288" s="95">
        <f>ROUND(Z288,2)</f>
        <v/>
      </c>
      <c r="P288" s="95">
        <f>ROUND(U288,2)</f>
        <v/>
      </c>
      <c r="Q288" s="95">
        <f>ROUND(1,2)</f>
        <v/>
      </c>
      <c r="R288" s="95">
        <f>ROUND(AH288,2)</f>
        <v/>
      </c>
      <c r="S288" s="95" t="inlineStr">
        <is>
          <t>PETR-1146195</t>
        </is>
      </c>
      <c r="T288" s="95" t="inlineStr">
        <is>
          <t>material</t>
        </is>
      </c>
      <c r="U288" s="95" t="n">
        <v>482561</v>
      </c>
      <c r="V288" s="95" t="n">
        <v>0</v>
      </c>
      <c r="W288" s="95" t="n">
        <v>0</v>
      </c>
      <c r="X288" s="95" t="n">
        <v>0</v>
      </c>
      <c r="Y288" s="95" t="n">
        <v>0</v>
      </c>
      <c r="Z288" s="95" t="n">
        <v>482566.92</v>
      </c>
      <c r="AA288" s="95" t="n">
        <v>0</v>
      </c>
      <c r="AB288" s="95" t="n">
        <v>0</v>
      </c>
      <c r="AC288" s="95" t="n">
        <v>0</v>
      </c>
      <c r="AD288" s="95" t="n">
        <v>0</v>
      </c>
      <c r="AE288" s="95" t="inlineStr">
        <is>
          <t>material</t>
        </is>
      </c>
      <c r="AF288" s="95" t="n">
        <v>0</v>
      </c>
      <c r="AG288" s="95" t="n">
        <v>0</v>
      </c>
      <c r="AH288" s="95" t="n">
        <v>0</v>
      </c>
      <c r="AI288" s="95">
        <f>(EX288)</f>
        <v/>
      </c>
      <c r="AJ288" s="95">
        <f>(AS288)</f>
        <v/>
      </c>
      <c r="AK288" s="95" t="n">
        <v>0</v>
      </c>
      <c r="AL288" s="95" t="n">
        <v>0</v>
      </c>
      <c r="AM288" s="95" t="n">
        <v>0</v>
      </c>
      <c r="AN288" s="95" t="n">
        <v>0</v>
      </c>
      <c r="AO288" s="95">
        <f>ROUND(O288,2)</f>
        <v/>
      </c>
      <c r="AP288" s="95" t="n">
        <v>0</v>
      </c>
      <c r="AQ288" s="95">
        <f>ROUND(R288,2)</f>
        <v/>
      </c>
      <c r="AR288" s="95" t="n">
        <v>0</v>
      </c>
      <c r="AS288" s="95" t="n">
        <v>0</v>
      </c>
      <c r="AT288" s="95" t="n">
        <v>0</v>
      </c>
      <c r="AU288" s="95" t="n">
        <v>0</v>
      </c>
      <c r="AV288" s="95" t="n">
        <v>1</v>
      </c>
      <c r="AW288" s="95" t="n">
        <v>1</v>
      </c>
      <c r="AX288" s="95" t="n"/>
      <c r="AY288" s="95" t="n"/>
      <c r="AZ288" s="95" t="n">
        <v>1</v>
      </c>
      <c r="BA288" s="95" t="n">
        <v>0</v>
      </c>
      <c r="BB288" s="95" t="n">
        <v>0</v>
      </c>
      <c r="BC288" s="95" t="n">
        <v>1</v>
      </c>
      <c r="BD288" s="95" t="n"/>
      <c r="BE288" s="95" t="n"/>
      <c r="BF288" s="95" t="n"/>
      <c r="BG288" s="95" t="n"/>
      <c r="BH288" s="95" t="n">
        <v>3</v>
      </c>
      <c r="BI288" s="95" t="n">
        <v>6182</v>
      </c>
      <c r="BJ288" s="95" t="n"/>
      <c r="BK288" s="95" t="n"/>
      <c r="BL288" s="95" t="n"/>
      <c r="BM288" s="95" t="n">
        <v>400002</v>
      </c>
      <c r="BN288" s="95" t="n">
        <v>0</v>
      </c>
      <c r="BO288" s="95" t="n"/>
      <c r="BP288" s="95" t="n">
        <v>0</v>
      </c>
      <c r="BQ288" s="95" t="n">
        <v>202</v>
      </c>
      <c r="BR288" s="95" t="n">
        <v>0</v>
      </c>
      <c r="BS288" s="95" t="n">
        <v>1</v>
      </c>
      <c r="BT288" s="95" t="n">
        <v>1</v>
      </c>
      <c r="BU288" s="95" t="n">
        <v>1</v>
      </c>
      <c r="BV288" s="95" t="n">
        <v>1</v>
      </c>
      <c r="BW288" s="95" t="n">
        <v>1</v>
      </c>
      <c r="BX288" s="95" t="n">
        <v>1</v>
      </c>
      <c r="BY288" s="95" t="n"/>
      <c r="BZ288" s="95" t="n">
        <v>0</v>
      </c>
      <c r="CA288" s="95" t="n">
        <v>0</v>
      </c>
      <c r="CB288" s="95" t="n"/>
      <c r="CC288" s="95" t="n"/>
      <c r="CD288" s="95" t="n"/>
      <c r="CE288" s="95" t="n">
        <v>30</v>
      </c>
      <c r="CF288" s="95" t="n">
        <v>0</v>
      </c>
      <c r="CG288" s="95" t="n">
        <v>0</v>
      </c>
      <c r="CH288" s="95" t="n"/>
      <c r="CI288" s="95" t="n"/>
      <c r="CJ288" s="95" t="n"/>
      <c r="CK288" s="95" t="n"/>
      <c r="CL288" s="95" t="n"/>
      <c r="CM288" s="95" t="n">
        <v>0</v>
      </c>
      <c r="CN288" s="95" t="n"/>
      <c r="CO288" s="95" t="n">
        <v>0</v>
      </c>
      <c r="CP288" s="95">
        <f>ROUND(P288,2)</f>
        <v/>
      </c>
      <c r="CQ288" s="95">
        <f>ROUND(V288,2)</f>
        <v/>
      </c>
      <c r="CR288" s="95">
        <f>ROUND(W288,2)</f>
        <v/>
      </c>
      <c r="CS288" s="95">
        <f>ROUND(X288,2)</f>
        <v/>
      </c>
      <c r="CT288" s="95">
        <f>ROUND(Y288,2)</f>
        <v/>
      </c>
      <c r="CU288" s="95">
        <f>ROUND(AF288,2)</f>
        <v/>
      </c>
      <c r="CV288" s="95">
        <f>ROUND((AH288*AV288),2)</f>
        <v/>
      </c>
      <c r="CW288" s="95">
        <f>ROUND(AI288,2)</f>
        <v/>
      </c>
      <c r="CX288" s="95">
        <f>ROUND(AJ288,2)</f>
        <v/>
      </c>
      <c r="CY288" s="95">
        <f>ROUND(((P288*AT288)/100),2)</f>
        <v/>
      </c>
      <c r="CZ288" s="95">
        <f>ROUND(((P288*AU288)/100),2)</f>
        <v/>
      </c>
      <c r="DA288" s="95" t="n"/>
      <c r="DB288" s="95" t="n"/>
      <c r="DC288" s="95" t="n"/>
      <c r="DD288" s="95" t="n"/>
      <c r="DE288" s="95" t="n"/>
      <c r="DF288" s="95" t="n"/>
      <c r="DG288" s="95" t="n"/>
      <c r="DH288" s="95" t="n"/>
      <c r="DI288" s="95" t="n"/>
      <c r="DJ288" s="95" t="n"/>
      <c r="DK288" s="95" t="n"/>
      <c r="DL288" s="95" t="n"/>
      <c r="DM288" s="95" t="n"/>
      <c r="DN288" s="95" t="n">
        <v>0</v>
      </c>
      <c r="DO288" s="95" t="n">
        <v>0</v>
      </c>
      <c r="DP288" s="95" t="n">
        <v>1</v>
      </c>
      <c r="DQ288" s="95" t="n">
        <v>1</v>
      </c>
      <c r="DR288" s="95" t="n"/>
      <c r="DS288" s="95" t="n"/>
      <c r="DT288" s="95" t="n"/>
      <c r="DU288" s="95" t="n">
        <v>1000</v>
      </c>
      <c r="DV288" s="95" t="inlineStr">
        <is>
          <t>м.п.</t>
        </is>
      </c>
      <c r="DW288" s="95" t="inlineStr">
        <is>
          <t>м.п.</t>
        </is>
      </c>
      <c r="DX288" s="95" t="n">
        <v>1</v>
      </c>
      <c r="DY288" s="95" t="n"/>
      <c r="DZ288" s="95" t="n"/>
      <c r="EA288" s="95" t="n"/>
      <c r="EB288" s="95" t="n"/>
      <c r="EC288" s="95" t="n"/>
      <c r="ED288" s="95" t="n"/>
      <c r="EE288" s="95" t="n">
        <v>1305007953</v>
      </c>
      <c r="EF288" s="95" t="n">
        <v>202</v>
      </c>
      <c r="EG288" s="95" t="inlineStr">
        <is>
          <t>Материалы</t>
        </is>
      </c>
      <c r="EH288" s="95" t="n">
        <v>0</v>
      </c>
      <c r="EI288" s="95" t="n"/>
      <c r="EJ288" s="95" t="n">
        <v>6182</v>
      </c>
      <c r="EK288" s="95" t="n">
        <v>0</v>
      </c>
      <c r="EL288" s="95" t="inlineStr">
        <is>
          <t>ТКП / коммерческое предложение</t>
        </is>
      </c>
      <c r="EM288" s="95" t="inlineStr">
        <is>
          <t>PETR-1146195</t>
        </is>
      </c>
      <c r="EN288" s="95" t="n"/>
      <c r="EO288" s="95" t="n"/>
      <c r="EP288" s="95" t="n"/>
      <c r="EQ288" s="95" t="n">
        <v>0</v>
      </c>
      <c r="ER288" s="95" t="n">
        <v>78.06</v>
      </c>
      <c r="ES288" s="95" t="n">
        <v>0</v>
      </c>
      <c r="ET288" s="95" t="n">
        <v>0</v>
      </c>
      <c r="EU288" s="95" t="n">
        <v>0</v>
      </c>
      <c r="EV288" s="95" t="n">
        <v>0</v>
      </c>
      <c r="EW288" s="95" t="n">
        <v>0</v>
      </c>
      <c r="EX288" s="95" t="n">
        <v>0</v>
      </c>
      <c r="EY288" s="95" t="n">
        <v>0</v>
      </c>
      <c r="EZ288" s="95" t="n"/>
      <c r="FA288" s="95" t="n"/>
      <c r="FB288" s="95" t="n"/>
      <c r="FC288" s="95" t="n"/>
      <c r="FD288" s="95" t="n"/>
      <c r="FE288" s="95" t="n"/>
      <c r="FF288" s="95" t="n"/>
      <c r="FG288" s="95" t="n"/>
      <c r="FH288" s="95" t="n"/>
      <c r="FI288" s="95" t="n"/>
      <c r="FJ288" s="95" t="n"/>
      <c r="FK288" s="95" t="n"/>
      <c r="FL288" s="95" t="n"/>
      <c r="FM288" s="95" t="n"/>
      <c r="FN288" s="95" t="n"/>
      <c r="FO288" s="95" t="n"/>
      <c r="FP288" s="95" t="n"/>
      <c r="FQ288" s="95" t="n">
        <v>0</v>
      </c>
      <c r="FR288" s="95">
        <f>ROUND(IF(BI288=3,GM288,0),2)</f>
        <v/>
      </c>
      <c r="FS288" s="95" t="n">
        <v>0</v>
      </c>
      <c r="FT288" s="95" t="n"/>
      <c r="FU288" s="95" t="n"/>
      <c r="FV288" s="95" t="n"/>
      <c r="FW288" s="95" t="n"/>
      <c r="FX288" s="95" t="n">
        <v>0</v>
      </c>
      <c r="FY288" s="95" t="n">
        <v>0</v>
      </c>
      <c r="FZ288" s="95" t="n"/>
      <c r="GA288" s="95" t="inlineStr">
        <is>
          <t>[82 / 1,20 /  1] +  2% Заг.скл</t>
        </is>
      </c>
      <c r="GB288" s="95" t="n"/>
      <c r="GC288" s="95" t="n"/>
      <c r="GD288" s="95" t="n">
        <v>1</v>
      </c>
      <c r="GE288" s="95" t="n"/>
      <c r="GF288" s="95" t="n">
        <v>1305007953</v>
      </c>
      <c r="GG288" s="95" t="n">
        <v>2</v>
      </c>
      <c r="GH288" s="95" t="n">
        <v>4</v>
      </c>
      <c r="GI288" s="95" t="n">
        <v>-2</v>
      </c>
      <c r="GJ288" s="95" t="n">
        <v>0</v>
      </c>
      <c r="GK288" s="95" t="n">
        <v>0</v>
      </c>
      <c r="GL288" s="95">
        <f>ROUND(IF(AND(BH288=3,BI288=3,FS288&lt;&gt;0),P288,0),2)</f>
        <v/>
      </c>
      <c r="GM288" s="95">
        <f>ROUND(O288+X288+Y288,2)+GX288</f>
        <v/>
      </c>
      <c r="GN288" s="95">
        <f>IF(OR(BI288=0,BI288=1),GM288-GX288,0)</f>
        <v/>
      </c>
      <c r="GO288" s="95">
        <f>IF(BI288=2,GM288-GX288,0)</f>
        <v/>
      </c>
      <c r="GP288" s="95">
        <f>IF(BI288=4,GM288-GX288,0)</f>
        <v/>
      </c>
      <c r="GQ288" s="95" t="n"/>
      <c r="GR288" s="95" t="n">
        <v>0</v>
      </c>
      <c r="GS288" s="95" t="n">
        <v>2</v>
      </c>
      <c r="GT288" s="95" t="n">
        <v>0</v>
      </c>
      <c r="GU288" s="95" t="n"/>
      <c r="GV288" s="95">
        <f>ROUND((GT288),6)</f>
        <v/>
      </c>
      <c r="GW288" s="95" t="n">
        <v>1</v>
      </c>
      <c r="GX288" s="95">
        <f>ROUND(HC288*I288,2)</f>
        <v/>
      </c>
      <c r="GY288" s="95" t="n">
        <v>0</v>
      </c>
      <c r="GZ288" s="95" t="n">
        <v>0</v>
      </c>
      <c r="HA288" s="95" t="n">
        <v>0</v>
      </c>
      <c r="HB288" s="95" t="n">
        <v>0</v>
      </c>
      <c r="HC288" s="95">
        <f>GV288*GW288</f>
        <v/>
      </c>
      <c r="HD288" s="95" t="n">
        <v>0</v>
      </c>
      <c r="HE288" s="95" t="n"/>
      <c r="HF288" s="95" t="n"/>
      <c r="HG288" s="95" t="n"/>
      <c r="HH288" s="95" t="n"/>
      <c r="HI288" s="95" t="n"/>
      <c r="HJ288" s="95" t="n"/>
      <c r="HK288" s="95" t="n"/>
      <c r="HL288" s="95" t="n"/>
      <c r="HM288" s="95" t="n"/>
      <c r="HN288" s="95" t="n"/>
      <c r="HO288" s="95" t="n"/>
      <c r="HP288" s="95" t="n"/>
      <c r="HQ288" s="95" t="n"/>
      <c r="HR288" s="95" t="n"/>
      <c r="HS288" s="95" t="n"/>
      <c r="HT288" s="95" t="n"/>
      <c r="HU288" s="95" t="n"/>
      <c r="HV288" s="95" t="n"/>
      <c r="HW288" s="95" t="n"/>
      <c r="HX288" s="95" t="n"/>
      <c r="HY288" s="95" t="n"/>
      <c r="HZ288" s="95" t="n"/>
      <c r="IA288" s="95" t="n"/>
      <c r="IB288" s="95" t="n"/>
      <c r="IC288" s="95" t="n"/>
      <c r="ID288" s="95" t="n"/>
      <c r="IE288" s="95" t="n"/>
      <c r="IF288" s="95" t="n"/>
      <c r="IG288" s="95" t="n"/>
      <c r="IH288" s="95" t="n"/>
      <c r="II288" s="95" t="n"/>
      <c r="IJ288" s="95" t="n"/>
      <c r="IK288" s="95" t="n"/>
      <c r="IL288" s="95" t="n"/>
      <c r="IM288" s="95" t="n"/>
      <c r="IN288" s="95" t="n"/>
      <c r="IO288" s="95" t="n"/>
      <c r="IP288" s="95" t="n"/>
      <c r="IQ288" s="95" t="n"/>
      <c r="IR288" s="95" t="n"/>
      <c r="IS288" s="95" t="n"/>
      <c r="IT288" s="95" t="n"/>
      <c r="IU288" s="95" t="n"/>
    </row>
    <row r="289" ht="12.75" customHeight="1" s="54">
      <c r="A289" s="95" t="n">
        <v>18</v>
      </c>
      <c r="B289" s="95" t="n">
        <v>1</v>
      </c>
      <c r="C289" s="95">
        <f>ROW(SmtRes!A266)</f>
        <v/>
      </c>
      <c r="D289" s="95">
        <f>ROW(EtalonRes!A266)</f>
        <v/>
      </c>
      <c r="E289" s="95" t="n">
        <v>2.1</v>
      </c>
      <c r="F289" s="95" t="inlineStr">
        <is>
          <t>PETR-614367</t>
        </is>
      </c>
      <c r="G289" s="95" t="inlineStr">
        <is>
          <t>Активное оборудование ОПС/СКС, шкаф/кросс, блоки питания, коммутация</t>
        </is>
      </c>
      <c r="H289" s="95" t="inlineStr">
        <is>
          <t>компл.</t>
        </is>
      </c>
      <c r="I289" s="95" t="n">
        <v>3</v>
      </c>
      <c r="J289" s="95" t="n">
        <v>402515.83</v>
      </c>
      <c r="K289" s="95" t="n">
        <v>1207547.49</v>
      </c>
      <c r="L289" s="95" t="n"/>
      <c r="M289" s="95" t="n"/>
      <c r="N289" s="95" t="n"/>
      <c r="O289" s="95">
        <f>ROUND(Z289,2)</f>
        <v/>
      </c>
      <c r="P289" s="95">
        <f>ROUND(U289,2)</f>
        <v/>
      </c>
      <c r="Q289" s="95">
        <f>ROUND(1,2)</f>
        <v/>
      </c>
      <c r="R289" s="95">
        <f>ROUND(AH289,2)</f>
        <v/>
      </c>
      <c r="S289" s="95" t="inlineStr">
        <is>
          <t>PETR-614367</t>
        </is>
      </c>
      <c r="T289" s="95" t="inlineStr">
        <is>
          <t>material</t>
        </is>
      </c>
      <c r="U289" s="95" t="n">
        <v>1207547.49</v>
      </c>
      <c r="V289" s="95" t="n">
        <v>0</v>
      </c>
      <c r="W289" s="95" t="n">
        <v>0</v>
      </c>
      <c r="X289" s="95" t="n">
        <v>0</v>
      </c>
      <c r="Y289" s="95" t="n">
        <v>0</v>
      </c>
      <c r="Z289" s="95" t="n">
        <v>1207547.49</v>
      </c>
      <c r="AA289" s="95" t="n">
        <v>0</v>
      </c>
      <c r="AB289" s="95" t="n">
        <v>0</v>
      </c>
      <c r="AC289" s="95" t="n">
        <v>0</v>
      </c>
      <c r="AD289" s="95" t="n">
        <v>0</v>
      </c>
      <c r="AE289" s="95" t="inlineStr">
        <is>
          <t>material</t>
        </is>
      </c>
      <c r="AF289" s="95" t="n">
        <v>0</v>
      </c>
      <c r="AG289" s="95" t="n">
        <v>0</v>
      </c>
      <c r="AH289" s="95" t="n">
        <v>0</v>
      </c>
      <c r="AI289" s="95">
        <f>(EX289)</f>
        <v/>
      </c>
      <c r="AJ289" s="95">
        <f>(AS289)</f>
        <v/>
      </c>
      <c r="AK289" s="95" t="n">
        <v>0</v>
      </c>
      <c r="AL289" s="95" t="n">
        <v>0</v>
      </c>
      <c r="AM289" s="95" t="n">
        <v>0</v>
      </c>
      <c r="AN289" s="95" t="n">
        <v>0</v>
      </c>
      <c r="AO289" s="95">
        <f>ROUND(O289,2)</f>
        <v/>
      </c>
      <c r="AP289" s="95" t="n">
        <v>0</v>
      </c>
      <c r="AQ289" s="95">
        <f>ROUND(R289,2)</f>
        <v/>
      </c>
      <c r="AR289" s="95" t="n">
        <v>0</v>
      </c>
      <c r="AS289" s="95" t="n">
        <v>0</v>
      </c>
      <c r="AT289" s="95" t="n">
        <v>0</v>
      </c>
      <c r="AU289" s="95" t="n">
        <v>0</v>
      </c>
      <c r="AV289" s="95" t="n">
        <v>1</v>
      </c>
      <c r="AW289" s="95" t="n">
        <v>1</v>
      </c>
      <c r="AX289" s="95" t="n"/>
      <c r="AY289" s="95" t="n"/>
      <c r="AZ289" s="95" t="n">
        <v>1</v>
      </c>
      <c r="BA289" s="95" t="n">
        <v>0</v>
      </c>
      <c r="BB289" s="95" t="n">
        <v>0</v>
      </c>
      <c r="BC289" s="95" t="n">
        <v>1</v>
      </c>
      <c r="BD289" s="95" t="n"/>
      <c r="BE289" s="95" t="n"/>
      <c r="BF289" s="95" t="n"/>
      <c r="BG289" s="95" t="n"/>
      <c r="BH289" s="95" t="n">
        <v>3</v>
      </c>
      <c r="BI289" s="95" t="n">
        <v>3</v>
      </c>
      <c r="BJ289" s="95" t="n"/>
      <c r="BK289" s="95" t="n"/>
      <c r="BL289" s="95" t="n"/>
      <c r="BM289" s="95" t="n">
        <v>400002</v>
      </c>
      <c r="BN289" s="95" t="n">
        <v>0</v>
      </c>
      <c r="BO289" s="95" t="n"/>
      <c r="BP289" s="95" t="n">
        <v>0</v>
      </c>
      <c r="BQ289" s="95" t="n">
        <v>202</v>
      </c>
      <c r="BR289" s="95" t="n">
        <v>0</v>
      </c>
      <c r="BS289" s="95" t="n">
        <v>1</v>
      </c>
      <c r="BT289" s="95" t="n">
        <v>1</v>
      </c>
      <c r="BU289" s="95" t="n">
        <v>1</v>
      </c>
      <c r="BV289" s="95" t="n">
        <v>1</v>
      </c>
      <c r="BW289" s="95" t="n">
        <v>1</v>
      </c>
      <c r="BX289" s="95" t="n">
        <v>1</v>
      </c>
      <c r="BY289" s="95" t="n"/>
      <c r="BZ289" s="95" t="n">
        <v>0</v>
      </c>
      <c r="CA289" s="95" t="n">
        <v>0</v>
      </c>
      <c r="CB289" s="95" t="n"/>
      <c r="CC289" s="95" t="n"/>
      <c r="CD289" s="95" t="n"/>
      <c r="CE289" s="95" t="n">
        <v>30</v>
      </c>
      <c r="CF289" s="95" t="n">
        <v>0</v>
      </c>
      <c r="CG289" s="95" t="n">
        <v>0</v>
      </c>
      <c r="CH289" s="95" t="n"/>
      <c r="CI289" s="95" t="n"/>
      <c r="CJ289" s="95" t="n"/>
      <c r="CK289" s="95" t="n"/>
      <c r="CL289" s="95" t="n"/>
      <c r="CM289" s="95" t="n">
        <v>0</v>
      </c>
      <c r="CN289" s="95" t="n"/>
      <c r="CO289" s="95" t="n">
        <v>0</v>
      </c>
      <c r="CP289" s="95">
        <f>ROUND(P289,2)</f>
        <v/>
      </c>
      <c r="CQ289" s="95">
        <f>ROUND(V289,2)</f>
        <v/>
      </c>
      <c r="CR289" s="95">
        <f>ROUND(W289,2)</f>
        <v/>
      </c>
      <c r="CS289" s="95">
        <f>ROUND(X289,2)</f>
        <v/>
      </c>
      <c r="CT289" s="95">
        <f>ROUND(Y289,2)</f>
        <v/>
      </c>
      <c r="CU289" s="95">
        <f>ROUND(AF289,2)</f>
        <v/>
      </c>
      <c r="CV289" s="95">
        <f>ROUND((AH289*AV289),2)</f>
        <v/>
      </c>
      <c r="CW289" s="95">
        <f>ROUND(AI289,2)</f>
        <v/>
      </c>
      <c r="CX289" s="95">
        <f>ROUND(AJ289,2)</f>
        <v/>
      </c>
      <c r="CY289" s="95">
        <f>ROUND(((P289*AT289)/100),2)</f>
        <v/>
      </c>
      <c r="CZ289" s="95">
        <f>ROUND(((P289*AU289)/100),2)</f>
        <v/>
      </c>
      <c r="DA289" s="95" t="n"/>
      <c r="DB289" s="95" t="n"/>
      <c r="DC289" s="95" t="n"/>
      <c r="DD289" s="95" t="n"/>
      <c r="DE289" s="95" t="n"/>
      <c r="DF289" s="95" t="n"/>
      <c r="DG289" s="95" t="n"/>
      <c r="DH289" s="95" t="n"/>
      <c r="DI289" s="95" t="n"/>
      <c r="DJ289" s="95" t="n"/>
      <c r="DK289" s="95" t="n"/>
      <c r="DL289" s="95" t="n"/>
      <c r="DM289" s="95" t="n"/>
      <c r="DN289" s="95" t="n">
        <v>0</v>
      </c>
      <c r="DO289" s="95" t="n">
        <v>0</v>
      </c>
      <c r="DP289" s="95" t="n">
        <v>1</v>
      </c>
      <c r="DQ289" s="95" t="n">
        <v>1</v>
      </c>
      <c r="DR289" s="95" t="n"/>
      <c r="DS289" s="95" t="n"/>
      <c r="DT289" s="95" t="n"/>
      <c r="DU289" s="95" t="n">
        <v>1000</v>
      </c>
      <c r="DV289" s="95" t="inlineStr">
        <is>
          <t>компл.</t>
        </is>
      </c>
      <c r="DW289" s="95" t="inlineStr">
        <is>
          <t>компл.</t>
        </is>
      </c>
      <c r="DX289" s="95" t="n">
        <v>1</v>
      </c>
      <c r="DY289" s="95" t="n"/>
      <c r="DZ289" s="95" t="n"/>
      <c r="EA289" s="95" t="n"/>
      <c r="EB289" s="95" t="n"/>
      <c r="EC289" s="95" t="n"/>
      <c r="ED289" s="95" t="n"/>
      <c r="EE289" s="95" t="n">
        <v>1344498484</v>
      </c>
      <c r="EF289" s="95" t="n">
        <v>202</v>
      </c>
      <c r="EG289" s="95" t="inlineStr">
        <is>
          <t>Материалы</t>
        </is>
      </c>
      <c r="EH289" s="95" t="n">
        <v>0</v>
      </c>
      <c r="EI289" s="95" t="n"/>
      <c r="EJ289" s="95" t="n">
        <v>3</v>
      </c>
      <c r="EK289" s="95" t="n">
        <v>0</v>
      </c>
      <c r="EL289" s="95" t="inlineStr">
        <is>
          <t>ТКП / коммерческое предложение</t>
        </is>
      </c>
      <c r="EM289" s="95" t="inlineStr">
        <is>
          <t>PETR-614367</t>
        </is>
      </c>
      <c r="EN289" s="95" t="n"/>
      <c r="EO289" s="95" t="n"/>
      <c r="EP289" s="95" t="n"/>
      <c r="EQ289" s="95" t="n">
        <v>0</v>
      </c>
      <c r="ER289" s="95" t="n">
        <v>402515.83</v>
      </c>
      <c r="ES289" s="95" t="n">
        <v>0</v>
      </c>
      <c r="ET289" s="95" t="n">
        <v>0</v>
      </c>
      <c r="EU289" s="95" t="n">
        <v>0</v>
      </c>
      <c r="EV289" s="95" t="n">
        <v>0</v>
      </c>
      <c r="EW289" s="95" t="n">
        <v>0</v>
      </c>
      <c r="EX289" s="95" t="n">
        <v>0</v>
      </c>
      <c r="EY289" s="95" t="n">
        <v>0</v>
      </c>
      <c r="EZ289" s="95" t="n"/>
      <c r="FA289" s="95" t="n"/>
      <c r="FB289" s="95" t="n"/>
      <c r="FC289" s="95" t="n"/>
      <c r="FD289" s="95" t="n"/>
      <c r="FE289" s="95" t="n"/>
      <c r="FF289" s="95" t="n"/>
      <c r="FG289" s="95" t="n"/>
      <c r="FH289" s="95" t="n"/>
      <c r="FI289" s="95" t="n"/>
      <c r="FJ289" s="95" t="n"/>
      <c r="FK289" s="95" t="n"/>
      <c r="FL289" s="95" t="n"/>
      <c r="FM289" s="95" t="n"/>
      <c r="FN289" s="95" t="n"/>
      <c r="FO289" s="95" t="n"/>
      <c r="FP289" s="95" t="n"/>
      <c r="FQ289" s="95" t="n">
        <v>0</v>
      </c>
      <c r="FR289" s="95">
        <f>ROUND(IF(BI289=3,GM289,0),2)</f>
        <v/>
      </c>
      <c r="FS289" s="95" t="n">
        <v>0</v>
      </c>
      <c r="FT289" s="95" t="n"/>
      <c r="FU289" s="95" t="n"/>
      <c r="FV289" s="95" t="n"/>
      <c r="FW289" s="95" t="n"/>
      <c r="FX289" s="95" t="n">
        <v>0</v>
      </c>
      <c r="FY289" s="95" t="n">
        <v>0</v>
      </c>
      <c r="FZ289" s="95" t="n"/>
      <c r="GA289" s="95" t="inlineStr">
        <is>
          <t>[82 / 1,20 /  1] +  2% Заг.скл</t>
        </is>
      </c>
      <c r="GB289" s="95" t="n"/>
      <c r="GC289" s="95" t="n"/>
      <c r="GD289" s="95" t="n">
        <v>1</v>
      </c>
      <c r="GE289" s="95" t="n"/>
      <c r="GF289" s="95" t="n">
        <v>1344498484</v>
      </c>
      <c r="GG289" s="95" t="n">
        <v>2</v>
      </c>
      <c r="GH289" s="95" t="n">
        <v>4</v>
      </c>
      <c r="GI289" s="95" t="n">
        <v>-2</v>
      </c>
      <c r="GJ289" s="95" t="n">
        <v>0</v>
      </c>
      <c r="GK289" s="95" t="n">
        <v>0</v>
      </c>
      <c r="GL289" s="95">
        <f>ROUND(IF(AND(BH289=3,BI289=3,FS289&lt;&gt;0),P289,0),2)</f>
        <v/>
      </c>
      <c r="GM289" s="95">
        <f>ROUND(O289+X289+Y289,2)+GX289</f>
        <v/>
      </c>
      <c r="GN289" s="95">
        <f>IF(OR(BI289=0,BI289=1),GM289-GX289,0)</f>
        <v/>
      </c>
      <c r="GO289" s="95">
        <f>IF(BI289=2,GM289-GX289,0)</f>
        <v/>
      </c>
      <c r="GP289" s="95">
        <f>IF(BI289=4,GM289-GX289,0)</f>
        <v/>
      </c>
      <c r="GQ289" s="95" t="n"/>
      <c r="GR289" s="95" t="n">
        <v>0</v>
      </c>
      <c r="GS289" s="95" t="n">
        <v>2</v>
      </c>
      <c r="GT289" s="95" t="n">
        <v>0</v>
      </c>
      <c r="GU289" s="95" t="n"/>
      <c r="GV289" s="95">
        <f>ROUND((GT289),6)</f>
        <v/>
      </c>
      <c r="GW289" s="95" t="n">
        <v>1</v>
      </c>
      <c r="GX289" s="95">
        <f>ROUND(HC289*I289,2)</f>
        <v/>
      </c>
      <c r="GY289" s="95" t="n">
        <v>0</v>
      </c>
      <c r="GZ289" s="95" t="n">
        <v>0</v>
      </c>
      <c r="HA289" s="95" t="n">
        <v>0</v>
      </c>
      <c r="HB289" s="95" t="n">
        <v>0</v>
      </c>
      <c r="HC289" s="95">
        <f>GV289*GW289</f>
        <v/>
      </c>
      <c r="HD289" s="95" t="n">
        <v>0</v>
      </c>
      <c r="HE289" s="95" t="n"/>
      <c r="HF289" s="95" t="n"/>
      <c r="HG289" s="95" t="n"/>
      <c r="HH289" s="95" t="n"/>
      <c r="HI289" s="95" t="n"/>
      <c r="HJ289" s="95" t="n"/>
      <c r="HK289" s="95" t="n"/>
      <c r="HL289" s="95" t="n"/>
      <c r="HM289" s="95" t="n"/>
      <c r="HN289" s="95" t="n"/>
      <c r="HO289" s="95" t="n"/>
      <c r="HP289" s="95" t="n"/>
      <c r="HQ289" s="95" t="n"/>
      <c r="HR289" s="95" t="n"/>
      <c r="HS289" s="95" t="n"/>
      <c r="HT289" s="95" t="n"/>
      <c r="HU289" s="95" t="n"/>
      <c r="HV289" s="95" t="n"/>
      <c r="HW289" s="95" t="n"/>
      <c r="HX289" s="95" t="n"/>
      <c r="HY289" s="95" t="n"/>
      <c r="HZ289" s="95" t="n"/>
      <c r="IA289" s="95" t="n"/>
      <c r="IB289" s="95" t="n"/>
      <c r="IC289" s="95" t="n"/>
      <c r="ID289" s="95" t="n"/>
      <c r="IE289" s="95" t="n"/>
      <c r="IF289" s="95" t="n"/>
      <c r="IG289" s="95" t="n"/>
      <c r="IH289" s="95" t="n"/>
      <c r="II289" s="95" t="n"/>
      <c r="IJ289" s="95" t="n"/>
      <c r="IK289" s="95" t="n"/>
      <c r="IL289" s="95" t="n"/>
      <c r="IM289" s="95" t="n"/>
      <c r="IN289" s="95" t="n"/>
      <c r="IO289" s="95" t="n"/>
      <c r="IP289" s="95" t="n"/>
      <c r="IQ289" s="95" t="n"/>
      <c r="IR289" s="95" t="n"/>
      <c r="IS289" s="95" t="n"/>
      <c r="IT289" s="95" t="n"/>
      <c r="IU289" s="95" t="n"/>
    </row>
    <row r="290" ht="12.75" customHeight="1" s="54">
      <c r="A290" s="95" t="n">
        <v>18</v>
      </c>
      <c r="B290" s="95" t="n">
        <v>1</v>
      </c>
      <c r="C290" s="95">
        <f>ROW(SmtRes!A267)</f>
        <v/>
      </c>
      <c r="D290" s="95">
        <f>ROW(EtalonRes!A267)</f>
        <v/>
      </c>
      <c r="E290" s="95" t="n">
        <v>2</v>
      </c>
      <c r="F290" s="95" t="inlineStr">
        <is>
          <t>TKP</t>
        </is>
      </c>
      <c r="G290" s="95" t="inlineStr">
        <is>
          <t>Wi-Fi точка доступа, PoE-питание и монтажный комплект</t>
        </is>
      </c>
      <c r="H290" s="95" t="inlineStr">
        <is>
          <t>шт.</t>
        </is>
      </c>
      <c r="I290" s="95" t="n">
        <v>40.95</v>
      </c>
      <c r="J290" s="95" t="n">
        <v>18399.63</v>
      </c>
      <c r="K290" s="95" t="n">
        <v>753464.9</v>
      </c>
      <c r="L290" s="95" t="n"/>
      <c r="M290" s="95" t="n"/>
      <c r="N290" s="95" t="n"/>
      <c r="O290" s="95">
        <f>ROUND(Z290,2)</f>
        <v/>
      </c>
      <c r="P290" s="95">
        <f>ROUND(U290,2)</f>
        <v/>
      </c>
      <c r="Q290" s="95">
        <f>ROUND(1,2)</f>
        <v/>
      </c>
      <c r="R290" s="95">
        <f>ROUND(AH290,2)</f>
        <v/>
      </c>
      <c r="S290" s="95" t="inlineStr">
        <is>
          <t>ТКП</t>
        </is>
      </c>
      <c r="T290" s="95" t="inlineStr">
        <is>
          <t>equipment</t>
        </is>
      </c>
      <c r="U290" s="95" t="n">
        <v>753464.9</v>
      </c>
      <c r="V290" s="95" t="n">
        <v>0</v>
      </c>
      <c r="W290" s="95" t="n">
        <v>0</v>
      </c>
      <c r="X290" s="95" t="n">
        <v>0</v>
      </c>
      <c r="Y290" s="95" t="n">
        <v>0</v>
      </c>
      <c r="Z290" s="95" t="n">
        <v>753464.85</v>
      </c>
      <c r="AA290" s="95" t="n">
        <v>0</v>
      </c>
      <c r="AB290" s="95" t="n">
        <v>0</v>
      </c>
      <c r="AC290" s="95" t="n">
        <v>0</v>
      </c>
      <c r="AD290" s="95" t="n">
        <v>0</v>
      </c>
      <c r="AE290" s="95" t="inlineStr">
        <is>
          <t>equipment</t>
        </is>
      </c>
      <c r="AF290" s="95" t="n">
        <v>0</v>
      </c>
      <c r="AG290" s="95" t="n">
        <v>0</v>
      </c>
      <c r="AH290" s="95" t="n">
        <v>0</v>
      </c>
      <c r="AI290" s="95">
        <f>(EX290)</f>
        <v/>
      </c>
      <c r="AJ290" s="95">
        <f>(AS290)</f>
        <v/>
      </c>
      <c r="AK290" s="95" t="n">
        <v>0</v>
      </c>
      <c r="AL290" s="95" t="n">
        <v>0</v>
      </c>
      <c r="AM290" s="95" t="n">
        <v>0</v>
      </c>
      <c r="AN290" s="95" t="n">
        <v>0</v>
      </c>
      <c r="AO290" s="95">
        <f>ROUND(O290,2)</f>
        <v/>
      </c>
      <c r="AP290" s="95" t="n">
        <v>0</v>
      </c>
      <c r="AQ290" s="95">
        <f>ROUND(R290,2)</f>
        <v/>
      </c>
      <c r="AR290" s="95" t="n">
        <v>0</v>
      </c>
      <c r="AS290" s="95" t="n">
        <v>0</v>
      </c>
      <c r="AT290" s="95" t="n">
        <v>0</v>
      </c>
      <c r="AU290" s="95" t="n">
        <v>0</v>
      </c>
      <c r="AV290" s="95" t="n">
        <v>1</v>
      </c>
      <c r="AW290" s="95" t="n">
        <v>1</v>
      </c>
      <c r="AX290" s="95" t="n"/>
      <c r="AY290" s="95" t="n"/>
      <c r="AZ290" s="95" t="n">
        <v>1</v>
      </c>
      <c r="BA290" s="95" t="n">
        <v>0</v>
      </c>
      <c r="BB290" s="95" t="n">
        <v>0</v>
      </c>
      <c r="BC290" s="95" t="n">
        <v>1</v>
      </c>
      <c r="BD290" s="95" t="n"/>
      <c r="BE290" s="95" t="n"/>
      <c r="BF290" s="95" t="n"/>
      <c r="BG290" s="95" t="n"/>
      <c r="BH290" s="95" t="n">
        <v>3</v>
      </c>
      <c r="BI290" s="95" t="n">
        <v>40.95</v>
      </c>
      <c r="BJ290" s="95" t="n"/>
      <c r="BK290" s="95" t="n"/>
      <c r="BL290" s="95" t="n"/>
      <c r="BM290" s="95" t="n">
        <v>400003</v>
      </c>
      <c r="BN290" s="95" t="n">
        <v>0</v>
      </c>
      <c r="BO290" s="95" t="n"/>
      <c r="BP290" s="95" t="n">
        <v>0</v>
      </c>
      <c r="BQ290" s="95" t="n">
        <v>216</v>
      </c>
      <c r="BR290" s="95" t="n">
        <v>0</v>
      </c>
      <c r="BS290" s="95" t="n">
        <v>1</v>
      </c>
      <c r="BT290" s="95" t="n">
        <v>1</v>
      </c>
      <c r="BU290" s="95" t="n">
        <v>1</v>
      </c>
      <c r="BV290" s="95" t="n">
        <v>1</v>
      </c>
      <c r="BW290" s="95" t="n">
        <v>1</v>
      </c>
      <c r="BX290" s="95" t="n">
        <v>1</v>
      </c>
      <c r="BY290" s="95" t="n"/>
      <c r="BZ290" s="95" t="n">
        <v>0</v>
      </c>
      <c r="CA290" s="95" t="n">
        <v>0</v>
      </c>
      <c r="CB290" s="95" t="n"/>
      <c r="CC290" s="95" t="n"/>
      <c r="CD290" s="95" t="n"/>
      <c r="CE290" s="95" t="n">
        <v>30</v>
      </c>
      <c r="CF290" s="95" t="n">
        <v>0</v>
      </c>
      <c r="CG290" s="95" t="n">
        <v>0</v>
      </c>
      <c r="CH290" s="95" t="n"/>
      <c r="CI290" s="95" t="n"/>
      <c r="CJ290" s="95" t="n"/>
      <c r="CK290" s="95" t="n"/>
      <c r="CL290" s="95" t="n"/>
      <c r="CM290" s="95" t="n">
        <v>0</v>
      </c>
      <c r="CN290" s="95" t="n"/>
      <c r="CO290" s="95" t="n">
        <v>0</v>
      </c>
      <c r="CP290" s="95">
        <f>ROUND(P290,2)</f>
        <v/>
      </c>
      <c r="CQ290" s="95">
        <f>ROUND(V290,2)</f>
        <v/>
      </c>
      <c r="CR290" s="95">
        <f>ROUND(W290,2)</f>
        <v/>
      </c>
      <c r="CS290" s="95">
        <f>ROUND(X290,2)</f>
        <v/>
      </c>
      <c r="CT290" s="95">
        <f>ROUND(Y290,2)</f>
        <v/>
      </c>
      <c r="CU290" s="95">
        <f>ROUND(AF290,2)</f>
        <v/>
      </c>
      <c r="CV290" s="95">
        <f>ROUND((AH290*AV290),2)</f>
        <v/>
      </c>
      <c r="CW290" s="95">
        <f>ROUND(AI290,2)</f>
        <v/>
      </c>
      <c r="CX290" s="95">
        <f>ROUND(AJ290,2)</f>
        <v/>
      </c>
      <c r="CY290" s="95">
        <f>ROUND(((P290*AT290)/100),2)</f>
        <v/>
      </c>
      <c r="CZ290" s="95">
        <f>ROUND(((P290*AU290)/100),2)</f>
        <v/>
      </c>
      <c r="DA290" s="95" t="n"/>
      <c r="DB290" s="95" t="n"/>
      <c r="DC290" s="95" t="n"/>
      <c r="DD290" s="95" t="n"/>
      <c r="DE290" s="95" t="n"/>
      <c r="DF290" s="95" t="n"/>
      <c r="DG290" s="95" t="n"/>
      <c r="DH290" s="95" t="n"/>
      <c r="DI290" s="95" t="n"/>
      <c r="DJ290" s="95" t="n"/>
      <c r="DK290" s="95" t="n"/>
      <c r="DL290" s="95" t="n"/>
      <c r="DM290" s="95" t="n"/>
      <c r="DN290" s="95" t="n">
        <v>0</v>
      </c>
      <c r="DO290" s="95" t="n">
        <v>0</v>
      </c>
      <c r="DP290" s="95" t="n">
        <v>1</v>
      </c>
      <c r="DQ290" s="95" t="n">
        <v>1</v>
      </c>
      <c r="DR290" s="95" t="n"/>
      <c r="DS290" s="95" t="n"/>
      <c r="DT290" s="95" t="n"/>
      <c r="DU290" s="95" t="n">
        <v>1000</v>
      </c>
      <c r="DV290" s="95" t="inlineStr">
        <is>
          <t>шт.</t>
        </is>
      </c>
      <c r="DW290" s="95" t="inlineStr">
        <is>
          <t>шт.</t>
        </is>
      </c>
      <c r="DX290" s="95" t="n">
        <v>1</v>
      </c>
      <c r="DY290" s="95" t="n"/>
      <c r="DZ290" s="95" t="n"/>
      <c r="EA290" s="95" t="n"/>
      <c r="EB290" s="95" t="n"/>
      <c r="EC290" s="95" t="n"/>
      <c r="ED290" s="95" t="n"/>
      <c r="EE290" s="95" t="n">
        <v>1304509386</v>
      </c>
      <c r="EF290" s="95" t="n">
        <v>216</v>
      </c>
      <c r="EG290" s="95" t="inlineStr">
        <is>
          <t>Оборудование</t>
        </is>
      </c>
      <c r="EH290" s="95" t="n">
        <v>0</v>
      </c>
      <c r="EI290" s="95" t="n"/>
      <c r="EJ290" s="95" t="n">
        <v>40.95</v>
      </c>
      <c r="EK290" s="95" t="n">
        <v>0</v>
      </c>
      <c r="EL290" s="95" t="inlineStr">
        <is>
          <t>ТКП / коммерческое предложение</t>
        </is>
      </c>
      <c r="EM290" s="95" t="inlineStr">
        <is>
          <t>ТКП</t>
        </is>
      </c>
      <c r="EN290" s="95" t="n"/>
      <c r="EO290" s="95" t="n"/>
      <c r="EP290" s="95" t="n"/>
      <c r="EQ290" s="95" t="n">
        <v>0</v>
      </c>
      <c r="ER290" s="95" t="n">
        <v>18399.63</v>
      </c>
      <c r="ES290" s="95" t="n">
        <v>0</v>
      </c>
      <c r="ET290" s="95" t="n">
        <v>0</v>
      </c>
      <c r="EU290" s="95" t="n">
        <v>0</v>
      </c>
      <c r="EV290" s="95" t="n">
        <v>0</v>
      </c>
      <c r="EW290" s="95" t="n">
        <v>0</v>
      </c>
      <c r="EX290" s="95" t="n">
        <v>0</v>
      </c>
      <c r="EY290" s="95" t="n">
        <v>0</v>
      </c>
      <c r="EZ290" s="95" t="n"/>
      <c r="FA290" s="95" t="n"/>
      <c r="FB290" s="95" t="n"/>
      <c r="FC290" s="95" t="n"/>
      <c r="FD290" s="95" t="n"/>
      <c r="FE290" s="95" t="n"/>
      <c r="FF290" s="95" t="n"/>
      <c r="FG290" s="95" t="n"/>
      <c r="FH290" s="95" t="n"/>
      <c r="FI290" s="95" t="n"/>
      <c r="FJ290" s="95" t="n"/>
      <c r="FK290" s="95" t="n"/>
      <c r="FL290" s="95" t="n"/>
      <c r="FM290" s="95" t="n"/>
      <c r="FN290" s="95" t="n"/>
      <c r="FO290" s="95" t="n"/>
      <c r="FP290" s="95" t="n"/>
      <c r="FQ290" s="95" t="n">
        <v>0</v>
      </c>
      <c r="FR290" s="95">
        <f>ROUND(IF(BI290=3,GM290,0),2)</f>
        <v/>
      </c>
      <c r="FS290" s="95" t="n">
        <v>0</v>
      </c>
      <c r="FT290" s="95" t="n"/>
      <c r="FU290" s="95" t="n"/>
      <c r="FV290" s="95" t="n"/>
      <c r="FW290" s="95" t="n"/>
      <c r="FX290" s="95" t="n">
        <v>0</v>
      </c>
      <c r="FY290" s="95" t="n">
        <v>0</v>
      </c>
      <c r="FZ290" s="95" t="n"/>
      <c r="GA290" s="95" t="inlineStr">
        <is>
          <t>[83 / 1,20 /  1] +  1,2% Заг.скл</t>
        </is>
      </c>
      <c r="GB290" s="95" t="n"/>
      <c r="GC290" s="95" t="n"/>
      <c r="GD290" s="95" t="n">
        <v>1</v>
      </c>
      <c r="GE290" s="95" t="n"/>
      <c r="GF290" s="95" t="n">
        <v>1304509386</v>
      </c>
      <c r="GG290" s="95" t="n">
        <v>2</v>
      </c>
      <c r="GH290" s="95" t="n">
        <v>3</v>
      </c>
      <c r="GI290" s="95" t="n">
        <v>5</v>
      </c>
      <c r="GJ290" s="95" t="n">
        <v>0</v>
      </c>
      <c r="GK290" s="95" t="n">
        <v>0</v>
      </c>
      <c r="GL290" s="95">
        <f>ROUND(IF(AND(BH290=3,BI290=3,FS290&lt;&gt;0),P290,0),2)</f>
        <v/>
      </c>
      <c r="GM290" s="95">
        <f>ROUND(O290+X290+Y290,2)+GX290</f>
        <v/>
      </c>
      <c r="GN290" s="95">
        <f>IF(OR(BI290=0,BI290=1),GM290-GX290,0)</f>
        <v/>
      </c>
      <c r="GO290" s="95">
        <f>IF(BI290=2,GM290-GX290,0)</f>
        <v/>
      </c>
      <c r="GP290" s="95">
        <f>IF(BI290=4,GM290-GX290,0)</f>
        <v/>
      </c>
      <c r="GQ290" s="95" t="n"/>
      <c r="GR290" s="95" t="n">
        <v>1</v>
      </c>
      <c r="GS290" s="95" t="n">
        <v>1</v>
      </c>
      <c r="GT290" s="95" t="n">
        <v>0</v>
      </c>
      <c r="GU290" s="95" t="n"/>
      <c r="GV290" s="95">
        <f>ROUND((GT290),6)</f>
        <v/>
      </c>
      <c r="GW290" s="95" t="n">
        <v>1</v>
      </c>
      <c r="GX290" s="95">
        <f>ROUND(HC290*I290,2)</f>
        <v/>
      </c>
      <c r="GY290" s="95" t="n">
        <v>0</v>
      </c>
      <c r="GZ290" s="95" t="n">
        <v>0</v>
      </c>
      <c r="HA290" s="95" t="n">
        <v>0</v>
      </c>
      <c r="HB290" s="95" t="n">
        <v>0</v>
      </c>
      <c r="HC290" s="95">
        <f>GV290*GW290</f>
        <v/>
      </c>
      <c r="HD290" s="95" t="n">
        <v>0</v>
      </c>
      <c r="HE290" s="95" t="n"/>
      <c r="HF290" s="95" t="n"/>
      <c r="HG290" s="95" t="n"/>
      <c r="HH290" s="95" t="n"/>
      <c r="HI290" s="95" t="n"/>
      <c r="HJ290" s="95" t="n"/>
      <c r="HK290" s="95" t="n"/>
      <c r="HL290" s="95" t="n"/>
      <c r="HM290" s="95" t="n"/>
      <c r="HN290" s="95" t="n"/>
      <c r="HO290" s="95" t="n"/>
      <c r="HP290" s="95" t="n"/>
      <c r="HQ290" s="95" t="n"/>
      <c r="HR290" s="95" t="n"/>
      <c r="HS290" s="95" t="n"/>
      <c r="HT290" s="95" t="n"/>
      <c r="HU290" s="95" t="n"/>
      <c r="HV290" s="95" t="n"/>
      <c r="HW290" s="95" t="n"/>
      <c r="HX290" s="95" t="n"/>
      <c r="HY290" s="95" t="n"/>
      <c r="HZ290" s="95" t="n"/>
      <c r="IA290" s="95" t="n"/>
      <c r="IB290" s="95" t="n"/>
      <c r="IC290" s="95" t="n"/>
      <c r="ID290" s="95" t="n"/>
      <c r="IE290" s="95" t="n"/>
      <c r="IF290" s="95" t="n"/>
      <c r="IG290" s="95" t="n"/>
      <c r="IH290" s="95" t="n"/>
      <c r="II290" s="95" t="n"/>
      <c r="IJ290" s="95" t="n"/>
      <c r="IK290" s="95" t="n"/>
      <c r="IL290" s="95" t="n"/>
      <c r="IM290" s="95" t="n"/>
      <c r="IN290" s="95" t="n"/>
      <c r="IO290" s="95" t="n"/>
      <c r="IP290" s="95" t="n"/>
      <c r="IQ290" s="95" t="n"/>
      <c r="IR290" s="95" t="n"/>
      <c r="IS290" s="95" t="n"/>
      <c r="IT290" s="95" t="n"/>
      <c r="IU290" s="95" t="n"/>
    </row>
    <row r="291" ht="12.75" customHeight="1" s="54">
      <c r="A291" s="95" t="n">
        <v>18</v>
      </c>
      <c r="B291" s="95" t="n">
        <v>1</v>
      </c>
      <c r="C291" s="95">
        <f>ROW(SmtRes!A268)</f>
        <v/>
      </c>
      <c r="D291" s="95">
        <f>ROW(EtalonRes!A268)</f>
        <v/>
      </c>
      <c r="E291" s="95" t="n">
        <v>2</v>
      </c>
      <c r="F291" s="95" t="inlineStr">
        <is>
          <t>TKP</t>
        </is>
      </c>
      <c r="G291" s="95" t="inlineStr">
        <is>
          <t>IP-камера видеонаблюдения с монтажной коробкой и крепежом</t>
        </is>
      </c>
      <c r="H291" s="95" t="inlineStr">
        <is>
          <t>шт.</t>
        </is>
      </c>
      <c r="I291" s="95" t="n">
        <v>32.55</v>
      </c>
      <c r="J291" s="95" t="n">
        <v>20629.89</v>
      </c>
      <c r="K291" s="95" t="n">
        <v>671502.91</v>
      </c>
      <c r="L291" s="95" t="n"/>
      <c r="M291" s="95" t="n"/>
      <c r="N291" s="95" t="n"/>
      <c r="O291" s="95">
        <f>ROUND(Z291,2)</f>
        <v/>
      </c>
      <c r="P291" s="95">
        <f>ROUND(U291,2)</f>
        <v/>
      </c>
      <c r="Q291" s="95">
        <f>ROUND(1,2)</f>
        <v/>
      </c>
      <c r="R291" s="95">
        <f>ROUND(AH291,2)</f>
        <v/>
      </c>
      <c r="S291" s="95" t="inlineStr">
        <is>
          <t>ТКП</t>
        </is>
      </c>
      <c r="T291" s="95" t="inlineStr">
        <is>
          <t>equipment</t>
        </is>
      </c>
      <c r="U291" s="95" t="n">
        <v>671502.91</v>
      </c>
      <c r="V291" s="95" t="n">
        <v>0</v>
      </c>
      <c r="W291" s="95" t="n">
        <v>0</v>
      </c>
      <c r="X291" s="95" t="n">
        <v>0</v>
      </c>
      <c r="Y291" s="95" t="n">
        <v>0</v>
      </c>
      <c r="Z291" s="95" t="n">
        <v>671502.92</v>
      </c>
      <c r="AA291" s="95" t="n">
        <v>0</v>
      </c>
      <c r="AB291" s="95" t="n">
        <v>0</v>
      </c>
      <c r="AC291" s="95" t="n">
        <v>0</v>
      </c>
      <c r="AD291" s="95" t="n">
        <v>0</v>
      </c>
      <c r="AE291" s="95" t="inlineStr">
        <is>
          <t>equipment</t>
        </is>
      </c>
      <c r="AF291" s="95" t="n">
        <v>0</v>
      </c>
      <c r="AG291" s="95" t="n">
        <v>0</v>
      </c>
      <c r="AH291" s="95" t="n">
        <v>0</v>
      </c>
      <c r="AI291" s="95">
        <f>(EX291)</f>
        <v/>
      </c>
      <c r="AJ291" s="95">
        <f>(AS291)</f>
        <v/>
      </c>
      <c r="AK291" s="95" t="n">
        <v>0</v>
      </c>
      <c r="AL291" s="95" t="n">
        <v>0</v>
      </c>
      <c r="AM291" s="95" t="n">
        <v>0</v>
      </c>
      <c r="AN291" s="95" t="n">
        <v>0</v>
      </c>
      <c r="AO291" s="95">
        <f>ROUND(O291,2)</f>
        <v/>
      </c>
      <c r="AP291" s="95" t="n">
        <v>0</v>
      </c>
      <c r="AQ291" s="95">
        <f>ROUND(R291,2)</f>
        <v/>
      </c>
      <c r="AR291" s="95" t="n">
        <v>0</v>
      </c>
      <c r="AS291" s="95" t="n">
        <v>0</v>
      </c>
      <c r="AT291" s="95" t="n">
        <v>0</v>
      </c>
      <c r="AU291" s="95" t="n">
        <v>0</v>
      </c>
      <c r="AV291" s="95" t="n">
        <v>1</v>
      </c>
      <c r="AW291" s="95" t="n">
        <v>1</v>
      </c>
      <c r="AX291" s="95" t="n"/>
      <c r="AY291" s="95" t="n"/>
      <c r="AZ291" s="95" t="n">
        <v>1</v>
      </c>
      <c r="BA291" s="95" t="n">
        <v>0</v>
      </c>
      <c r="BB291" s="95" t="n">
        <v>0</v>
      </c>
      <c r="BC291" s="95" t="n">
        <v>1</v>
      </c>
      <c r="BD291" s="95" t="n"/>
      <c r="BE291" s="95" t="n"/>
      <c r="BF291" s="95" t="n"/>
      <c r="BG291" s="95" t="n"/>
      <c r="BH291" s="95" t="n">
        <v>3</v>
      </c>
      <c r="BI291" s="95" t="n">
        <v>32.55</v>
      </c>
      <c r="BJ291" s="95" t="n"/>
      <c r="BK291" s="95" t="n"/>
      <c r="BL291" s="95" t="n"/>
      <c r="BM291" s="95" t="n">
        <v>400003</v>
      </c>
      <c r="BN291" s="95" t="n">
        <v>0</v>
      </c>
      <c r="BO291" s="95" t="n"/>
      <c r="BP291" s="95" t="n">
        <v>0</v>
      </c>
      <c r="BQ291" s="95" t="n">
        <v>216</v>
      </c>
      <c r="BR291" s="95" t="n">
        <v>0</v>
      </c>
      <c r="BS291" s="95" t="n">
        <v>1</v>
      </c>
      <c r="BT291" s="95" t="n">
        <v>1</v>
      </c>
      <c r="BU291" s="95" t="n">
        <v>1</v>
      </c>
      <c r="BV291" s="95" t="n">
        <v>1</v>
      </c>
      <c r="BW291" s="95" t="n">
        <v>1</v>
      </c>
      <c r="BX291" s="95" t="n">
        <v>1</v>
      </c>
      <c r="BY291" s="95" t="n"/>
      <c r="BZ291" s="95" t="n">
        <v>0</v>
      </c>
      <c r="CA291" s="95" t="n">
        <v>0</v>
      </c>
      <c r="CB291" s="95" t="n"/>
      <c r="CC291" s="95" t="n"/>
      <c r="CD291" s="95" t="n"/>
      <c r="CE291" s="95" t="n">
        <v>30</v>
      </c>
      <c r="CF291" s="95" t="n">
        <v>0</v>
      </c>
      <c r="CG291" s="95" t="n">
        <v>0</v>
      </c>
      <c r="CH291" s="95" t="n"/>
      <c r="CI291" s="95" t="n"/>
      <c r="CJ291" s="95" t="n"/>
      <c r="CK291" s="95" t="n"/>
      <c r="CL291" s="95" t="n"/>
      <c r="CM291" s="95" t="n">
        <v>0</v>
      </c>
      <c r="CN291" s="95" t="n"/>
      <c r="CO291" s="95" t="n">
        <v>0</v>
      </c>
      <c r="CP291" s="95">
        <f>ROUND(P291,2)</f>
        <v/>
      </c>
      <c r="CQ291" s="95">
        <f>ROUND(V291,2)</f>
        <v/>
      </c>
      <c r="CR291" s="95">
        <f>ROUND(W291,2)</f>
        <v/>
      </c>
      <c r="CS291" s="95">
        <f>ROUND(X291,2)</f>
        <v/>
      </c>
      <c r="CT291" s="95">
        <f>ROUND(Y291,2)</f>
        <v/>
      </c>
      <c r="CU291" s="95">
        <f>ROUND(AF291,2)</f>
        <v/>
      </c>
      <c r="CV291" s="95">
        <f>ROUND((AH291*AV291),2)</f>
        <v/>
      </c>
      <c r="CW291" s="95">
        <f>ROUND(AI291,2)</f>
        <v/>
      </c>
      <c r="CX291" s="95">
        <f>ROUND(AJ291,2)</f>
        <v/>
      </c>
      <c r="CY291" s="95">
        <f>ROUND(((P291*AT291)/100),2)</f>
        <v/>
      </c>
      <c r="CZ291" s="95">
        <f>ROUND(((P291*AU291)/100),2)</f>
        <v/>
      </c>
      <c r="DA291" s="95" t="n"/>
      <c r="DB291" s="95" t="n"/>
      <c r="DC291" s="95" t="n"/>
      <c r="DD291" s="95" t="n"/>
      <c r="DE291" s="95" t="n"/>
      <c r="DF291" s="95" t="n"/>
      <c r="DG291" s="95" t="n"/>
      <c r="DH291" s="95" t="n"/>
      <c r="DI291" s="95" t="n"/>
      <c r="DJ291" s="95" t="n"/>
      <c r="DK291" s="95" t="n"/>
      <c r="DL291" s="95" t="n"/>
      <c r="DM291" s="95" t="n"/>
      <c r="DN291" s="95" t="n">
        <v>0</v>
      </c>
      <c r="DO291" s="95" t="n">
        <v>0</v>
      </c>
      <c r="DP291" s="95" t="n">
        <v>1</v>
      </c>
      <c r="DQ291" s="95" t="n">
        <v>1</v>
      </c>
      <c r="DR291" s="95" t="n"/>
      <c r="DS291" s="95" t="n"/>
      <c r="DT291" s="95" t="n"/>
      <c r="DU291" s="95" t="n">
        <v>1000</v>
      </c>
      <c r="DV291" s="95" t="inlineStr">
        <is>
          <t>шт.</t>
        </is>
      </c>
      <c r="DW291" s="95" t="inlineStr">
        <is>
          <t>шт.</t>
        </is>
      </c>
      <c r="DX291" s="95" t="n">
        <v>1</v>
      </c>
      <c r="DY291" s="95" t="n"/>
      <c r="DZ291" s="95" t="n"/>
      <c r="EA291" s="95" t="n"/>
      <c r="EB291" s="95" t="n"/>
      <c r="EC291" s="95" t="n"/>
      <c r="ED291" s="95" t="n"/>
      <c r="EE291" s="95" t="n">
        <v>1288100619</v>
      </c>
      <c r="EF291" s="95" t="n">
        <v>216</v>
      </c>
      <c r="EG291" s="95" t="inlineStr">
        <is>
          <t>Оборудование</t>
        </is>
      </c>
      <c r="EH291" s="95" t="n">
        <v>0</v>
      </c>
      <c r="EI291" s="95" t="n"/>
      <c r="EJ291" s="95" t="n">
        <v>32.55</v>
      </c>
      <c r="EK291" s="95" t="n">
        <v>0</v>
      </c>
      <c r="EL291" s="95" t="inlineStr">
        <is>
          <t>ТКП / коммерческое предложение</t>
        </is>
      </c>
      <c r="EM291" s="95" t="inlineStr">
        <is>
          <t>ТКП</t>
        </is>
      </c>
      <c r="EN291" s="95" t="n"/>
      <c r="EO291" s="95" t="n"/>
      <c r="EP291" s="95" t="n"/>
      <c r="EQ291" s="95" t="n">
        <v>0</v>
      </c>
      <c r="ER291" s="95" t="n">
        <v>20629.89</v>
      </c>
      <c r="ES291" s="95" t="n">
        <v>0</v>
      </c>
      <c r="ET291" s="95" t="n">
        <v>0</v>
      </c>
      <c r="EU291" s="95" t="n">
        <v>0</v>
      </c>
      <c r="EV291" s="95" t="n">
        <v>0</v>
      </c>
      <c r="EW291" s="95" t="n">
        <v>0</v>
      </c>
      <c r="EX291" s="95" t="n">
        <v>0</v>
      </c>
      <c r="EY291" s="95" t="n">
        <v>0</v>
      </c>
      <c r="EZ291" s="95" t="n"/>
      <c r="FA291" s="95" t="n"/>
      <c r="FB291" s="95" t="n"/>
      <c r="FC291" s="95" t="n"/>
      <c r="FD291" s="95" t="n"/>
      <c r="FE291" s="95" t="n"/>
      <c r="FF291" s="95" t="n"/>
      <c r="FG291" s="95" t="n"/>
      <c r="FH291" s="95" t="n"/>
      <c r="FI291" s="95" t="n"/>
      <c r="FJ291" s="95" t="n"/>
      <c r="FK291" s="95" t="n"/>
      <c r="FL291" s="95" t="n"/>
      <c r="FM291" s="95" t="n"/>
      <c r="FN291" s="95" t="n"/>
      <c r="FO291" s="95" t="n"/>
      <c r="FP291" s="95" t="n"/>
      <c r="FQ291" s="95" t="n">
        <v>0</v>
      </c>
      <c r="FR291" s="95">
        <f>ROUND(IF(BI291=3,GM291,0),2)</f>
        <v/>
      </c>
      <c r="FS291" s="95" t="n">
        <v>0</v>
      </c>
      <c r="FT291" s="95" t="n"/>
      <c r="FU291" s="95" t="n"/>
      <c r="FV291" s="95" t="n"/>
      <c r="FW291" s="95" t="n"/>
      <c r="FX291" s="95" t="n">
        <v>0</v>
      </c>
      <c r="FY291" s="95" t="n">
        <v>0</v>
      </c>
      <c r="FZ291" s="95" t="n"/>
      <c r="GA291" s="95" t="inlineStr">
        <is>
          <t>[83 / 1,20 /  1] +  1,2% Заг.скл</t>
        </is>
      </c>
      <c r="GB291" s="95" t="n"/>
      <c r="GC291" s="95" t="n"/>
      <c r="GD291" s="95" t="n">
        <v>1</v>
      </c>
      <c r="GE291" s="95" t="n"/>
      <c r="GF291" s="95" t="n">
        <v>1288100619</v>
      </c>
      <c r="GG291" s="95" t="n">
        <v>2</v>
      </c>
      <c r="GH291" s="95" t="n">
        <v>3</v>
      </c>
      <c r="GI291" s="95" t="n">
        <v>5</v>
      </c>
      <c r="GJ291" s="95" t="n">
        <v>0</v>
      </c>
      <c r="GK291" s="95" t="n">
        <v>0</v>
      </c>
      <c r="GL291" s="95">
        <f>ROUND(IF(AND(BH291=3,BI291=3,FS291&lt;&gt;0),P291,0),2)</f>
        <v/>
      </c>
      <c r="GM291" s="95">
        <f>ROUND(O291+X291+Y291,2)+GX291</f>
        <v/>
      </c>
      <c r="GN291" s="95">
        <f>IF(OR(BI291=0,BI291=1),GM291-GX291,0)</f>
        <v/>
      </c>
      <c r="GO291" s="95">
        <f>IF(BI291=2,GM291-GX291,0)</f>
        <v/>
      </c>
      <c r="GP291" s="95">
        <f>IF(BI291=4,GM291-GX291,0)</f>
        <v/>
      </c>
      <c r="GQ291" s="95" t="n"/>
      <c r="GR291" s="95" t="n">
        <v>1</v>
      </c>
      <c r="GS291" s="95" t="n">
        <v>1</v>
      </c>
      <c r="GT291" s="95" t="n">
        <v>0</v>
      </c>
      <c r="GU291" s="95" t="n"/>
      <c r="GV291" s="95">
        <f>ROUND((GT291),6)</f>
        <v/>
      </c>
      <c r="GW291" s="95" t="n">
        <v>1</v>
      </c>
      <c r="GX291" s="95">
        <f>ROUND(HC291*I291,2)</f>
        <v/>
      </c>
      <c r="GY291" s="95" t="n">
        <v>0</v>
      </c>
      <c r="GZ291" s="95" t="n">
        <v>0</v>
      </c>
      <c r="HA291" s="95" t="n">
        <v>0</v>
      </c>
      <c r="HB291" s="95" t="n">
        <v>0</v>
      </c>
      <c r="HC291" s="95">
        <f>GV291*GW291</f>
        <v/>
      </c>
      <c r="HD291" s="95" t="n">
        <v>0</v>
      </c>
      <c r="HE291" s="95" t="n"/>
      <c r="HF291" s="95" t="n"/>
      <c r="HG291" s="95" t="n"/>
      <c r="HH291" s="95" t="n"/>
      <c r="HI291" s="95" t="n"/>
      <c r="HJ291" s="95" t="n"/>
      <c r="HK291" s="95" t="n"/>
      <c r="HL291" s="95" t="n"/>
      <c r="HM291" s="95" t="n"/>
      <c r="HN291" s="95" t="n"/>
      <c r="HO291" s="95" t="n"/>
      <c r="HP291" s="95" t="n"/>
      <c r="HQ291" s="95" t="n"/>
      <c r="HR291" s="95" t="n"/>
      <c r="HS291" s="95" t="n"/>
      <c r="HT291" s="95" t="n"/>
      <c r="HU291" s="95" t="n"/>
      <c r="HV291" s="95" t="n"/>
      <c r="HW291" s="95" t="n"/>
      <c r="HX291" s="95" t="n"/>
      <c r="HY291" s="95" t="n"/>
      <c r="HZ291" s="95" t="n"/>
      <c r="IA291" s="95" t="n"/>
      <c r="IB291" s="95" t="n"/>
      <c r="IC291" s="95" t="n"/>
      <c r="ID291" s="95" t="n"/>
      <c r="IE291" s="95" t="n"/>
      <c r="IF291" s="95" t="n"/>
      <c r="IG291" s="95" t="n"/>
      <c r="IH291" s="95" t="n"/>
      <c r="II291" s="95" t="n"/>
      <c r="IJ291" s="95" t="n"/>
      <c r="IK291" s="95" t="n"/>
      <c r="IL291" s="95" t="n"/>
      <c r="IM291" s="95" t="n"/>
      <c r="IN291" s="95" t="n"/>
      <c r="IO291" s="95" t="n"/>
      <c r="IP291" s="95" t="n"/>
      <c r="IQ291" s="95" t="n"/>
      <c r="IR291" s="95" t="n"/>
      <c r="IS291" s="95" t="n"/>
      <c r="IT291" s="95" t="n"/>
      <c r="IU291" s="95" t="n"/>
    </row>
    <row r="292" ht="12.75" customHeight="1" s="54">
      <c r="A292" s="95" t="n">
        <v>18</v>
      </c>
      <c r="B292" s="95" t="n">
        <v>1</v>
      </c>
      <c r="C292" s="95">
        <f>ROW(SmtRes!A269)</f>
        <v/>
      </c>
      <c r="D292" s="95">
        <f>ROW(EtalonRes!A269)</f>
        <v/>
      </c>
      <c r="E292" s="95" t="n">
        <v>2</v>
      </c>
      <c r="F292" s="95" t="inlineStr">
        <is>
          <t>PETR-1004065</t>
        </is>
      </c>
      <c r="G292" s="95" t="inlineStr">
        <is>
          <t>СКУД: считыватель, контроллер, кнопка выхода, замок и БП</t>
        </is>
      </c>
      <c r="H292" s="95" t="inlineStr">
        <is>
          <t>компл.</t>
        </is>
      </c>
      <c r="I292" s="95" t="n">
        <v>8.4</v>
      </c>
      <c r="J292" s="95" t="n">
        <v>46835.43</v>
      </c>
      <c r="K292" s="95" t="n">
        <v>393417.57</v>
      </c>
      <c r="L292" s="95" t="n"/>
      <c r="M292" s="95" t="n"/>
      <c r="N292" s="95" t="n"/>
      <c r="O292" s="95">
        <f>ROUND(Z292,2)</f>
        <v/>
      </c>
      <c r="P292" s="95">
        <f>ROUND(U292,2)</f>
        <v/>
      </c>
      <c r="Q292" s="95">
        <f>ROUND(1,2)</f>
        <v/>
      </c>
      <c r="R292" s="95">
        <f>ROUND(AH292,2)</f>
        <v/>
      </c>
      <c r="S292" s="95" t="inlineStr">
        <is>
          <t>PETR-1004065</t>
        </is>
      </c>
      <c r="T292" s="95" t="inlineStr">
        <is>
          <t>equipment</t>
        </is>
      </c>
      <c r="U292" s="95" t="n">
        <v>393417.57</v>
      </c>
      <c r="V292" s="95" t="n">
        <v>0</v>
      </c>
      <c r="W292" s="95" t="n">
        <v>0</v>
      </c>
      <c r="X292" s="95" t="n">
        <v>0</v>
      </c>
      <c r="Y292" s="95" t="n">
        <v>0</v>
      </c>
      <c r="Z292" s="95" t="n">
        <v>393417.61</v>
      </c>
      <c r="AA292" s="95" t="n">
        <v>0</v>
      </c>
      <c r="AB292" s="95" t="n">
        <v>0</v>
      </c>
      <c r="AC292" s="95" t="n">
        <v>0</v>
      </c>
      <c r="AD292" s="95" t="n">
        <v>0</v>
      </c>
      <c r="AE292" s="95" t="inlineStr">
        <is>
          <t>equipment</t>
        </is>
      </c>
      <c r="AF292" s="95" t="n">
        <v>0</v>
      </c>
      <c r="AG292" s="95" t="n">
        <v>0</v>
      </c>
      <c r="AH292" s="95" t="n">
        <v>0</v>
      </c>
      <c r="AI292" s="95">
        <f>(EX292)</f>
        <v/>
      </c>
      <c r="AJ292" s="95">
        <f>(AS292)</f>
        <v/>
      </c>
      <c r="AK292" s="95" t="n">
        <v>0</v>
      </c>
      <c r="AL292" s="95" t="n">
        <v>0</v>
      </c>
      <c r="AM292" s="95" t="n">
        <v>0</v>
      </c>
      <c r="AN292" s="95" t="n">
        <v>0</v>
      </c>
      <c r="AO292" s="95">
        <f>ROUND(O292,2)</f>
        <v/>
      </c>
      <c r="AP292" s="95" t="n">
        <v>0</v>
      </c>
      <c r="AQ292" s="95">
        <f>ROUND(R292,2)</f>
        <v/>
      </c>
      <c r="AR292" s="95" t="n">
        <v>0</v>
      </c>
      <c r="AS292" s="95" t="n">
        <v>0</v>
      </c>
      <c r="AT292" s="95" t="n">
        <v>0</v>
      </c>
      <c r="AU292" s="95" t="n">
        <v>0</v>
      </c>
      <c r="AV292" s="95" t="n">
        <v>1</v>
      </c>
      <c r="AW292" s="95" t="n">
        <v>1</v>
      </c>
      <c r="AX292" s="95" t="n"/>
      <c r="AY292" s="95" t="n"/>
      <c r="AZ292" s="95" t="n">
        <v>1</v>
      </c>
      <c r="BA292" s="95" t="n">
        <v>0</v>
      </c>
      <c r="BB292" s="95" t="n">
        <v>0</v>
      </c>
      <c r="BC292" s="95" t="n">
        <v>1</v>
      </c>
      <c r="BD292" s="95" t="n"/>
      <c r="BE292" s="95" t="n"/>
      <c r="BF292" s="95" t="n"/>
      <c r="BG292" s="95" t="n"/>
      <c r="BH292" s="95" t="n">
        <v>3</v>
      </c>
      <c r="BI292" s="95" t="n">
        <v>8.4</v>
      </c>
      <c r="BJ292" s="95" t="n"/>
      <c r="BK292" s="95" t="n"/>
      <c r="BL292" s="95" t="n"/>
      <c r="BM292" s="95" t="n">
        <v>400003</v>
      </c>
      <c r="BN292" s="95" t="n">
        <v>0</v>
      </c>
      <c r="BO292" s="95" t="n"/>
      <c r="BP292" s="95" t="n">
        <v>0</v>
      </c>
      <c r="BQ292" s="95" t="n">
        <v>216</v>
      </c>
      <c r="BR292" s="95" t="n">
        <v>0</v>
      </c>
      <c r="BS292" s="95" t="n">
        <v>1</v>
      </c>
      <c r="BT292" s="95" t="n">
        <v>1</v>
      </c>
      <c r="BU292" s="95" t="n">
        <v>1</v>
      </c>
      <c r="BV292" s="95" t="n">
        <v>1</v>
      </c>
      <c r="BW292" s="95" t="n">
        <v>1</v>
      </c>
      <c r="BX292" s="95" t="n">
        <v>1</v>
      </c>
      <c r="BY292" s="95" t="n"/>
      <c r="BZ292" s="95" t="n">
        <v>0</v>
      </c>
      <c r="CA292" s="95" t="n">
        <v>0</v>
      </c>
      <c r="CB292" s="95" t="n"/>
      <c r="CC292" s="95" t="n"/>
      <c r="CD292" s="95" t="n"/>
      <c r="CE292" s="95" t="n">
        <v>30</v>
      </c>
      <c r="CF292" s="95" t="n">
        <v>0</v>
      </c>
      <c r="CG292" s="95" t="n">
        <v>0</v>
      </c>
      <c r="CH292" s="95" t="n"/>
      <c r="CI292" s="95" t="n"/>
      <c r="CJ292" s="95" t="n"/>
      <c r="CK292" s="95" t="n"/>
      <c r="CL292" s="95" t="n"/>
      <c r="CM292" s="95" t="n">
        <v>0</v>
      </c>
      <c r="CN292" s="95" t="n"/>
      <c r="CO292" s="95" t="n">
        <v>0</v>
      </c>
      <c r="CP292" s="95">
        <f>ROUND(P292,2)</f>
        <v/>
      </c>
      <c r="CQ292" s="95">
        <f>ROUND(V292,2)</f>
        <v/>
      </c>
      <c r="CR292" s="95">
        <f>ROUND(W292,2)</f>
        <v/>
      </c>
      <c r="CS292" s="95">
        <f>ROUND(X292,2)</f>
        <v/>
      </c>
      <c r="CT292" s="95">
        <f>ROUND(Y292,2)</f>
        <v/>
      </c>
      <c r="CU292" s="95">
        <f>ROUND(AF292,2)</f>
        <v/>
      </c>
      <c r="CV292" s="95">
        <f>ROUND((AH292*AV292),2)</f>
        <v/>
      </c>
      <c r="CW292" s="95">
        <f>ROUND(AI292,2)</f>
        <v/>
      </c>
      <c r="CX292" s="95">
        <f>ROUND(AJ292,2)</f>
        <v/>
      </c>
      <c r="CY292" s="95">
        <f>ROUND(((P292*AT292)/100),2)</f>
        <v/>
      </c>
      <c r="CZ292" s="95">
        <f>ROUND(((P292*AU292)/100),2)</f>
        <v/>
      </c>
      <c r="DA292" s="95" t="n"/>
      <c r="DB292" s="95" t="n"/>
      <c r="DC292" s="95" t="n"/>
      <c r="DD292" s="95" t="n"/>
      <c r="DE292" s="95" t="n"/>
      <c r="DF292" s="95" t="n"/>
      <c r="DG292" s="95" t="n"/>
      <c r="DH292" s="95" t="n"/>
      <c r="DI292" s="95" t="n"/>
      <c r="DJ292" s="95" t="n"/>
      <c r="DK292" s="95" t="n"/>
      <c r="DL292" s="95" t="n"/>
      <c r="DM292" s="95" t="n"/>
      <c r="DN292" s="95" t="n">
        <v>0</v>
      </c>
      <c r="DO292" s="95" t="n">
        <v>0</v>
      </c>
      <c r="DP292" s="95" t="n">
        <v>1</v>
      </c>
      <c r="DQ292" s="95" t="n">
        <v>1</v>
      </c>
      <c r="DR292" s="95" t="n"/>
      <c r="DS292" s="95" t="n"/>
      <c r="DT292" s="95" t="n"/>
      <c r="DU292" s="95" t="n">
        <v>1000</v>
      </c>
      <c r="DV292" s="95" t="inlineStr">
        <is>
          <t>компл.</t>
        </is>
      </c>
      <c r="DW292" s="95" t="inlineStr">
        <is>
          <t>компл.</t>
        </is>
      </c>
      <c r="DX292" s="95" t="n">
        <v>1</v>
      </c>
      <c r="DY292" s="95" t="n"/>
      <c r="DZ292" s="95" t="n"/>
      <c r="EA292" s="95" t="n"/>
      <c r="EB292" s="95" t="n"/>
      <c r="EC292" s="95" t="n"/>
      <c r="ED292" s="95" t="n"/>
      <c r="EE292" s="95" t="n">
        <v>1069606985</v>
      </c>
      <c r="EF292" s="95" t="n">
        <v>216</v>
      </c>
      <c r="EG292" s="95" t="inlineStr">
        <is>
          <t>Оборудование</t>
        </is>
      </c>
      <c r="EH292" s="95" t="n">
        <v>0</v>
      </c>
      <c r="EI292" s="95" t="n"/>
      <c r="EJ292" s="95" t="n">
        <v>8.4</v>
      </c>
      <c r="EK292" s="95" t="n">
        <v>0</v>
      </c>
      <c r="EL292" s="95" t="inlineStr">
        <is>
          <t>ТКП / коммерческое предложение</t>
        </is>
      </c>
      <c r="EM292" s="95" t="inlineStr">
        <is>
          <t>PETR-1004065</t>
        </is>
      </c>
      <c r="EN292" s="95" t="n"/>
      <c r="EO292" s="95" t="n"/>
      <c r="EP292" s="95" t="n"/>
      <c r="EQ292" s="95" t="n">
        <v>0</v>
      </c>
      <c r="ER292" s="95" t="n">
        <v>46835.43</v>
      </c>
      <c r="ES292" s="95" t="n">
        <v>0</v>
      </c>
      <c r="ET292" s="95" t="n">
        <v>0</v>
      </c>
      <c r="EU292" s="95" t="n">
        <v>0</v>
      </c>
      <c r="EV292" s="95" t="n">
        <v>0</v>
      </c>
      <c r="EW292" s="95" t="n">
        <v>0</v>
      </c>
      <c r="EX292" s="95" t="n">
        <v>0</v>
      </c>
      <c r="EY292" s="95" t="n">
        <v>0</v>
      </c>
      <c r="EZ292" s="95" t="n"/>
      <c r="FA292" s="95" t="n"/>
      <c r="FB292" s="95" t="n"/>
      <c r="FC292" s="95" t="n"/>
      <c r="FD292" s="95" t="n"/>
      <c r="FE292" s="95" t="n"/>
      <c r="FF292" s="95" t="n"/>
      <c r="FG292" s="95" t="n"/>
      <c r="FH292" s="95" t="n"/>
      <c r="FI292" s="95" t="n"/>
      <c r="FJ292" s="95" t="n"/>
      <c r="FK292" s="95" t="n"/>
      <c r="FL292" s="95" t="n"/>
      <c r="FM292" s="95" t="n"/>
      <c r="FN292" s="95" t="n"/>
      <c r="FO292" s="95" t="n"/>
      <c r="FP292" s="95" t="n"/>
      <c r="FQ292" s="95" t="n">
        <v>0</v>
      </c>
      <c r="FR292" s="95">
        <f>ROUND(IF(BI292=3,GM292,0),2)</f>
        <v/>
      </c>
      <c r="FS292" s="95" t="n">
        <v>0</v>
      </c>
      <c r="FT292" s="95" t="n"/>
      <c r="FU292" s="95" t="n"/>
      <c r="FV292" s="95" t="n"/>
      <c r="FW292" s="95" t="n"/>
      <c r="FX292" s="95" t="n">
        <v>0</v>
      </c>
      <c r="FY292" s="95" t="n">
        <v>0</v>
      </c>
      <c r="FZ292" s="95" t="n"/>
      <c r="GA292" s="95" t="inlineStr">
        <is>
          <t>[83 / 1,20 /  1] +  1,2% Заг.скл</t>
        </is>
      </c>
      <c r="GB292" s="95" t="n"/>
      <c r="GC292" s="95" t="n"/>
      <c r="GD292" s="95" t="n">
        <v>1</v>
      </c>
      <c r="GE292" s="95" t="n"/>
      <c r="GF292" s="95" t="n">
        <v>1069606985</v>
      </c>
      <c r="GG292" s="95" t="n">
        <v>2</v>
      </c>
      <c r="GH292" s="95" t="n">
        <v>3</v>
      </c>
      <c r="GI292" s="95" t="n">
        <v>5</v>
      </c>
      <c r="GJ292" s="95" t="n">
        <v>0</v>
      </c>
      <c r="GK292" s="95" t="n">
        <v>0</v>
      </c>
      <c r="GL292" s="95">
        <f>ROUND(IF(AND(BH292=3,BI292=3,FS292&lt;&gt;0),P292,0),2)</f>
        <v/>
      </c>
      <c r="GM292" s="95">
        <f>ROUND(O292+X292+Y292,2)+GX292</f>
        <v/>
      </c>
      <c r="GN292" s="95">
        <f>IF(OR(BI292=0,BI292=1),GM292-GX292,0)</f>
        <v/>
      </c>
      <c r="GO292" s="95">
        <f>IF(BI292=2,GM292-GX292,0)</f>
        <v/>
      </c>
      <c r="GP292" s="95">
        <f>IF(BI292=4,GM292-GX292,0)</f>
        <v/>
      </c>
      <c r="GQ292" s="95" t="n"/>
      <c r="GR292" s="95" t="n">
        <v>1</v>
      </c>
      <c r="GS292" s="95" t="n">
        <v>1</v>
      </c>
      <c r="GT292" s="95" t="n">
        <v>0</v>
      </c>
      <c r="GU292" s="95" t="n"/>
      <c r="GV292" s="95">
        <f>ROUND((GT292),6)</f>
        <v/>
      </c>
      <c r="GW292" s="95" t="n">
        <v>1</v>
      </c>
      <c r="GX292" s="95">
        <f>ROUND(HC292*I292,2)</f>
        <v/>
      </c>
      <c r="GY292" s="95" t="n">
        <v>0</v>
      </c>
      <c r="GZ292" s="95" t="n">
        <v>0</v>
      </c>
      <c r="HA292" s="95" t="n">
        <v>0</v>
      </c>
      <c r="HB292" s="95" t="n">
        <v>0</v>
      </c>
      <c r="HC292" s="95">
        <f>GV292*GW292</f>
        <v/>
      </c>
      <c r="HD292" s="95" t="n">
        <v>0</v>
      </c>
      <c r="HE292" s="95" t="n"/>
      <c r="HF292" s="95" t="n"/>
      <c r="HG292" s="95" t="n"/>
      <c r="HH292" s="95" t="n"/>
      <c r="HI292" s="95" t="n"/>
      <c r="HJ292" s="95" t="n"/>
      <c r="HK292" s="95" t="n"/>
      <c r="HL292" s="95" t="n"/>
      <c r="HM292" s="95" t="n"/>
      <c r="HN292" s="95" t="n"/>
      <c r="HO292" s="95" t="n"/>
      <c r="HP292" s="95" t="n"/>
      <c r="HQ292" s="95" t="n"/>
      <c r="HR292" s="95" t="n"/>
      <c r="HS292" s="95" t="n"/>
      <c r="HT292" s="95" t="n"/>
      <c r="HU292" s="95" t="n"/>
      <c r="HV292" s="95" t="n"/>
      <c r="HW292" s="95" t="n"/>
      <c r="HX292" s="95" t="n"/>
      <c r="HY292" s="95" t="n"/>
      <c r="HZ292" s="95" t="n"/>
      <c r="IA292" s="95" t="n"/>
      <c r="IB292" s="95" t="n"/>
      <c r="IC292" s="95" t="n"/>
      <c r="ID292" s="95" t="n"/>
      <c r="IE292" s="95" t="n"/>
      <c r="IF292" s="95" t="n"/>
      <c r="IG292" s="95" t="n"/>
      <c r="IH292" s="95" t="n"/>
      <c r="II292" s="95" t="n"/>
      <c r="IJ292" s="95" t="n"/>
      <c r="IK292" s="95" t="n"/>
      <c r="IL292" s="95" t="n"/>
      <c r="IM292" s="95" t="n"/>
      <c r="IN292" s="95" t="n"/>
      <c r="IO292" s="95" t="n"/>
      <c r="IP292" s="95" t="n"/>
      <c r="IQ292" s="95" t="n"/>
      <c r="IR292" s="95" t="n"/>
      <c r="IS292" s="95" t="n"/>
      <c r="IT292" s="95" t="n"/>
      <c r="IU292" s="95" t="n"/>
    </row>
    <row r="293" ht="12.75" customHeight="1" s="54">
      <c r="A293" s="95" t="n">
        <v>18</v>
      </c>
      <c r="B293" s="95" t="n">
        <v>1</v>
      </c>
      <c r="C293" s="95">
        <f>ROW(SmtRes!A270)</f>
        <v/>
      </c>
      <c r="D293" s="95">
        <f>ROW(EtalonRes!A270)</f>
        <v/>
      </c>
      <c r="E293" s="95" t="n">
        <v>2.1</v>
      </c>
      <c r="F293" s="95" t="inlineStr">
        <is>
          <t>TKP</t>
        </is>
      </c>
      <c r="G293" s="95" t="inlineStr">
        <is>
          <t>СКУД внутренней двери: электрозамок, считыватель, кнопка, БП и кабель</t>
        </is>
      </c>
      <c r="H293" s="95" t="inlineStr">
        <is>
          <t>компл.</t>
        </is>
      </c>
      <c r="I293" s="95" t="n">
        <v>29.4</v>
      </c>
      <c r="J293" s="95" t="n">
        <v>53526.2</v>
      </c>
      <c r="K293" s="95" t="n">
        <v>1573670.28</v>
      </c>
      <c r="L293" s="95" t="n"/>
      <c r="M293" s="95" t="n"/>
      <c r="N293" s="95" t="n"/>
      <c r="O293" s="95">
        <f>ROUND(Z293,2)</f>
        <v/>
      </c>
      <c r="P293" s="95">
        <f>ROUND(U293,2)</f>
        <v/>
      </c>
      <c r="Q293" s="95">
        <f>ROUND(1,2)</f>
        <v/>
      </c>
      <c r="R293" s="95">
        <f>ROUND(AH293,2)</f>
        <v/>
      </c>
      <c r="S293" s="95" t="inlineStr">
        <is>
          <t>ТКП</t>
        </is>
      </c>
      <c r="T293" s="95" t="inlineStr">
        <is>
          <t>material</t>
        </is>
      </c>
      <c r="U293" s="95" t="n">
        <v>1573670.28</v>
      </c>
      <c r="V293" s="95" t="n">
        <v>0</v>
      </c>
      <c r="W293" s="95" t="n">
        <v>0</v>
      </c>
      <c r="X293" s="95" t="n">
        <v>0</v>
      </c>
      <c r="Y293" s="95" t="n">
        <v>0</v>
      </c>
      <c r="Z293" s="95" t="n">
        <v>1573670.28</v>
      </c>
      <c r="AA293" s="95" t="n">
        <v>0</v>
      </c>
      <c r="AB293" s="95" t="n">
        <v>0</v>
      </c>
      <c r="AC293" s="95" t="n">
        <v>0</v>
      </c>
      <c r="AD293" s="95" t="n">
        <v>0</v>
      </c>
      <c r="AE293" s="95" t="inlineStr">
        <is>
          <t>material</t>
        </is>
      </c>
      <c r="AF293" s="95" t="n">
        <v>0</v>
      </c>
      <c r="AG293" s="95" t="n">
        <v>0</v>
      </c>
      <c r="AH293" s="95" t="n">
        <v>0</v>
      </c>
      <c r="AI293" s="95">
        <f>(EX293)</f>
        <v/>
      </c>
      <c r="AJ293" s="95">
        <f>(AS293)</f>
        <v/>
      </c>
      <c r="AK293" s="95" t="n">
        <v>0</v>
      </c>
      <c r="AL293" s="95" t="n">
        <v>0</v>
      </c>
      <c r="AM293" s="95" t="n">
        <v>0</v>
      </c>
      <c r="AN293" s="95" t="n">
        <v>0</v>
      </c>
      <c r="AO293" s="95">
        <f>ROUND(O293,2)</f>
        <v/>
      </c>
      <c r="AP293" s="95" t="n">
        <v>0</v>
      </c>
      <c r="AQ293" s="95">
        <f>ROUND(R293,2)</f>
        <v/>
      </c>
      <c r="AR293" s="95" t="n">
        <v>0</v>
      </c>
      <c r="AS293" s="95" t="n">
        <v>0</v>
      </c>
      <c r="AT293" s="95" t="n">
        <v>0</v>
      </c>
      <c r="AU293" s="95" t="n">
        <v>0</v>
      </c>
      <c r="AV293" s="95" t="n">
        <v>1</v>
      </c>
      <c r="AW293" s="95" t="n">
        <v>1</v>
      </c>
      <c r="AX293" s="95" t="n"/>
      <c r="AY293" s="95" t="n"/>
      <c r="AZ293" s="95" t="n">
        <v>1</v>
      </c>
      <c r="BA293" s="95" t="n">
        <v>0</v>
      </c>
      <c r="BB293" s="95" t="n">
        <v>0</v>
      </c>
      <c r="BC293" s="95" t="n">
        <v>1</v>
      </c>
      <c r="BD293" s="95" t="n"/>
      <c r="BE293" s="95" t="n"/>
      <c r="BF293" s="95" t="n"/>
      <c r="BG293" s="95" t="n"/>
      <c r="BH293" s="95" t="n">
        <v>3</v>
      </c>
      <c r="BI293" s="95" t="n">
        <v>29.4</v>
      </c>
      <c r="BJ293" s="95" t="n"/>
      <c r="BK293" s="95" t="n"/>
      <c r="BL293" s="95" t="n"/>
      <c r="BM293" s="95" t="n">
        <v>400002</v>
      </c>
      <c r="BN293" s="95" t="n">
        <v>0</v>
      </c>
      <c r="BO293" s="95" t="n"/>
      <c r="BP293" s="95" t="n">
        <v>0</v>
      </c>
      <c r="BQ293" s="95" t="n">
        <v>202</v>
      </c>
      <c r="BR293" s="95" t="n">
        <v>0</v>
      </c>
      <c r="BS293" s="95" t="n">
        <v>1</v>
      </c>
      <c r="BT293" s="95" t="n">
        <v>1</v>
      </c>
      <c r="BU293" s="95" t="n">
        <v>1</v>
      </c>
      <c r="BV293" s="95" t="n">
        <v>1</v>
      </c>
      <c r="BW293" s="95" t="n">
        <v>1</v>
      </c>
      <c r="BX293" s="95" t="n">
        <v>1</v>
      </c>
      <c r="BY293" s="95" t="n"/>
      <c r="BZ293" s="95" t="n">
        <v>0</v>
      </c>
      <c r="CA293" s="95" t="n">
        <v>0</v>
      </c>
      <c r="CB293" s="95" t="n"/>
      <c r="CC293" s="95" t="n"/>
      <c r="CD293" s="95" t="n"/>
      <c r="CE293" s="95" t="n">
        <v>30</v>
      </c>
      <c r="CF293" s="95" t="n">
        <v>0</v>
      </c>
      <c r="CG293" s="95" t="n">
        <v>0</v>
      </c>
      <c r="CH293" s="95" t="n"/>
      <c r="CI293" s="95" t="n"/>
      <c r="CJ293" s="95" t="n"/>
      <c r="CK293" s="95" t="n"/>
      <c r="CL293" s="95" t="n"/>
      <c r="CM293" s="95" t="n">
        <v>0</v>
      </c>
      <c r="CN293" s="95" t="n"/>
      <c r="CO293" s="95" t="n">
        <v>0</v>
      </c>
      <c r="CP293" s="95">
        <f>ROUND(P293,2)</f>
        <v/>
      </c>
      <c r="CQ293" s="95">
        <f>ROUND(V293,2)</f>
        <v/>
      </c>
      <c r="CR293" s="95">
        <f>ROUND(W293,2)</f>
        <v/>
      </c>
      <c r="CS293" s="95">
        <f>ROUND(X293,2)</f>
        <v/>
      </c>
      <c r="CT293" s="95">
        <f>ROUND(Y293,2)</f>
        <v/>
      </c>
      <c r="CU293" s="95">
        <f>ROUND(AF293,2)</f>
        <v/>
      </c>
      <c r="CV293" s="95">
        <f>ROUND((AH293*AV293),2)</f>
        <v/>
      </c>
      <c r="CW293" s="95">
        <f>ROUND(AI293,2)</f>
        <v/>
      </c>
      <c r="CX293" s="95">
        <f>ROUND(AJ293,2)</f>
        <v/>
      </c>
      <c r="CY293" s="95">
        <f>ROUND(((P293*AT293)/100),2)</f>
        <v/>
      </c>
      <c r="CZ293" s="95">
        <f>ROUND(((P293*AU293)/100),2)</f>
        <v/>
      </c>
      <c r="DA293" s="95" t="n"/>
      <c r="DB293" s="95" t="n"/>
      <c r="DC293" s="95" t="n"/>
      <c r="DD293" s="95" t="n"/>
      <c r="DE293" s="95" t="n"/>
      <c r="DF293" s="95" t="n"/>
      <c r="DG293" s="95" t="n"/>
      <c r="DH293" s="95" t="n"/>
      <c r="DI293" s="95" t="n"/>
      <c r="DJ293" s="95" t="n"/>
      <c r="DK293" s="95" t="n"/>
      <c r="DL293" s="95" t="n"/>
      <c r="DM293" s="95" t="n"/>
      <c r="DN293" s="95" t="n">
        <v>0</v>
      </c>
      <c r="DO293" s="95" t="n">
        <v>0</v>
      </c>
      <c r="DP293" s="95" t="n">
        <v>1</v>
      </c>
      <c r="DQ293" s="95" t="n">
        <v>1</v>
      </c>
      <c r="DR293" s="95" t="n"/>
      <c r="DS293" s="95" t="n"/>
      <c r="DT293" s="95" t="n"/>
      <c r="DU293" s="95" t="n">
        <v>1000</v>
      </c>
      <c r="DV293" s="95" t="inlineStr">
        <is>
          <t>компл.</t>
        </is>
      </c>
      <c r="DW293" s="95" t="inlineStr">
        <is>
          <t>компл.</t>
        </is>
      </c>
      <c r="DX293" s="95" t="n">
        <v>1</v>
      </c>
      <c r="DY293" s="95" t="n"/>
      <c r="DZ293" s="95" t="n"/>
      <c r="EA293" s="95" t="n"/>
      <c r="EB293" s="95" t="n"/>
      <c r="EC293" s="95" t="n"/>
      <c r="ED293" s="95" t="n"/>
      <c r="EE293" s="95" t="n">
        <v>1876786612</v>
      </c>
      <c r="EF293" s="95" t="n">
        <v>202</v>
      </c>
      <c r="EG293" s="95" t="inlineStr">
        <is>
          <t>Материалы</t>
        </is>
      </c>
      <c r="EH293" s="95" t="n">
        <v>0</v>
      </c>
      <c r="EI293" s="95" t="n"/>
      <c r="EJ293" s="95" t="n">
        <v>29.4</v>
      </c>
      <c r="EK293" s="95" t="n">
        <v>0</v>
      </c>
      <c r="EL293" s="95" t="inlineStr">
        <is>
          <t>ТКП / коммерческое предложение</t>
        </is>
      </c>
      <c r="EM293" s="95" t="inlineStr">
        <is>
          <t>ТКП</t>
        </is>
      </c>
      <c r="EN293" s="95" t="n"/>
      <c r="EO293" s="95" t="n"/>
      <c r="EP293" s="95" t="n"/>
      <c r="EQ293" s="95" t="n">
        <v>0</v>
      </c>
      <c r="ER293" s="95" t="n">
        <v>53526.2</v>
      </c>
      <c r="ES293" s="95" t="n">
        <v>0</v>
      </c>
      <c r="ET293" s="95" t="n">
        <v>0</v>
      </c>
      <c r="EU293" s="95" t="n">
        <v>0</v>
      </c>
      <c r="EV293" s="95" t="n">
        <v>0</v>
      </c>
      <c r="EW293" s="95" t="n">
        <v>0</v>
      </c>
      <c r="EX293" s="95" t="n">
        <v>0</v>
      </c>
      <c r="EY293" s="95" t="n">
        <v>0</v>
      </c>
      <c r="EZ293" s="95" t="n"/>
      <c r="FA293" s="95" t="n"/>
      <c r="FB293" s="95" t="n"/>
      <c r="FC293" s="95" t="n"/>
      <c r="FD293" s="95" t="n"/>
      <c r="FE293" s="95" t="n"/>
      <c r="FF293" s="95" t="n"/>
      <c r="FG293" s="95" t="n"/>
      <c r="FH293" s="95" t="n"/>
      <c r="FI293" s="95" t="n"/>
      <c r="FJ293" s="95" t="n"/>
      <c r="FK293" s="95" t="n"/>
      <c r="FL293" s="95" t="n"/>
      <c r="FM293" s="95" t="n"/>
      <c r="FN293" s="95" t="n"/>
      <c r="FO293" s="95" t="n"/>
      <c r="FP293" s="95" t="n"/>
      <c r="FQ293" s="95" t="n">
        <v>0</v>
      </c>
      <c r="FR293" s="95">
        <f>ROUND(IF(BI293=3,GM293,0),2)</f>
        <v/>
      </c>
      <c r="FS293" s="95" t="n">
        <v>0</v>
      </c>
      <c r="FT293" s="95" t="n"/>
      <c r="FU293" s="95" t="n"/>
      <c r="FV293" s="95" t="n"/>
      <c r="FW293" s="95" t="n"/>
      <c r="FX293" s="95" t="n">
        <v>0</v>
      </c>
      <c r="FY293" s="95" t="n">
        <v>0</v>
      </c>
      <c r="FZ293" s="95" t="n"/>
      <c r="GA293" s="95" t="inlineStr">
        <is>
          <t>[82 / 1,20 /  1] +  2% Заг.скл</t>
        </is>
      </c>
      <c r="GB293" s="95" t="n"/>
      <c r="GC293" s="95" t="n"/>
      <c r="GD293" s="95" t="n">
        <v>1</v>
      </c>
      <c r="GE293" s="95" t="n"/>
      <c r="GF293" s="95" t="n">
        <v>1876786612</v>
      </c>
      <c r="GG293" s="95" t="n">
        <v>2</v>
      </c>
      <c r="GH293" s="95" t="n">
        <v>4</v>
      </c>
      <c r="GI293" s="95" t="n">
        <v>-2</v>
      </c>
      <c r="GJ293" s="95" t="n">
        <v>0</v>
      </c>
      <c r="GK293" s="95" t="n">
        <v>0</v>
      </c>
      <c r="GL293" s="95">
        <f>ROUND(IF(AND(BH293=3,BI293=3,FS293&lt;&gt;0),P293,0),2)</f>
        <v/>
      </c>
      <c r="GM293" s="95">
        <f>ROUND(O293+X293+Y293,2)+GX293</f>
        <v/>
      </c>
      <c r="GN293" s="95">
        <f>IF(OR(BI293=0,BI293=1),GM293-GX293,0)</f>
        <v/>
      </c>
      <c r="GO293" s="95">
        <f>IF(BI293=2,GM293-GX293,0)</f>
        <v/>
      </c>
      <c r="GP293" s="95">
        <f>IF(BI293=4,GM293-GX293,0)</f>
        <v/>
      </c>
      <c r="GQ293" s="95" t="n"/>
      <c r="GR293" s="95" t="n">
        <v>0</v>
      </c>
      <c r="GS293" s="95" t="n">
        <v>2</v>
      </c>
      <c r="GT293" s="95" t="n">
        <v>0</v>
      </c>
      <c r="GU293" s="95" t="n"/>
      <c r="GV293" s="95">
        <f>ROUND((GT293),6)</f>
        <v/>
      </c>
      <c r="GW293" s="95" t="n">
        <v>1</v>
      </c>
      <c r="GX293" s="95">
        <f>ROUND(HC293*I293,2)</f>
        <v/>
      </c>
      <c r="GY293" s="95" t="n">
        <v>0</v>
      </c>
      <c r="GZ293" s="95" t="n">
        <v>0</v>
      </c>
      <c r="HA293" s="95" t="n">
        <v>0</v>
      </c>
      <c r="HB293" s="95" t="n">
        <v>0</v>
      </c>
      <c r="HC293" s="95">
        <f>GV293*GW293</f>
        <v/>
      </c>
      <c r="HD293" s="95" t="n">
        <v>0</v>
      </c>
      <c r="HE293" s="95" t="n"/>
      <c r="HF293" s="95" t="n"/>
      <c r="HG293" s="95" t="n"/>
      <c r="HH293" s="95" t="n"/>
      <c r="HI293" s="95" t="n"/>
      <c r="HJ293" s="95" t="n"/>
      <c r="HK293" s="95" t="n"/>
      <c r="HL293" s="95" t="n"/>
      <c r="HM293" s="95" t="n"/>
      <c r="HN293" s="95" t="n"/>
      <c r="HO293" s="95" t="n"/>
      <c r="HP293" s="95" t="n"/>
      <c r="HQ293" s="95" t="n"/>
      <c r="HR293" s="95" t="n"/>
      <c r="HS293" s="95" t="n"/>
      <c r="HT293" s="95" t="n"/>
      <c r="HU293" s="95" t="n"/>
      <c r="HV293" s="95" t="n"/>
      <c r="HW293" s="95" t="n"/>
      <c r="HX293" s="95" t="n"/>
      <c r="HY293" s="95" t="n"/>
      <c r="HZ293" s="95" t="n"/>
      <c r="IA293" s="95" t="n"/>
      <c r="IB293" s="95" t="n"/>
      <c r="IC293" s="95" t="n"/>
      <c r="ID293" s="95" t="n"/>
      <c r="IE293" s="95" t="n"/>
      <c r="IF293" s="95" t="n"/>
      <c r="IG293" s="95" t="n"/>
      <c r="IH293" s="95" t="n"/>
      <c r="II293" s="95" t="n"/>
      <c r="IJ293" s="95" t="n"/>
      <c r="IK293" s="95" t="n"/>
      <c r="IL293" s="95" t="n"/>
      <c r="IM293" s="95" t="n"/>
      <c r="IN293" s="95" t="n"/>
      <c r="IO293" s="95" t="n"/>
      <c r="IP293" s="95" t="n"/>
      <c r="IQ293" s="95" t="n"/>
      <c r="IR293" s="95" t="n"/>
      <c r="IS293" s="95" t="n"/>
      <c r="IT293" s="95" t="n"/>
      <c r="IU293" s="95" t="n"/>
    </row>
    <row r="294" ht="12.75" customHeight="1" s="54">
      <c r="A294" s="95" t="n">
        <v>18</v>
      </c>
      <c r="B294" s="95" t="n">
        <v>1</v>
      </c>
      <c r="C294" s="95">
        <f>ROW(SmtRes!A271)</f>
        <v/>
      </c>
      <c r="D294" s="95">
        <f>ROW(EtalonRes!A271)</f>
        <v/>
      </c>
      <c r="E294" s="95" t="n">
        <v>2.1</v>
      </c>
      <c r="F294" s="95" t="inlineStr">
        <is>
          <t>TKP</t>
        </is>
      </c>
      <c r="G294" s="95" t="inlineStr">
        <is>
          <t>Слаботочный шкаф/стойка, патч-панели, органайзеры и коммутация</t>
        </is>
      </c>
      <c r="H294" s="95" t="inlineStr">
        <is>
          <t>компл.</t>
        </is>
      </c>
      <c r="I294" s="95" t="n">
        <v>3.04</v>
      </c>
      <c r="J294" s="95" t="n">
        <v>94785.98</v>
      </c>
      <c r="K294" s="95" t="n">
        <v>288149.38</v>
      </c>
      <c r="L294" s="95" t="n"/>
      <c r="M294" s="95" t="n"/>
      <c r="N294" s="95" t="n"/>
      <c r="O294" s="95">
        <f>ROUND(Z294,2)</f>
        <v/>
      </c>
      <c r="P294" s="95">
        <f>ROUND(U294,2)</f>
        <v/>
      </c>
      <c r="Q294" s="95">
        <f>ROUND(1,2)</f>
        <v/>
      </c>
      <c r="R294" s="95">
        <f>ROUND(AH294,2)</f>
        <v/>
      </c>
      <c r="S294" s="95" t="inlineStr">
        <is>
          <t>ТКП</t>
        </is>
      </c>
      <c r="T294" s="95" t="inlineStr">
        <is>
          <t>material</t>
        </is>
      </c>
      <c r="U294" s="95" t="n">
        <v>288149.38</v>
      </c>
      <c r="V294" s="95" t="n">
        <v>0</v>
      </c>
      <c r="W294" s="95" t="n">
        <v>0</v>
      </c>
      <c r="X294" s="95" t="n">
        <v>0</v>
      </c>
      <c r="Y294" s="95" t="n">
        <v>0</v>
      </c>
      <c r="Z294" s="95" t="n">
        <v>288149.38</v>
      </c>
      <c r="AA294" s="95" t="n">
        <v>0</v>
      </c>
      <c r="AB294" s="95" t="n">
        <v>0</v>
      </c>
      <c r="AC294" s="95" t="n">
        <v>0</v>
      </c>
      <c r="AD294" s="95" t="n">
        <v>0</v>
      </c>
      <c r="AE294" s="95" t="inlineStr">
        <is>
          <t>material</t>
        </is>
      </c>
      <c r="AF294" s="95" t="n">
        <v>0</v>
      </c>
      <c r="AG294" s="95" t="n">
        <v>0</v>
      </c>
      <c r="AH294" s="95" t="n">
        <v>0</v>
      </c>
      <c r="AI294" s="95">
        <f>(EX294)</f>
        <v/>
      </c>
      <c r="AJ294" s="95">
        <f>(AS294)</f>
        <v/>
      </c>
      <c r="AK294" s="95" t="n">
        <v>0</v>
      </c>
      <c r="AL294" s="95" t="n">
        <v>0</v>
      </c>
      <c r="AM294" s="95" t="n">
        <v>0</v>
      </c>
      <c r="AN294" s="95" t="n">
        <v>0</v>
      </c>
      <c r="AO294" s="95">
        <f>ROUND(O294,2)</f>
        <v/>
      </c>
      <c r="AP294" s="95" t="n">
        <v>0</v>
      </c>
      <c r="AQ294" s="95">
        <f>ROUND(R294,2)</f>
        <v/>
      </c>
      <c r="AR294" s="95" t="n">
        <v>0</v>
      </c>
      <c r="AS294" s="95" t="n">
        <v>0</v>
      </c>
      <c r="AT294" s="95" t="n">
        <v>0</v>
      </c>
      <c r="AU294" s="95" t="n">
        <v>0</v>
      </c>
      <c r="AV294" s="95" t="n">
        <v>1</v>
      </c>
      <c r="AW294" s="95" t="n">
        <v>1</v>
      </c>
      <c r="AX294" s="95" t="n"/>
      <c r="AY294" s="95" t="n"/>
      <c r="AZ294" s="95" t="n">
        <v>1</v>
      </c>
      <c r="BA294" s="95" t="n">
        <v>0</v>
      </c>
      <c r="BB294" s="95" t="n">
        <v>0</v>
      </c>
      <c r="BC294" s="95" t="n">
        <v>1</v>
      </c>
      <c r="BD294" s="95" t="n"/>
      <c r="BE294" s="95" t="n"/>
      <c r="BF294" s="95" t="n"/>
      <c r="BG294" s="95" t="n"/>
      <c r="BH294" s="95" t="n">
        <v>3</v>
      </c>
      <c r="BI294" s="95" t="n">
        <v>3.04</v>
      </c>
      <c r="BJ294" s="95" t="n"/>
      <c r="BK294" s="95" t="n"/>
      <c r="BL294" s="95" t="n"/>
      <c r="BM294" s="95" t="n">
        <v>400002</v>
      </c>
      <c r="BN294" s="95" t="n">
        <v>0</v>
      </c>
      <c r="BO294" s="95" t="n"/>
      <c r="BP294" s="95" t="n">
        <v>0</v>
      </c>
      <c r="BQ294" s="95" t="n">
        <v>202</v>
      </c>
      <c r="BR294" s="95" t="n">
        <v>0</v>
      </c>
      <c r="BS294" s="95" t="n">
        <v>1</v>
      </c>
      <c r="BT294" s="95" t="n">
        <v>1</v>
      </c>
      <c r="BU294" s="95" t="n">
        <v>1</v>
      </c>
      <c r="BV294" s="95" t="n">
        <v>1</v>
      </c>
      <c r="BW294" s="95" t="n">
        <v>1</v>
      </c>
      <c r="BX294" s="95" t="n">
        <v>1</v>
      </c>
      <c r="BY294" s="95" t="n"/>
      <c r="BZ294" s="95" t="n">
        <v>0</v>
      </c>
      <c r="CA294" s="95" t="n">
        <v>0</v>
      </c>
      <c r="CB294" s="95" t="n"/>
      <c r="CC294" s="95" t="n"/>
      <c r="CD294" s="95" t="n"/>
      <c r="CE294" s="95" t="n">
        <v>30</v>
      </c>
      <c r="CF294" s="95" t="n">
        <v>0</v>
      </c>
      <c r="CG294" s="95" t="n">
        <v>0</v>
      </c>
      <c r="CH294" s="95" t="n"/>
      <c r="CI294" s="95" t="n"/>
      <c r="CJ294" s="95" t="n"/>
      <c r="CK294" s="95" t="n"/>
      <c r="CL294" s="95" t="n"/>
      <c r="CM294" s="95" t="n">
        <v>0</v>
      </c>
      <c r="CN294" s="95" t="n"/>
      <c r="CO294" s="95" t="n">
        <v>0</v>
      </c>
      <c r="CP294" s="95">
        <f>ROUND(P294,2)</f>
        <v/>
      </c>
      <c r="CQ294" s="95">
        <f>ROUND(V294,2)</f>
        <v/>
      </c>
      <c r="CR294" s="95">
        <f>ROUND(W294,2)</f>
        <v/>
      </c>
      <c r="CS294" s="95">
        <f>ROUND(X294,2)</f>
        <v/>
      </c>
      <c r="CT294" s="95">
        <f>ROUND(Y294,2)</f>
        <v/>
      </c>
      <c r="CU294" s="95">
        <f>ROUND(AF294,2)</f>
        <v/>
      </c>
      <c r="CV294" s="95">
        <f>ROUND((AH294*AV294),2)</f>
        <v/>
      </c>
      <c r="CW294" s="95">
        <f>ROUND(AI294,2)</f>
        <v/>
      </c>
      <c r="CX294" s="95">
        <f>ROUND(AJ294,2)</f>
        <v/>
      </c>
      <c r="CY294" s="95">
        <f>ROUND(((P294*AT294)/100),2)</f>
        <v/>
      </c>
      <c r="CZ294" s="95">
        <f>ROUND(((P294*AU294)/100),2)</f>
        <v/>
      </c>
      <c r="DA294" s="95" t="n"/>
      <c r="DB294" s="95" t="n"/>
      <c r="DC294" s="95" t="n"/>
      <c r="DD294" s="95" t="n"/>
      <c r="DE294" s="95" t="n"/>
      <c r="DF294" s="95" t="n"/>
      <c r="DG294" s="95" t="n"/>
      <c r="DH294" s="95" t="n"/>
      <c r="DI294" s="95" t="n"/>
      <c r="DJ294" s="95" t="n"/>
      <c r="DK294" s="95" t="n"/>
      <c r="DL294" s="95" t="n"/>
      <c r="DM294" s="95" t="n"/>
      <c r="DN294" s="95" t="n">
        <v>0</v>
      </c>
      <c r="DO294" s="95" t="n">
        <v>0</v>
      </c>
      <c r="DP294" s="95" t="n">
        <v>1</v>
      </c>
      <c r="DQ294" s="95" t="n">
        <v>1</v>
      </c>
      <c r="DR294" s="95" t="n"/>
      <c r="DS294" s="95" t="n"/>
      <c r="DT294" s="95" t="n"/>
      <c r="DU294" s="95" t="n">
        <v>1000</v>
      </c>
      <c r="DV294" s="95" t="inlineStr">
        <is>
          <t>компл.</t>
        </is>
      </c>
      <c r="DW294" s="95" t="inlineStr">
        <is>
          <t>компл.</t>
        </is>
      </c>
      <c r="DX294" s="95" t="n">
        <v>1</v>
      </c>
      <c r="DY294" s="95" t="n"/>
      <c r="DZ294" s="95" t="n"/>
      <c r="EA294" s="95" t="n"/>
      <c r="EB294" s="95" t="n"/>
      <c r="EC294" s="95" t="n"/>
      <c r="ED294" s="95" t="n"/>
      <c r="EE294" s="95" t="n">
        <v>1326574882</v>
      </c>
      <c r="EF294" s="95" t="n">
        <v>202</v>
      </c>
      <c r="EG294" s="95" t="inlineStr">
        <is>
          <t>Материалы</t>
        </is>
      </c>
      <c r="EH294" s="95" t="n">
        <v>0</v>
      </c>
      <c r="EI294" s="95" t="n"/>
      <c r="EJ294" s="95" t="n">
        <v>3.04</v>
      </c>
      <c r="EK294" s="95" t="n">
        <v>0</v>
      </c>
      <c r="EL294" s="95" t="inlineStr">
        <is>
          <t>ТКП / коммерческое предложение</t>
        </is>
      </c>
      <c r="EM294" s="95" t="inlineStr">
        <is>
          <t>ТКП</t>
        </is>
      </c>
      <c r="EN294" s="95" t="n"/>
      <c r="EO294" s="95" t="n"/>
      <c r="EP294" s="95" t="n"/>
      <c r="EQ294" s="95" t="n">
        <v>0</v>
      </c>
      <c r="ER294" s="95" t="n">
        <v>94785.98</v>
      </c>
      <c r="ES294" s="95" t="n">
        <v>0</v>
      </c>
      <c r="ET294" s="95" t="n">
        <v>0</v>
      </c>
      <c r="EU294" s="95" t="n">
        <v>0</v>
      </c>
      <c r="EV294" s="95" t="n">
        <v>0</v>
      </c>
      <c r="EW294" s="95" t="n">
        <v>0</v>
      </c>
      <c r="EX294" s="95" t="n">
        <v>0</v>
      </c>
      <c r="EY294" s="95" t="n">
        <v>0</v>
      </c>
      <c r="EZ294" s="95" t="n"/>
      <c r="FA294" s="95" t="n"/>
      <c r="FB294" s="95" t="n"/>
      <c r="FC294" s="95" t="n"/>
      <c r="FD294" s="95" t="n"/>
      <c r="FE294" s="95" t="n"/>
      <c r="FF294" s="95" t="n"/>
      <c r="FG294" s="95" t="n"/>
      <c r="FH294" s="95" t="n"/>
      <c r="FI294" s="95" t="n"/>
      <c r="FJ294" s="95" t="n"/>
      <c r="FK294" s="95" t="n"/>
      <c r="FL294" s="95" t="n"/>
      <c r="FM294" s="95" t="n"/>
      <c r="FN294" s="95" t="n"/>
      <c r="FO294" s="95" t="n"/>
      <c r="FP294" s="95" t="n"/>
      <c r="FQ294" s="95" t="n">
        <v>0</v>
      </c>
      <c r="FR294" s="95">
        <f>ROUND(IF(BI294=3,GM294,0),2)</f>
        <v/>
      </c>
      <c r="FS294" s="95" t="n">
        <v>0</v>
      </c>
      <c r="FT294" s="95" t="n"/>
      <c r="FU294" s="95" t="n"/>
      <c r="FV294" s="95" t="n"/>
      <c r="FW294" s="95" t="n"/>
      <c r="FX294" s="95" t="n">
        <v>0</v>
      </c>
      <c r="FY294" s="95" t="n">
        <v>0</v>
      </c>
      <c r="FZ294" s="95" t="n"/>
      <c r="GA294" s="95" t="inlineStr">
        <is>
          <t>[82 / 1,20 /  1] +  2% Заг.скл</t>
        </is>
      </c>
      <c r="GB294" s="95" t="n"/>
      <c r="GC294" s="95" t="n"/>
      <c r="GD294" s="95" t="n">
        <v>1</v>
      </c>
      <c r="GE294" s="95" t="n"/>
      <c r="GF294" s="95" t="n">
        <v>1326574882</v>
      </c>
      <c r="GG294" s="95" t="n">
        <v>2</v>
      </c>
      <c r="GH294" s="95" t="n">
        <v>4</v>
      </c>
      <c r="GI294" s="95" t="n">
        <v>-2</v>
      </c>
      <c r="GJ294" s="95" t="n">
        <v>0</v>
      </c>
      <c r="GK294" s="95" t="n">
        <v>0</v>
      </c>
      <c r="GL294" s="95">
        <f>ROUND(IF(AND(BH294=3,BI294=3,FS294&lt;&gt;0),P294,0),2)</f>
        <v/>
      </c>
      <c r="GM294" s="95">
        <f>ROUND(O294+X294+Y294,2)+GX294</f>
        <v/>
      </c>
      <c r="GN294" s="95">
        <f>IF(OR(BI294=0,BI294=1),GM294-GX294,0)</f>
        <v/>
      </c>
      <c r="GO294" s="95">
        <f>IF(BI294=2,GM294-GX294,0)</f>
        <v/>
      </c>
      <c r="GP294" s="95">
        <f>IF(BI294=4,GM294-GX294,0)</f>
        <v/>
      </c>
      <c r="GQ294" s="95" t="n"/>
      <c r="GR294" s="95" t="n">
        <v>0</v>
      </c>
      <c r="GS294" s="95" t="n">
        <v>2</v>
      </c>
      <c r="GT294" s="95" t="n">
        <v>0</v>
      </c>
      <c r="GU294" s="95" t="n"/>
      <c r="GV294" s="95">
        <f>ROUND((GT294),6)</f>
        <v/>
      </c>
      <c r="GW294" s="95" t="n">
        <v>1</v>
      </c>
      <c r="GX294" s="95">
        <f>ROUND(HC294*I294,2)</f>
        <v/>
      </c>
      <c r="GY294" s="95" t="n">
        <v>0</v>
      </c>
      <c r="GZ294" s="95" t="n">
        <v>0</v>
      </c>
      <c r="HA294" s="95" t="n">
        <v>0</v>
      </c>
      <c r="HB294" s="95" t="n">
        <v>0</v>
      </c>
      <c r="HC294" s="95">
        <f>GV294*GW294</f>
        <v/>
      </c>
      <c r="HD294" s="95" t="n">
        <v>0</v>
      </c>
      <c r="HE294" s="95" t="n"/>
      <c r="HF294" s="95" t="n"/>
      <c r="HG294" s="95" t="n"/>
      <c r="HH294" s="95" t="n"/>
      <c r="HI294" s="95" t="n"/>
      <c r="HJ294" s="95" t="n"/>
      <c r="HK294" s="95" t="n"/>
      <c r="HL294" s="95" t="n"/>
      <c r="HM294" s="95" t="n"/>
      <c r="HN294" s="95" t="n"/>
      <c r="HO294" s="95" t="n"/>
      <c r="HP294" s="95" t="n"/>
      <c r="HQ294" s="95" t="n"/>
      <c r="HR294" s="95" t="n"/>
      <c r="HS294" s="95" t="n"/>
      <c r="HT294" s="95" t="n"/>
      <c r="HU294" s="95" t="n"/>
      <c r="HV294" s="95" t="n"/>
      <c r="HW294" s="95" t="n"/>
      <c r="HX294" s="95" t="n"/>
      <c r="HY294" s="95" t="n"/>
      <c r="HZ294" s="95" t="n"/>
      <c r="IA294" s="95" t="n"/>
      <c r="IB294" s="95" t="n"/>
      <c r="IC294" s="95" t="n"/>
      <c r="ID294" s="95" t="n"/>
      <c r="IE294" s="95" t="n"/>
      <c r="IF294" s="95" t="n"/>
      <c r="IG294" s="95" t="n"/>
      <c r="IH294" s="95" t="n"/>
      <c r="II294" s="95" t="n"/>
      <c r="IJ294" s="95" t="n"/>
      <c r="IK294" s="95" t="n"/>
      <c r="IL294" s="95" t="n"/>
      <c r="IM294" s="95" t="n"/>
      <c r="IN294" s="95" t="n"/>
      <c r="IO294" s="95" t="n"/>
      <c r="IP294" s="95" t="n"/>
      <c r="IQ294" s="95" t="n"/>
      <c r="IR294" s="95" t="n"/>
      <c r="IS294" s="95" t="n"/>
      <c r="IT294" s="95" t="n"/>
      <c r="IU294" s="95" t="n"/>
    </row>
    <row r="295" ht="12.75" customHeight="1" s="54">
      <c r="A295" s="95" t="n">
        <v>18</v>
      </c>
      <c r="B295" s="95" t="n">
        <v>1</v>
      </c>
      <c r="C295" s="95">
        <f>ROW(SmtRes!A272)</f>
        <v/>
      </c>
      <c r="D295" s="95">
        <f>ROW(EtalonRes!A272)</f>
        <v/>
      </c>
      <c r="E295" s="95" t="n">
        <v>2</v>
      </c>
      <c r="F295" s="95" t="inlineStr">
        <is>
          <t>TKP</t>
        </is>
      </c>
      <c r="G295" s="95" t="inlineStr">
        <is>
          <t>PoE-коммутаторы, маршрутизатор, контроллер Wi-Fi и ИБП сети</t>
        </is>
      </c>
      <c r="H295" s="95" t="inlineStr">
        <is>
          <t>компл.</t>
        </is>
      </c>
      <c r="I295" s="95" t="n">
        <v>3.54</v>
      </c>
      <c r="J295" s="95" t="n">
        <v>105937.27</v>
      </c>
      <c r="K295" s="95" t="n">
        <v>375017.94</v>
      </c>
      <c r="L295" s="95" t="n"/>
      <c r="M295" s="95" t="n"/>
      <c r="N295" s="95" t="n"/>
      <c r="O295" s="95">
        <f>ROUND(Z295,2)</f>
        <v/>
      </c>
      <c r="P295" s="95">
        <f>ROUND(U295,2)</f>
        <v/>
      </c>
      <c r="Q295" s="95">
        <f>ROUND(1,2)</f>
        <v/>
      </c>
      <c r="R295" s="95">
        <f>ROUND(AH295,2)</f>
        <v/>
      </c>
      <c r="S295" s="95" t="inlineStr">
        <is>
          <t>ТКП</t>
        </is>
      </c>
      <c r="T295" s="95" t="inlineStr">
        <is>
          <t>equipment</t>
        </is>
      </c>
      <c r="U295" s="95" t="n">
        <v>375017.94</v>
      </c>
      <c r="V295" s="95" t="n">
        <v>0</v>
      </c>
      <c r="W295" s="95" t="n">
        <v>0</v>
      </c>
      <c r="X295" s="95" t="n">
        <v>0</v>
      </c>
      <c r="Y295" s="95" t="n">
        <v>0</v>
      </c>
      <c r="Z295" s="95" t="n">
        <v>375017.94</v>
      </c>
      <c r="AA295" s="95" t="n">
        <v>0</v>
      </c>
      <c r="AB295" s="95" t="n">
        <v>0</v>
      </c>
      <c r="AC295" s="95" t="n">
        <v>0</v>
      </c>
      <c r="AD295" s="95" t="n">
        <v>0</v>
      </c>
      <c r="AE295" s="95" t="inlineStr">
        <is>
          <t>equipment</t>
        </is>
      </c>
      <c r="AF295" s="95" t="n">
        <v>0</v>
      </c>
      <c r="AG295" s="95" t="n">
        <v>0</v>
      </c>
      <c r="AH295" s="95" t="n">
        <v>0</v>
      </c>
      <c r="AI295" s="95">
        <f>(EX295)</f>
        <v/>
      </c>
      <c r="AJ295" s="95">
        <f>(AS295)</f>
        <v/>
      </c>
      <c r="AK295" s="95" t="n">
        <v>0</v>
      </c>
      <c r="AL295" s="95" t="n">
        <v>0</v>
      </c>
      <c r="AM295" s="95" t="n">
        <v>0</v>
      </c>
      <c r="AN295" s="95" t="n">
        <v>0</v>
      </c>
      <c r="AO295" s="95">
        <f>ROUND(O295,2)</f>
        <v/>
      </c>
      <c r="AP295" s="95" t="n">
        <v>0</v>
      </c>
      <c r="AQ295" s="95">
        <f>ROUND(R295,2)</f>
        <v/>
      </c>
      <c r="AR295" s="95" t="n">
        <v>0</v>
      </c>
      <c r="AS295" s="95" t="n">
        <v>0</v>
      </c>
      <c r="AT295" s="95" t="n">
        <v>0</v>
      </c>
      <c r="AU295" s="95" t="n">
        <v>0</v>
      </c>
      <c r="AV295" s="95" t="n">
        <v>1</v>
      </c>
      <c r="AW295" s="95" t="n">
        <v>1</v>
      </c>
      <c r="AX295" s="95" t="n"/>
      <c r="AY295" s="95" t="n"/>
      <c r="AZ295" s="95" t="n">
        <v>1</v>
      </c>
      <c r="BA295" s="95" t="n">
        <v>0</v>
      </c>
      <c r="BB295" s="95" t="n">
        <v>0</v>
      </c>
      <c r="BC295" s="95" t="n">
        <v>1</v>
      </c>
      <c r="BD295" s="95" t="n"/>
      <c r="BE295" s="95" t="n"/>
      <c r="BF295" s="95" t="n"/>
      <c r="BG295" s="95" t="n"/>
      <c r="BH295" s="95" t="n">
        <v>3</v>
      </c>
      <c r="BI295" s="95" t="n">
        <v>3.54</v>
      </c>
      <c r="BJ295" s="95" t="n"/>
      <c r="BK295" s="95" t="n"/>
      <c r="BL295" s="95" t="n"/>
      <c r="BM295" s="95" t="n">
        <v>400003</v>
      </c>
      <c r="BN295" s="95" t="n">
        <v>0</v>
      </c>
      <c r="BO295" s="95" t="n"/>
      <c r="BP295" s="95" t="n">
        <v>0</v>
      </c>
      <c r="BQ295" s="95" t="n">
        <v>216</v>
      </c>
      <c r="BR295" s="95" t="n">
        <v>0</v>
      </c>
      <c r="BS295" s="95" t="n">
        <v>1</v>
      </c>
      <c r="BT295" s="95" t="n">
        <v>1</v>
      </c>
      <c r="BU295" s="95" t="n">
        <v>1</v>
      </c>
      <c r="BV295" s="95" t="n">
        <v>1</v>
      </c>
      <c r="BW295" s="95" t="n">
        <v>1</v>
      </c>
      <c r="BX295" s="95" t="n">
        <v>1</v>
      </c>
      <c r="BY295" s="95" t="n"/>
      <c r="BZ295" s="95" t="n">
        <v>0</v>
      </c>
      <c r="CA295" s="95" t="n">
        <v>0</v>
      </c>
      <c r="CB295" s="95" t="n"/>
      <c r="CC295" s="95" t="n"/>
      <c r="CD295" s="95" t="n"/>
      <c r="CE295" s="95" t="n">
        <v>30</v>
      </c>
      <c r="CF295" s="95" t="n">
        <v>0</v>
      </c>
      <c r="CG295" s="95" t="n">
        <v>0</v>
      </c>
      <c r="CH295" s="95" t="n"/>
      <c r="CI295" s="95" t="n"/>
      <c r="CJ295" s="95" t="n"/>
      <c r="CK295" s="95" t="n"/>
      <c r="CL295" s="95" t="n"/>
      <c r="CM295" s="95" t="n">
        <v>0</v>
      </c>
      <c r="CN295" s="95" t="n"/>
      <c r="CO295" s="95" t="n">
        <v>0</v>
      </c>
      <c r="CP295" s="95">
        <f>ROUND(P295,2)</f>
        <v/>
      </c>
      <c r="CQ295" s="95">
        <f>ROUND(V295,2)</f>
        <v/>
      </c>
      <c r="CR295" s="95">
        <f>ROUND(W295,2)</f>
        <v/>
      </c>
      <c r="CS295" s="95">
        <f>ROUND(X295,2)</f>
        <v/>
      </c>
      <c r="CT295" s="95">
        <f>ROUND(Y295,2)</f>
        <v/>
      </c>
      <c r="CU295" s="95">
        <f>ROUND(AF295,2)</f>
        <v/>
      </c>
      <c r="CV295" s="95">
        <f>ROUND((AH295*AV295),2)</f>
        <v/>
      </c>
      <c r="CW295" s="95">
        <f>ROUND(AI295,2)</f>
        <v/>
      </c>
      <c r="CX295" s="95">
        <f>ROUND(AJ295,2)</f>
        <v/>
      </c>
      <c r="CY295" s="95">
        <f>ROUND(((P295*AT295)/100),2)</f>
        <v/>
      </c>
      <c r="CZ295" s="95">
        <f>ROUND(((P295*AU295)/100),2)</f>
        <v/>
      </c>
      <c r="DA295" s="95" t="n"/>
      <c r="DB295" s="95" t="n"/>
      <c r="DC295" s="95" t="n"/>
      <c r="DD295" s="95" t="n"/>
      <c r="DE295" s="95" t="n"/>
      <c r="DF295" s="95" t="n"/>
      <c r="DG295" s="95" t="n"/>
      <c r="DH295" s="95" t="n"/>
      <c r="DI295" s="95" t="n"/>
      <c r="DJ295" s="95" t="n"/>
      <c r="DK295" s="95" t="n"/>
      <c r="DL295" s="95" t="n"/>
      <c r="DM295" s="95" t="n"/>
      <c r="DN295" s="95" t="n">
        <v>0</v>
      </c>
      <c r="DO295" s="95" t="n">
        <v>0</v>
      </c>
      <c r="DP295" s="95" t="n">
        <v>1</v>
      </c>
      <c r="DQ295" s="95" t="n">
        <v>1</v>
      </c>
      <c r="DR295" s="95" t="n"/>
      <c r="DS295" s="95" t="n"/>
      <c r="DT295" s="95" t="n"/>
      <c r="DU295" s="95" t="n">
        <v>1000</v>
      </c>
      <c r="DV295" s="95" t="inlineStr">
        <is>
          <t>компл.</t>
        </is>
      </c>
      <c r="DW295" s="95" t="inlineStr">
        <is>
          <t>компл.</t>
        </is>
      </c>
      <c r="DX295" s="95" t="n">
        <v>1</v>
      </c>
      <c r="DY295" s="95" t="n"/>
      <c r="DZ295" s="95" t="n"/>
      <c r="EA295" s="95" t="n"/>
      <c r="EB295" s="95" t="n"/>
      <c r="EC295" s="95" t="n"/>
      <c r="ED295" s="95" t="n"/>
      <c r="EE295" s="95" t="n">
        <v>1411120608</v>
      </c>
      <c r="EF295" s="95" t="n">
        <v>216</v>
      </c>
      <c r="EG295" s="95" t="inlineStr">
        <is>
          <t>Оборудование</t>
        </is>
      </c>
      <c r="EH295" s="95" t="n">
        <v>0</v>
      </c>
      <c r="EI295" s="95" t="n"/>
      <c r="EJ295" s="95" t="n">
        <v>3.54</v>
      </c>
      <c r="EK295" s="95" t="n">
        <v>0</v>
      </c>
      <c r="EL295" s="95" t="inlineStr">
        <is>
          <t>ТКП / коммерческое предложение</t>
        </is>
      </c>
      <c r="EM295" s="95" t="inlineStr">
        <is>
          <t>ТКП</t>
        </is>
      </c>
      <c r="EN295" s="95" t="n"/>
      <c r="EO295" s="95" t="n"/>
      <c r="EP295" s="95" t="n"/>
      <c r="EQ295" s="95" t="n">
        <v>0</v>
      </c>
      <c r="ER295" s="95" t="n">
        <v>105937.27</v>
      </c>
      <c r="ES295" s="95" t="n">
        <v>0</v>
      </c>
      <c r="ET295" s="95" t="n">
        <v>0</v>
      </c>
      <c r="EU295" s="95" t="n">
        <v>0</v>
      </c>
      <c r="EV295" s="95" t="n">
        <v>0</v>
      </c>
      <c r="EW295" s="95" t="n">
        <v>0</v>
      </c>
      <c r="EX295" s="95" t="n">
        <v>0</v>
      </c>
      <c r="EY295" s="95" t="n">
        <v>0</v>
      </c>
      <c r="EZ295" s="95" t="n"/>
      <c r="FA295" s="95" t="n"/>
      <c r="FB295" s="95" t="n"/>
      <c r="FC295" s="95" t="n"/>
      <c r="FD295" s="95" t="n"/>
      <c r="FE295" s="95" t="n"/>
      <c r="FF295" s="95" t="n"/>
      <c r="FG295" s="95" t="n"/>
      <c r="FH295" s="95" t="n"/>
      <c r="FI295" s="95" t="n"/>
      <c r="FJ295" s="95" t="n"/>
      <c r="FK295" s="95" t="n"/>
      <c r="FL295" s="95" t="n"/>
      <c r="FM295" s="95" t="n"/>
      <c r="FN295" s="95" t="n"/>
      <c r="FO295" s="95" t="n"/>
      <c r="FP295" s="95" t="n"/>
      <c r="FQ295" s="95" t="n">
        <v>0</v>
      </c>
      <c r="FR295" s="95">
        <f>ROUND(IF(BI295=3,GM295,0),2)</f>
        <v/>
      </c>
      <c r="FS295" s="95" t="n">
        <v>0</v>
      </c>
      <c r="FT295" s="95" t="n"/>
      <c r="FU295" s="95" t="n"/>
      <c r="FV295" s="95" t="n"/>
      <c r="FW295" s="95" t="n"/>
      <c r="FX295" s="95" t="n">
        <v>0</v>
      </c>
      <c r="FY295" s="95" t="n">
        <v>0</v>
      </c>
      <c r="FZ295" s="95" t="n"/>
      <c r="GA295" s="95" t="inlineStr">
        <is>
          <t>[83 / 1,20 /  1] +  1,2% Заг.скл</t>
        </is>
      </c>
      <c r="GB295" s="95" t="n"/>
      <c r="GC295" s="95" t="n"/>
      <c r="GD295" s="95" t="n">
        <v>1</v>
      </c>
      <c r="GE295" s="95" t="n"/>
      <c r="GF295" s="95" t="n">
        <v>1411120608</v>
      </c>
      <c r="GG295" s="95" t="n">
        <v>2</v>
      </c>
      <c r="GH295" s="95" t="n">
        <v>3</v>
      </c>
      <c r="GI295" s="95" t="n">
        <v>5</v>
      </c>
      <c r="GJ295" s="95" t="n">
        <v>0</v>
      </c>
      <c r="GK295" s="95" t="n">
        <v>0</v>
      </c>
      <c r="GL295" s="95">
        <f>ROUND(IF(AND(BH295=3,BI295=3,FS295&lt;&gt;0),P295,0),2)</f>
        <v/>
      </c>
      <c r="GM295" s="95">
        <f>ROUND(O295+X295+Y295,2)+GX295</f>
        <v/>
      </c>
      <c r="GN295" s="95">
        <f>IF(OR(BI295=0,BI295=1),GM295-GX295,0)</f>
        <v/>
      </c>
      <c r="GO295" s="95">
        <f>IF(BI295=2,GM295-GX295,0)</f>
        <v/>
      </c>
      <c r="GP295" s="95">
        <f>IF(BI295=4,GM295-GX295,0)</f>
        <v/>
      </c>
      <c r="GQ295" s="95" t="n"/>
      <c r="GR295" s="95" t="n">
        <v>1</v>
      </c>
      <c r="GS295" s="95" t="n">
        <v>1</v>
      </c>
      <c r="GT295" s="95" t="n">
        <v>0</v>
      </c>
      <c r="GU295" s="95" t="n"/>
      <c r="GV295" s="95">
        <f>ROUND((GT295),6)</f>
        <v/>
      </c>
      <c r="GW295" s="95" t="n">
        <v>1</v>
      </c>
      <c r="GX295" s="95">
        <f>ROUND(HC295*I295,2)</f>
        <v/>
      </c>
      <c r="GY295" s="95" t="n">
        <v>0</v>
      </c>
      <c r="GZ295" s="95" t="n">
        <v>0</v>
      </c>
      <c r="HA295" s="95" t="n">
        <v>0</v>
      </c>
      <c r="HB295" s="95" t="n">
        <v>0</v>
      </c>
      <c r="HC295" s="95">
        <f>GV295*GW295</f>
        <v/>
      </c>
      <c r="HD295" s="95" t="n">
        <v>0</v>
      </c>
      <c r="HE295" s="95" t="n"/>
      <c r="HF295" s="95" t="n"/>
      <c r="HG295" s="95" t="n"/>
      <c r="HH295" s="95" t="n"/>
      <c r="HI295" s="95" t="n"/>
      <c r="HJ295" s="95" t="n"/>
      <c r="HK295" s="95" t="n"/>
      <c r="HL295" s="95" t="n"/>
      <c r="HM295" s="95" t="n"/>
      <c r="HN295" s="95" t="n"/>
      <c r="HO295" s="95" t="n"/>
      <c r="HP295" s="95" t="n"/>
      <c r="HQ295" s="95" t="n"/>
      <c r="HR295" s="95" t="n"/>
      <c r="HS295" s="95" t="n"/>
      <c r="HT295" s="95" t="n"/>
      <c r="HU295" s="95" t="n"/>
      <c r="HV295" s="95" t="n"/>
      <c r="HW295" s="95" t="n"/>
      <c r="HX295" s="95" t="n"/>
      <c r="HY295" s="95" t="n"/>
      <c r="HZ295" s="95" t="n"/>
      <c r="IA295" s="95" t="n"/>
      <c r="IB295" s="95" t="n"/>
      <c r="IC295" s="95" t="n"/>
      <c r="ID295" s="95" t="n"/>
      <c r="IE295" s="95" t="n"/>
      <c r="IF295" s="95" t="n"/>
      <c r="IG295" s="95" t="n"/>
      <c r="IH295" s="95" t="n"/>
      <c r="II295" s="95" t="n"/>
      <c r="IJ295" s="95" t="n"/>
      <c r="IK295" s="95" t="n"/>
      <c r="IL295" s="95" t="n"/>
      <c r="IM295" s="95" t="n"/>
      <c r="IN295" s="95" t="n"/>
      <c r="IO295" s="95" t="n"/>
      <c r="IP295" s="95" t="n"/>
      <c r="IQ295" s="95" t="n"/>
      <c r="IR295" s="95" t="n"/>
      <c r="IS295" s="95" t="n"/>
      <c r="IT295" s="95" t="n"/>
      <c r="IU295" s="95" t="n"/>
    </row>
    <row r="296" ht="12.75" customHeight="1" s="54">
      <c r="A296" s="95" t="n">
        <v>18</v>
      </c>
      <c r="B296" s="95" t="n">
        <v>1</v>
      </c>
      <c r="C296" s="95">
        <f>ROW(SmtRes!A273)</f>
        <v/>
      </c>
      <c r="D296" s="95">
        <f>ROW(EtalonRes!A273)</f>
        <v/>
      </c>
      <c r="E296" s="95" t="n">
        <v>2</v>
      </c>
      <c r="F296" s="95" t="inlineStr">
        <is>
          <t>TKP</t>
        </is>
      </c>
      <c r="G296" s="95" t="inlineStr">
        <is>
          <t>NVR/видеорегистратор, HDD, мониторинг и коммутация CCTV</t>
        </is>
      </c>
      <c r="H296" s="95" t="inlineStr">
        <is>
          <t>компл.</t>
        </is>
      </c>
      <c r="I296" s="95" t="n">
        <v>1.58</v>
      </c>
      <c r="J296" s="95" t="n">
        <v>86980.08</v>
      </c>
      <c r="K296" s="95" t="n">
        <v>137428.52</v>
      </c>
      <c r="L296" s="95" t="n"/>
      <c r="M296" s="95" t="n"/>
      <c r="N296" s="95" t="n"/>
      <c r="O296" s="95">
        <f>ROUND(Z296,2)</f>
        <v/>
      </c>
      <c r="P296" s="95">
        <f>ROUND(U296,2)</f>
        <v/>
      </c>
      <c r="Q296" s="95">
        <f>ROUND(1,2)</f>
        <v/>
      </c>
      <c r="R296" s="95">
        <f>ROUND(AH296,2)</f>
        <v/>
      </c>
      <c r="S296" s="95" t="inlineStr">
        <is>
          <t>ТКП</t>
        </is>
      </c>
      <c r="T296" s="95" t="inlineStr">
        <is>
          <t>equipment</t>
        </is>
      </c>
      <c r="U296" s="95" t="n">
        <v>137428.52</v>
      </c>
      <c r="V296" s="95" t="n">
        <v>0</v>
      </c>
      <c r="W296" s="95" t="n">
        <v>0</v>
      </c>
      <c r="X296" s="95" t="n">
        <v>0</v>
      </c>
      <c r="Y296" s="95" t="n">
        <v>0</v>
      </c>
      <c r="Z296" s="95" t="n">
        <v>137428.53</v>
      </c>
      <c r="AA296" s="95" t="n">
        <v>0</v>
      </c>
      <c r="AB296" s="95" t="n">
        <v>0</v>
      </c>
      <c r="AC296" s="95" t="n">
        <v>0</v>
      </c>
      <c r="AD296" s="95" t="n">
        <v>0</v>
      </c>
      <c r="AE296" s="95" t="inlineStr">
        <is>
          <t>equipment</t>
        </is>
      </c>
      <c r="AF296" s="95" t="n">
        <v>0</v>
      </c>
      <c r="AG296" s="95" t="n">
        <v>0</v>
      </c>
      <c r="AH296" s="95" t="n">
        <v>0</v>
      </c>
      <c r="AI296" s="95">
        <f>(EX296)</f>
        <v/>
      </c>
      <c r="AJ296" s="95">
        <f>(AS296)</f>
        <v/>
      </c>
      <c r="AK296" s="95" t="n">
        <v>0</v>
      </c>
      <c r="AL296" s="95" t="n">
        <v>0</v>
      </c>
      <c r="AM296" s="95" t="n">
        <v>0</v>
      </c>
      <c r="AN296" s="95" t="n">
        <v>0</v>
      </c>
      <c r="AO296" s="95">
        <f>ROUND(O296,2)</f>
        <v/>
      </c>
      <c r="AP296" s="95" t="n">
        <v>0</v>
      </c>
      <c r="AQ296" s="95">
        <f>ROUND(R296,2)</f>
        <v/>
      </c>
      <c r="AR296" s="95" t="n">
        <v>0</v>
      </c>
      <c r="AS296" s="95" t="n">
        <v>0</v>
      </c>
      <c r="AT296" s="95" t="n">
        <v>0</v>
      </c>
      <c r="AU296" s="95" t="n">
        <v>0</v>
      </c>
      <c r="AV296" s="95" t="n">
        <v>1</v>
      </c>
      <c r="AW296" s="95" t="n">
        <v>1</v>
      </c>
      <c r="AX296" s="95" t="n"/>
      <c r="AY296" s="95" t="n"/>
      <c r="AZ296" s="95" t="n">
        <v>1</v>
      </c>
      <c r="BA296" s="95" t="n">
        <v>0</v>
      </c>
      <c r="BB296" s="95" t="n">
        <v>0</v>
      </c>
      <c r="BC296" s="95" t="n">
        <v>1</v>
      </c>
      <c r="BD296" s="95" t="n"/>
      <c r="BE296" s="95" t="n"/>
      <c r="BF296" s="95" t="n"/>
      <c r="BG296" s="95" t="n"/>
      <c r="BH296" s="95" t="n">
        <v>3</v>
      </c>
      <c r="BI296" s="95" t="n">
        <v>1.58</v>
      </c>
      <c r="BJ296" s="95" t="n"/>
      <c r="BK296" s="95" t="n"/>
      <c r="BL296" s="95" t="n"/>
      <c r="BM296" s="95" t="n">
        <v>400003</v>
      </c>
      <c r="BN296" s="95" t="n">
        <v>0</v>
      </c>
      <c r="BO296" s="95" t="n"/>
      <c r="BP296" s="95" t="n">
        <v>0</v>
      </c>
      <c r="BQ296" s="95" t="n">
        <v>216</v>
      </c>
      <c r="BR296" s="95" t="n">
        <v>0</v>
      </c>
      <c r="BS296" s="95" t="n">
        <v>1</v>
      </c>
      <c r="BT296" s="95" t="n">
        <v>1</v>
      </c>
      <c r="BU296" s="95" t="n">
        <v>1</v>
      </c>
      <c r="BV296" s="95" t="n">
        <v>1</v>
      </c>
      <c r="BW296" s="95" t="n">
        <v>1</v>
      </c>
      <c r="BX296" s="95" t="n">
        <v>1</v>
      </c>
      <c r="BY296" s="95" t="n"/>
      <c r="BZ296" s="95" t="n">
        <v>0</v>
      </c>
      <c r="CA296" s="95" t="n">
        <v>0</v>
      </c>
      <c r="CB296" s="95" t="n"/>
      <c r="CC296" s="95" t="n"/>
      <c r="CD296" s="95" t="n"/>
      <c r="CE296" s="95" t="n">
        <v>30</v>
      </c>
      <c r="CF296" s="95" t="n">
        <v>0</v>
      </c>
      <c r="CG296" s="95" t="n">
        <v>0</v>
      </c>
      <c r="CH296" s="95" t="n"/>
      <c r="CI296" s="95" t="n"/>
      <c r="CJ296" s="95" t="n"/>
      <c r="CK296" s="95" t="n"/>
      <c r="CL296" s="95" t="n"/>
      <c r="CM296" s="95" t="n">
        <v>0</v>
      </c>
      <c r="CN296" s="95" t="n"/>
      <c r="CO296" s="95" t="n">
        <v>0</v>
      </c>
      <c r="CP296" s="95">
        <f>ROUND(P296,2)</f>
        <v/>
      </c>
      <c r="CQ296" s="95">
        <f>ROUND(V296,2)</f>
        <v/>
      </c>
      <c r="CR296" s="95">
        <f>ROUND(W296,2)</f>
        <v/>
      </c>
      <c r="CS296" s="95">
        <f>ROUND(X296,2)</f>
        <v/>
      </c>
      <c r="CT296" s="95">
        <f>ROUND(Y296,2)</f>
        <v/>
      </c>
      <c r="CU296" s="95">
        <f>ROUND(AF296,2)</f>
        <v/>
      </c>
      <c r="CV296" s="95">
        <f>ROUND((AH296*AV296),2)</f>
        <v/>
      </c>
      <c r="CW296" s="95">
        <f>ROUND(AI296,2)</f>
        <v/>
      </c>
      <c r="CX296" s="95">
        <f>ROUND(AJ296,2)</f>
        <v/>
      </c>
      <c r="CY296" s="95">
        <f>ROUND(((P296*AT296)/100),2)</f>
        <v/>
      </c>
      <c r="CZ296" s="95">
        <f>ROUND(((P296*AU296)/100),2)</f>
        <v/>
      </c>
      <c r="DA296" s="95" t="n"/>
      <c r="DB296" s="95" t="n"/>
      <c r="DC296" s="95" t="n"/>
      <c r="DD296" s="95" t="n"/>
      <c r="DE296" s="95" t="n"/>
      <c r="DF296" s="95" t="n"/>
      <c r="DG296" s="95" t="n"/>
      <c r="DH296" s="95" t="n"/>
      <c r="DI296" s="95" t="n"/>
      <c r="DJ296" s="95" t="n"/>
      <c r="DK296" s="95" t="n"/>
      <c r="DL296" s="95" t="n"/>
      <c r="DM296" s="95" t="n"/>
      <c r="DN296" s="95" t="n">
        <v>0</v>
      </c>
      <c r="DO296" s="95" t="n">
        <v>0</v>
      </c>
      <c r="DP296" s="95" t="n">
        <v>1</v>
      </c>
      <c r="DQ296" s="95" t="n">
        <v>1</v>
      </c>
      <c r="DR296" s="95" t="n"/>
      <c r="DS296" s="95" t="n"/>
      <c r="DT296" s="95" t="n"/>
      <c r="DU296" s="95" t="n">
        <v>1000</v>
      </c>
      <c r="DV296" s="95" t="inlineStr">
        <is>
          <t>компл.</t>
        </is>
      </c>
      <c r="DW296" s="95" t="inlineStr">
        <is>
          <t>компл.</t>
        </is>
      </c>
      <c r="DX296" s="95" t="n">
        <v>1</v>
      </c>
      <c r="DY296" s="95" t="n"/>
      <c r="DZ296" s="95" t="n"/>
      <c r="EA296" s="95" t="n"/>
      <c r="EB296" s="95" t="n"/>
      <c r="EC296" s="95" t="n"/>
      <c r="ED296" s="95" t="n"/>
      <c r="EE296" s="95" t="n">
        <v>1791362778</v>
      </c>
      <c r="EF296" s="95" t="n">
        <v>216</v>
      </c>
      <c r="EG296" s="95" t="inlineStr">
        <is>
          <t>Оборудование</t>
        </is>
      </c>
      <c r="EH296" s="95" t="n">
        <v>0</v>
      </c>
      <c r="EI296" s="95" t="n"/>
      <c r="EJ296" s="95" t="n">
        <v>1.58</v>
      </c>
      <c r="EK296" s="95" t="n">
        <v>0</v>
      </c>
      <c r="EL296" s="95" t="inlineStr">
        <is>
          <t>ТКП / коммерческое предложение</t>
        </is>
      </c>
      <c r="EM296" s="95" t="inlineStr">
        <is>
          <t>ТКП</t>
        </is>
      </c>
      <c r="EN296" s="95" t="n"/>
      <c r="EO296" s="95" t="n"/>
      <c r="EP296" s="95" t="n"/>
      <c r="EQ296" s="95" t="n">
        <v>0</v>
      </c>
      <c r="ER296" s="95" t="n">
        <v>86980.08</v>
      </c>
      <c r="ES296" s="95" t="n">
        <v>0</v>
      </c>
      <c r="ET296" s="95" t="n">
        <v>0</v>
      </c>
      <c r="EU296" s="95" t="n">
        <v>0</v>
      </c>
      <c r="EV296" s="95" t="n">
        <v>0</v>
      </c>
      <c r="EW296" s="95" t="n">
        <v>0</v>
      </c>
      <c r="EX296" s="95" t="n">
        <v>0</v>
      </c>
      <c r="EY296" s="95" t="n">
        <v>0</v>
      </c>
      <c r="EZ296" s="95" t="n"/>
      <c r="FA296" s="95" t="n"/>
      <c r="FB296" s="95" t="n"/>
      <c r="FC296" s="95" t="n"/>
      <c r="FD296" s="95" t="n"/>
      <c r="FE296" s="95" t="n"/>
      <c r="FF296" s="95" t="n"/>
      <c r="FG296" s="95" t="n"/>
      <c r="FH296" s="95" t="n"/>
      <c r="FI296" s="95" t="n"/>
      <c r="FJ296" s="95" t="n"/>
      <c r="FK296" s="95" t="n"/>
      <c r="FL296" s="95" t="n"/>
      <c r="FM296" s="95" t="n"/>
      <c r="FN296" s="95" t="n"/>
      <c r="FO296" s="95" t="n"/>
      <c r="FP296" s="95" t="n"/>
      <c r="FQ296" s="95" t="n">
        <v>0</v>
      </c>
      <c r="FR296" s="95">
        <f>ROUND(IF(BI296=3,GM296,0),2)</f>
        <v/>
      </c>
      <c r="FS296" s="95" t="n">
        <v>0</v>
      </c>
      <c r="FT296" s="95" t="n"/>
      <c r="FU296" s="95" t="n"/>
      <c r="FV296" s="95" t="n"/>
      <c r="FW296" s="95" t="n"/>
      <c r="FX296" s="95" t="n">
        <v>0</v>
      </c>
      <c r="FY296" s="95" t="n">
        <v>0</v>
      </c>
      <c r="FZ296" s="95" t="n"/>
      <c r="GA296" s="95" t="inlineStr">
        <is>
          <t>[83 / 1,20 /  1] +  1,2% Заг.скл</t>
        </is>
      </c>
      <c r="GB296" s="95" t="n"/>
      <c r="GC296" s="95" t="n"/>
      <c r="GD296" s="95" t="n">
        <v>1</v>
      </c>
      <c r="GE296" s="95" t="n"/>
      <c r="GF296" s="95" t="n">
        <v>1791362778</v>
      </c>
      <c r="GG296" s="95" t="n">
        <v>2</v>
      </c>
      <c r="GH296" s="95" t="n">
        <v>3</v>
      </c>
      <c r="GI296" s="95" t="n">
        <v>5</v>
      </c>
      <c r="GJ296" s="95" t="n">
        <v>0</v>
      </c>
      <c r="GK296" s="95" t="n">
        <v>0</v>
      </c>
      <c r="GL296" s="95">
        <f>ROUND(IF(AND(BH296=3,BI296=3,FS296&lt;&gt;0),P296,0),2)</f>
        <v/>
      </c>
      <c r="GM296" s="95">
        <f>ROUND(O296+X296+Y296,2)+GX296</f>
        <v/>
      </c>
      <c r="GN296" s="95">
        <f>IF(OR(BI296=0,BI296=1),GM296-GX296,0)</f>
        <v/>
      </c>
      <c r="GO296" s="95">
        <f>IF(BI296=2,GM296-GX296,0)</f>
        <v/>
      </c>
      <c r="GP296" s="95">
        <f>IF(BI296=4,GM296-GX296,0)</f>
        <v/>
      </c>
      <c r="GQ296" s="95" t="n"/>
      <c r="GR296" s="95" t="n">
        <v>1</v>
      </c>
      <c r="GS296" s="95" t="n">
        <v>1</v>
      </c>
      <c r="GT296" s="95" t="n">
        <v>0</v>
      </c>
      <c r="GU296" s="95" t="n"/>
      <c r="GV296" s="95">
        <f>ROUND((GT296),6)</f>
        <v/>
      </c>
      <c r="GW296" s="95" t="n">
        <v>1</v>
      </c>
      <c r="GX296" s="95">
        <f>ROUND(HC296*I296,2)</f>
        <v/>
      </c>
      <c r="GY296" s="95" t="n">
        <v>0</v>
      </c>
      <c r="GZ296" s="95" t="n">
        <v>0</v>
      </c>
      <c r="HA296" s="95" t="n">
        <v>0</v>
      </c>
      <c r="HB296" s="95" t="n">
        <v>0</v>
      </c>
      <c r="HC296" s="95">
        <f>GV296*GW296</f>
        <v/>
      </c>
      <c r="HD296" s="95" t="n">
        <v>0</v>
      </c>
      <c r="HE296" s="95" t="n"/>
      <c r="HF296" s="95" t="n"/>
      <c r="HG296" s="95" t="n"/>
      <c r="HH296" s="95" t="n"/>
      <c r="HI296" s="95" t="n"/>
      <c r="HJ296" s="95" t="n"/>
      <c r="HK296" s="95" t="n"/>
      <c r="HL296" s="95" t="n"/>
      <c r="HM296" s="95" t="n"/>
      <c r="HN296" s="95" t="n"/>
      <c r="HO296" s="95" t="n"/>
      <c r="HP296" s="95" t="n"/>
      <c r="HQ296" s="95" t="n"/>
      <c r="HR296" s="95" t="n"/>
      <c r="HS296" s="95" t="n"/>
      <c r="HT296" s="95" t="n"/>
      <c r="HU296" s="95" t="n"/>
      <c r="HV296" s="95" t="n"/>
      <c r="HW296" s="95" t="n"/>
      <c r="HX296" s="95" t="n"/>
      <c r="HY296" s="95" t="n"/>
      <c r="HZ296" s="95" t="n"/>
      <c r="IA296" s="95" t="n"/>
      <c r="IB296" s="95" t="n"/>
      <c r="IC296" s="95" t="n"/>
      <c r="ID296" s="95" t="n"/>
      <c r="IE296" s="95" t="n"/>
      <c r="IF296" s="95" t="n"/>
      <c r="IG296" s="95" t="n"/>
      <c r="IH296" s="95" t="n"/>
      <c r="II296" s="95" t="n"/>
      <c r="IJ296" s="95" t="n"/>
      <c r="IK296" s="95" t="n"/>
      <c r="IL296" s="95" t="n"/>
      <c r="IM296" s="95" t="n"/>
      <c r="IN296" s="95" t="n"/>
      <c r="IO296" s="95" t="n"/>
      <c r="IP296" s="95" t="n"/>
      <c r="IQ296" s="95" t="n"/>
      <c r="IR296" s="95" t="n"/>
      <c r="IS296" s="95" t="n"/>
      <c r="IT296" s="95" t="n"/>
      <c r="IU296" s="95" t="n"/>
    </row>
    <row r="297" ht="12.75" customHeight="1" s="54">
      <c r="A297" s="95" t="n">
        <v>18</v>
      </c>
      <c r="B297" s="95" t="n">
        <v>1</v>
      </c>
      <c r="C297" s="95">
        <f>ROW(SmtRes!A274)</f>
        <v/>
      </c>
      <c r="D297" s="95">
        <f>ROW(EtalonRes!A274)</f>
        <v/>
      </c>
      <c r="E297" s="95" t="n">
        <v>2</v>
      </c>
      <c r="F297" s="95" t="inlineStr">
        <is>
          <t>TKP</t>
        </is>
      </c>
      <c r="G297" s="95" t="inlineStr">
        <is>
          <t>СКУД на входные группы: контроллеры, считыватели, замки, кнопки, БП</t>
        </is>
      </c>
      <c r="H297" s="95" t="inlineStr">
        <is>
          <t>компл.</t>
        </is>
      </c>
      <c r="I297" s="95" t="n">
        <v>3</v>
      </c>
      <c r="J297" s="95" t="n">
        <v>165364.26</v>
      </c>
      <c r="K297" s="95" t="n">
        <v>496092.78</v>
      </c>
      <c r="L297" s="95" t="n"/>
      <c r="M297" s="95" t="n"/>
      <c r="N297" s="95" t="n"/>
      <c r="O297" s="95">
        <f>ROUND(Z297,2)</f>
        <v/>
      </c>
      <c r="P297" s="95">
        <f>ROUND(U297,2)</f>
        <v/>
      </c>
      <c r="Q297" s="95">
        <f>ROUND(1,2)</f>
        <v/>
      </c>
      <c r="R297" s="95">
        <f>ROUND(AH297,2)</f>
        <v/>
      </c>
      <c r="S297" s="95" t="inlineStr">
        <is>
          <t>ТКП</t>
        </is>
      </c>
      <c r="T297" s="95" t="inlineStr">
        <is>
          <t>equipment</t>
        </is>
      </c>
      <c r="U297" s="95" t="n">
        <v>496092.78</v>
      </c>
      <c r="V297" s="95" t="n">
        <v>0</v>
      </c>
      <c r="W297" s="95" t="n">
        <v>0</v>
      </c>
      <c r="X297" s="95" t="n">
        <v>0</v>
      </c>
      <c r="Y297" s="95" t="n">
        <v>0</v>
      </c>
      <c r="Z297" s="95" t="n">
        <v>496092.78</v>
      </c>
      <c r="AA297" s="95" t="n">
        <v>0</v>
      </c>
      <c r="AB297" s="95" t="n">
        <v>0</v>
      </c>
      <c r="AC297" s="95" t="n">
        <v>0</v>
      </c>
      <c r="AD297" s="95" t="n">
        <v>0</v>
      </c>
      <c r="AE297" s="95" t="inlineStr">
        <is>
          <t>equipment</t>
        </is>
      </c>
      <c r="AF297" s="95" t="n">
        <v>0</v>
      </c>
      <c r="AG297" s="95" t="n">
        <v>0</v>
      </c>
      <c r="AH297" s="95" t="n">
        <v>0</v>
      </c>
      <c r="AI297" s="95">
        <f>(EX297)</f>
        <v/>
      </c>
      <c r="AJ297" s="95">
        <f>(AS297)</f>
        <v/>
      </c>
      <c r="AK297" s="95" t="n">
        <v>0</v>
      </c>
      <c r="AL297" s="95" t="n">
        <v>0</v>
      </c>
      <c r="AM297" s="95" t="n">
        <v>0</v>
      </c>
      <c r="AN297" s="95" t="n">
        <v>0</v>
      </c>
      <c r="AO297" s="95">
        <f>ROUND(O297,2)</f>
        <v/>
      </c>
      <c r="AP297" s="95" t="n">
        <v>0</v>
      </c>
      <c r="AQ297" s="95">
        <f>ROUND(R297,2)</f>
        <v/>
      </c>
      <c r="AR297" s="95" t="n">
        <v>0</v>
      </c>
      <c r="AS297" s="95" t="n">
        <v>0</v>
      </c>
      <c r="AT297" s="95" t="n">
        <v>0</v>
      </c>
      <c r="AU297" s="95" t="n">
        <v>0</v>
      </c>
      <c r="AV297" s="95" t="n">
        <v>1</v>
      </c>
      <c r="AW297" s="95" t="n">
        <v>1</v>
      </c>
      <c r="AX297" s="95" t="n"/>
      <c r="AY297" s="95" t="n"/>
      <c r="AZ297" s="95" t="n">
        <v>1</v>
      </c>
      <c r="BA297" s="95" t="n">
        <v>0</v>
      </c>
      <c r="BB297" s="95" t="n">
        <v>0</v>
      </c>
      <c r="BC297" s="95" t="n">
        <v>1</v>
      </c>
      <c r="BD297" s="95" t="n"/>
      <c r="BE297" s="95" t="n"/>
      <c r="BF297" s="95" t="n"/>
      <c r="BG297" s="95" t="n"/>
      <c r="BH297" s="95" t="n">
        <v>3</v>
      </c>
      <c r="BI297" s="95" t="n">
        <v>3</v>
      </c>
      <c r="BJ297" s="95" t="n"/>
      <c r="BK297" s="95" t="n"/>
      <c r="BL297" s="95" t="n"/>
      <c r="BM297" s="95" t="n">
        <v>400003</v>
      </c>
      <c r="BN297" s="95" t="n">
        <v>0</v>
      </c>
      <c r="BO297" s="95" t="n"/>
      <c r="BP297" s="95" t="n">
        <v>0</v>
      </c>
      <c r="BQ297" s="95" t="n">
        <v>216</v>
      </c>
      <c r="BR297" s="95" t="n">
        <v>0</v>
      </c>
      <c r="BS297" s="95" t="n">
        <v>1</v>
      </c>
      <c r="BT297" s="95" t="n">
        <v>1</v>
      </c>
      <c r="BU297" s="95" t="n">
        <v>1</v>
      </c>
      <c r="BV297" s="95" t="n">
        <v>1</v>
      </c>
      <c r="BW297" s="95" t="n">
        <v>1</v>
      </c>
      <c r="BX297" s="95" t="n">
        <v>1</v>
      </c>
      <c r="BY297" s="95" t="n"/>
      <c r="BZ297" s="95" t="n">
        <v>0</v>
      </c>
      <c r="CA297" s="95" t="n">
        <v>0</v>
      </c>
      <c r="CB297" s="95" t="n"/>
      <c r="CC297" s="95" t="n"/>
      <c r="CD297" s="95" t="n"/>
      <c r="CE297" s="95" t="n">
        <v>30</v>
      </c>
      <c r="CF297" s="95" t="n">
        <v>0</v>
      </c>
      <c r="CG297" s="95" t="n">
        <v>0</v>
      </c>
      <c r="CH297" s="95" t="n"/>
      <c r="CI297" s="95" t="n"/>
      <c r="CJ297" s="95" t="n"/>
      <c r="CK297" s="95" t="n"/>
      <c r="CL297" s="95" t="n"/>
      <c r="CM297" s="95" t="n">
        <v>0</v>
      </c>
      <c r="CN297" s="95" t="n"/>
      <c r="CO297" s="95" t="n">
        <v>0</v>
      </c>
      <c r="CP297" s="95">
        <f>ROUND(P297,2)</f>
        <v/>
      </c>
      <c r="CQ297" s="95">
        <f>ROUND(V297,2)</f>
        <v/>
      </c>
      <c r="CR297" s="95">
        <f>ROUND(W297,2)</f>
        <v/>
      </c>
      <c r="CS297" s="95">
        <f>ROUND(X297,2)</f>
        <v/>
      </c>
      <c r="CT297" s="95">
        <f>ROUND(Y297,2)</f>
        <v/>
      </c>
      <c r="CU297" s="95">
        <f>ROUND(AF297,2)</f>
        <v/>
      </c>
      <c r="CV297" s="95">
        <f>ROUND((AH297*AV297),2)</f>
        <v/>
      </c>
      <c r="CW297" s="95">
        <f>ROUND(AI297,2)</f>
        <v/>
      </c>
      <c r="CX297" s="95">
        <f>ROUND(AJ297,2)</f>
        <v/>
      </c>
      <c r="CY297" s="95">
        <f>ROUND(((P297*AT297)/100),2)</f>
        <v/>
      </c>
      <c r="CZ297" s="95">
        <f>ROUND(((P297*AU297)/100),2)</f>
        <v/>
      </c>
      <c r="DA297" s="95" t="n"/>
      <c r="DB297" s="95" t="n"/>
      <c r="DC297" s="95" t="n"/>
      <c r="DD297" s="95" t="n"/>
      <c r="DE297" s="95" t="n"/>
      <c r="DF297" s="95" t="n"/>
      <c r="DG297" s="95" t="n"/>
      <c r="DH297" s="95" t="n"/>
      <c r="DI297" s="95" t="n"/>
      <c r="DJ297" s="95" t="n"/>
      <c r="DK297" s="95" t="n"/>
      <c r="DL297" s="95" t="n"/>
      <c r="DM297" s="95" t="n"/>
      <c r="DN297" s="95" t="n">
        <v>0</v>
      </c>
      <c r="DO297" s="95" t="n">
        <v>0</v>
      </c>
      <c r="DP297" s="95" t="n">
        <v>1</v>
      </c>
      <c r="DQ297" s="95" t="n">
        <v>1</v>
      </c>
      <c r="DR297" s="95" t="n"/>
      <c r="DS297" s="95" t="n"/>
      <c r="DT297" s="95" t="n"/>
      <c r="DU297" s="95" t="n">
        <v>1000</v>
      </c>
      <c r="DV297" s="95" t="inlineStr">
        <is>
          <t>компл.</t>
        </is>
      </c>
      <c r="DW297" s="95" t="inlineStr">
        <is>
          <t>компл.</t>
        </is>
      </c>
      <c r="DX297" s="95" t="n">
        <v>1</v>
      </c>
      <c r="DY297" s="95" t="n"/>
      <c r="DZ297" s="95" t="n"/>
      <c r="EA297" s="95" t="n"/>
      <c r="EB297" s="95" t="n"/>
      <c r="EC297" s="95" t="n"/>
      <c r="ED297" s="95" t="n"/>
      <c r="EE297" s="95" t="n">
        <v>1486511167</v>
      </c>
      <c r="EF297" s="95" t="n">
        <v>216</v>
      </c>
      <c r="EG297" s="95" t="inlineStr">
        <is>
          <t>Оборудование</t>
        </is>
      </c>
      <c r="EH297" s="95" t="n">
        <v>0</v>
      </c>
      <c r="EI297" s="95" t="n"/>
      <c r="EJ297" s="95" t="n">
        <v>3</v>
      </c>
      <c r="EK297" s="95" t="n">
        <v>0</v>
      </c>
      <c r="EL297" s="95" t="inlineStr">
        <is>
          <t>ТКП / коммерческое предложение</t>
        </is>
      </c>
      <c r="EM297" s="95" t="inlineStr">
        <is>
          <t>ТКП</t>
        </is>
      </c>
      <c r="EN297" s="95" t="n"/>
      <c r="EO297" s="95" t="n"/>
      <c r="EP297" s="95" t="n"/>
      <c r="EQ297" s="95" t="n">
        <v>0</v>
      </c>
      <c r="ER297" s="95" t="n">
        <v>165364.26</v>
      </c>
      <c r="ES297" s="95" t="n">
        <v>0</v>
      </c>
      <c r="ET297" s="95" t="n">
        <v>0</v>
      </c>
      <c r="EU297" s="95" t="n">
        <v>0</v>
      </c>
      <c r="EV297" s="95" t="n">
        <v>0</v>
      </c>
      <c r="EW297" s="95" t="n">
        <v>0</v>
      </c>
      <c r="EX297" s="95" t="n">
        <v>0</v>
      </c>
      <c r="EY297" s="95" t="n">
        <v>0</v>
      </c>
      <c r="EZ297" s="95" t="n"/>
      <c r="FA297" s="95" t="n"/>
      <c r="FB297" s="95" t="n"/>
      <c r="FC297" s="95" t="n"/>
      <c r="FD297" s="95" t="n"/>
      <c r="FE297" s="95" t="n"/>
      <c r="FF297" s="95" t="n"/>
      <c r="FG297" s="95" t="n"/>
      <c r="FH297" s="95" t="n"/>
      <c r="FI297" s="95" t="n"/>
      <c r="FJ297" s="95" t="n"/>
      <c r="FK297" s="95" t="n"/>
      <c r="FL297" s="95" t="n"/>
      <c r="FM297" s="95" t="n"/>
      <c r="FN297" s="95" t="n"/>
      <c r="FO297" s="95" t="n"/>
      <c r="FP297" s="95" t="n"/>
      <c r="FQ297" s="95" t="n">
        <v>0</v>
      </c>
      <c r="FR297" s="95">
        <f>ROUND(IF(BI297=3,GM297,0),2)</f>
        <v/>
      </c>
      <c r="FS297" s="95" t="n">
        <v>0</v>
      </c>
      <c r="FT297" s="95" t="n"/>
      <c r="FU297" s="95" t="n"/>
      <c r="FV297" s="95" t="n"/>
      <c r="FW297" s="95" t="n"/>
      <c r="FX297" s="95" t="n">
        <v>0</v>
      </c>
      <c r="FY297" s="95" t="n">
        <v>0</v>
      </c>
      <c r="FZ297" s="95" t="n"/>
      <c r="GA297" s="95" t="inlineStr">
        <is>
          <t>[83 / 1,20 /  1] +  1,2% Заг.скл</t>
        </is>
      </c>
      <c r="GB297" s="95" t="n"/>
      <c r="GC297" s="95" t="n"/>
      <c r="GD297" s="95" t="n">
        <v>1</v>
      </c>
      <c r="GE297" s="95" t="n"/>
      <c r="GF297" s="95" t="n">
        <v>1486511167</v>
      </c>
      <c r="GG297" s="95" t="n">
        <v>2</v>
      </c>
      <c r="GH297" s="95" t="n">
        <v>3</v>
      </c>
      <c r="GI297" s="95" t="n">
        <v>5</v>
      </c>
      <c r="GJ297" s="95" t="n">
        <v>0</v>
      </c>
      <c r="GK297" s="95" t="n">
        <v>0</v>
      </c>
      <c r="GL297" s="95">
        <f>ROUND(IF(AND(BH297=3,BI297=3,FS297&lt;&gt;0),P297,0),2)</f>
        <v/>
      </c>
      <c r="GM297" s="95">
        <f>ROUND(O297+X297+Y297,2)+GX297</f>
        <v/>
      </c>
      <c r="GN297" s="95">
        <f>IF(OR(BI297=0,BI297=1),GM297-GX297,0)</f>
        <v/>
      </c>
      <c r="GO297" s="95">
        <f>IF(BI297=2,GM297-GX297,0)</f>
        <v/>
      </c>
      <c r="GP297" s="95">
        <f>IF(BI297=4,GM297-GX297,0)</f>
        <v/>
      </c>
      <c r="GQ297" s="95" t="n"/>
      <c r="GR297" s="95" t="n">
        <v>1</v>
      </c>
      <c r="GS297" s="95" t="n">
        <v>1</v>
      </c>
      <c r="GT297" s="95" t="n">
        <v>0</v>
      </c>
      <c r="GU297" s="95" t="n"/>
      <c r="GV297" s="95">
        <f>ROUND((GT297),6)</f>
        <v/>
      </c>
      <c r="GW297" s="95" t="n">
        <v>1</v>
      </c>
      <c r="GX297" s="95">
        <f>ROUND(HC297*I297,2)</f>
        <v/>
      </c>
      <c r="GY297" s="95" t="n">
        <v>0</v>
      </c>
      <c r="GZ297" s="95" t="n">
        <v>0</v>
      </c>
      <c r="HA297" s="95" t="n">
        <v>0</v>
      </c>
      <c r="HB297" s="95" t="n">
        <v>0</v>
      </c>
      <c r="HC297" s="95">
        <f>GV297*GW297</f>
        <v/>
      </c>
      <c r="HD297" s="95" t="n">
        <v>0</v>
      </c>
      <c r="HE297" s="95" t="n"/>
      <c r="HF297" s="95" t="n"/>
      <c r="HG297" s="95" t="n"/>
      <c r="HH297" s="95" t="n"/>
      <c r="HI297" s="95" t="n"/>
      <c r="HJ297" s="95" t="n"/>
      <c r="HK297" s="95" t="n"/>
      <c r="HL297" s="95" t="n"/>
      <c r="HM297" s="95" t="n"/>
      <c r="HN297" s="95" t="n"/>
      <c r="HO297" s="95" t="n"/>
      <c r="HP297" s="95" t="n"/>
      <c r="HQ297" s="95" t="n"/>
      <c r="HR297" s="95" t="n"/>
      <c r="HS297" s="95" t="n"/>
      <c r="HT297" s="95" t="n"/>
      <c r="HU297" s="95" t="n"/>
      <c r="HV297" s="95" t="n"/>
      <c r="HW297" s="95" t="n"/>
      <c r="HX297" s="95" t="n"/>
      <c r="HY297" s="95" t="n"/>
      <c r="HZ297" s="95" t="n"/>
      <c r="IA297" s="95" t="n"/>
      <c r="IB297" s="95" t="n"/>
      <c r="IC297" s="95" t="n"/>
      <c r="ID297" s="95" t="n"/>
      <c r="IE297" s="95" t="n"/>
      <c r="IF297" s="95" t="n"/>
      <c r="IG297" s="95" t="n"/>
      <c r="IH297" s="95" t="n"/>
      <c r="II297" s="95" t="n"/>
      <c r="IJ297" s="95" t="n"/>
      <c r="IK297" s="95" t="n"/>
      <c r="IL297" s="95" t="n"/>
      <c r="IM297" s="95" t="n"/>
      <c r="IN297" s="95" t="n"/>
      <c r="IO297" s="95" t="n"/>
      <c r="IP297" s="95" t="n"/>
      <c r="IQ297" s="95" t="n"/>
      <c r="IR297" s="95" t="n"/>
      <c r="IS297" s="95" t="n"/>
      <c r="IT297" s="95" t="n"/>
      <c r="IU297" s="95" t="n"/>
    </row>
    <row r="298" ht="12.75" customHeight="1" s="54">
      <c r="A298" s="95" t="n">
        <v>18</v>
      </c>
      <c r="B298" s="95" t="n">
        <v>1</v>
      </c>
      <c r="C298" s="95">
        <f>ROW(SmtRes!A275)</f>
        <v/>
      </c>
      <c r="D298" s="95">
        <f>ROW(EtalonRes!A275)</f>
        <v/>
      </c>
      <c r="E298" s="95" t="n">
        <v>2.1</v>
      </c>
      <c r="F298" s="95" t="inlineStr">
        <is>
          <t>PETR-141622</t>
        </is>
      </c>
      <c r="G298" s="95" t="inlineStr">
        <is>
          <t>Лотки, магистральная гофра, гильзы, противопожарная заделка и крепеж трасс</t>
        </is>
      </c>
      <c r="H298" s="95" t="inlineStr">
        <is>
          <t>компл.</t>
        </is>
      </c>
      <c r="I298" s="95" t="n">
        <v>3</v>
      </c>
      <c r="J298" s="95" t="n">
        <v>317654.72</v>
      </c>
      <c r="K298" s="95" t="n">
        <v>952964.17</v>
      </c>
      <c r="L298" s="95" t="n"/>
      <c r="M298" s="95" t="n"/>
      <c r="N298" s="95" t="n"/>
      <c r="O298" s="95">
        <f>ROUND(Z298,2)</f>
        <v/>
      </c>
      <c r="P298" s="95">
        <f>ROUND(U298,2)</f>
        <v/>
      </c>
      <c r="Q298" s="95">
        <f>ROUND(1,2)</f>
        <v/>
      </c>
      <c r="R298" s="95">
        <f>ROUND(AH298,2)</f>
        <v/>
      </c>
      <c r="S298" s="95" t="inlineStr">
        <is>
          <t>PETR-141622</t>
        </is>
      </c>
      <c r="T298" s="95" t="inlineStr">
        <is>
          <t>material</t>
        </is>
      </c>
      <c r="U298" s="95" t="n">
        <v>952964.17</v>
      </c>
      <c r="V298" s="95" t="n">
        <v>0</v>
      </c>
      <c r="W298" s="95" t="n">
        <v>0</v>
      </c>
      <c r="X298" s="95" t="n">
        <v>0</v>
      </c>
      <c r="Y298" s="95" t="n">
        <v>0</v>
      </c>
      <c r="Z298" s="95" t="n">
        <v>952964.16</v>
      </c>
      <c r="AA298" s="95" t="n">
        <v>0</v>
      </c>
      <c r="AB298" s="95" t="n">
        <v>0</v>
      </c>
      <c r="AC298" s="95" t="n">
        <v>0</v>
      </c>
      <c r="AD298" s="95" t="n">
        <v>0</v>
      </c>
      <c r="AE298" s="95" t="inlineStr">
        <is>
          <t>material</t>
        </is>
      </c>
      <c r="AF298" s="95" t="n">
        <v>0</v>
      </c>
      <c r="AG298" s="95" t="n">
        <v>0</v>
      </c>
      <c r="AH298" s="95" t="n">
        <v>0</v>
      </c>
      <c r="AI298" s="95">
        <f>(EX298)</f>
        <v/>
      </c>
      <c r="AJ298" s="95">
        <f>(AS298)</f>
        <v/>
      </c>
      <c r="AK298" s="95" t="n">
        <v>0</v>
      </c>
      <c r="AL298" s="95" t="n">
        <v>0</v>
      </c>
      <c r="AM298" s="95" t="n">
        <v>0</v>
      </c>
      <c r="AN298" s="95" t="n">
        <v>0</v>
      </c>
      <c r="AO298" s="95">
        <f>ROUND(O298,2)</f>
        <v/>
      </c>
      <c r="AP298" s="95" t="n">
        <v>0</v>
      </c>
      <c r="AQ298" s="95">
        <f>ROUND(R298,2)</f>
        <v/>
      </c>
      <c r="AR298" s="95" t="n">
        <v>0</v>
      </c>
      <c r="AS298" s="95" t="n">
        <v>0</v>
      </c>
      <c r="AT298" s="95" t="n">
        <v>0</v>
      </c>
      <c r="AU298" s="95" t="n">
        <v>0</v>
      </c>
      <c r="AV298" s="95" t="n">
        <v>1</v>
      </c>
      <c r="AW298" s="95" t="n">
        <v>1</v>
      </c>
      <c r="AX298" s="95" t="n"/>
      <c r="AY298" s="95" t="n"/>
      <c r="AZ298" s="95" t="n">
        <v>1</v>
      </c>
      <c r="BA298" s="95" t="n">
        <v>0</v>
      </c>
      <c r="BB298" s="95" t="n">
        <v>0</v>
      </c>
      <c r="BC298" s="95" t="n">
        <v>1</v>
      </c>
      <c r="BD298" s="95" t="n"/>
      <c r="BE298" s="95" t="n"/>
      <c r="BF298" s="95" t="n"/>
      <c r="BG298" s="95" t="n"/>
      <c r="BH298" s="95" t="n">
        <v>3</v>
      </c>
      <c r="BI298" s="95" t="n">
        <v>3</v>
      </c>
      <c r="BJ298" s="95" t="n"/>
      <c r="BK298" s="95" t="n"/>
      <c r="BL298" s="95" t="n"/>
      <c r="BM298" s="95" t="n">
        <v>400002</v>
      </c>
      <c r="BN298" s="95" t="n">
        <v>0</v>
      </c>
      <c r="BO298" s="95" t="n"/>
      <c r="BP298" s="95" t="n">
        <v>0</v>
      </c>
      <c r="BQ298" s="95" t="n">
        <v>202</v>
      </c>
      <c r="BR298" s="95" t="n">
        <v>0</v>
      </c>
      <c r="BS298" s="95" t="n">
        <v>1</v>
      </c>
      <c r="BT298" s="95" t="n">
        <v>1</v>
      </c>
      <c r="BU298" s="95" t="n">
        <v>1</v>
      </c>
      <c r="BV298" s="95" t="n">
        <v>1</v>
      </c>
      <c r="BW298" s="95" t="n">
        <v>1</v>
      </c>
      <c r="BX298" s="95" t="n">
        <v>1</v>
      </c>
      <c r="BY298" s="95" t="n"/>
      <c r="BZ298" s="95" t="n">
        <v>0</v>
      </c>
      <c r="CA298" s="95" t="n">
        <v>0</v>
      </c>
      <c r="CB298" s="95" t="n"/>
      <c r="CC298" s="95" t="n"/>
      <c r="CD298" s="95" t="n"/>
      <c r="CE298" s="95" t="n">
        <v>30</v>
      </c>
      <c r="CF298" s="95" t="n">
        <v>0</v>
      </c>
      <c r="CG298" s="95" t="n">
        <v>0</v>
      </c>
      <c r="CH298" s="95" t="n"/>
      <c r="CI298" s="95" t="n"/>
      <c r="CJ298" s="95" t="n"/>
      <c r="CK298" s="95" t="n"/>
      <c r="CL298" s="95" t="n"/>
      <c r="CM298" s="95" t="n">
        <v>0</v>
      </c>
      <c r="CN298" s="95" t="n"/>
      <c r="CO298" s="95" t="n">
        <v>0</v>
      </c>
      <c r="CP298" s="95">
        <f>ROUND(P298,2)</f>
        <v/>
      </c>
      <c r="CQ298" s="95">
        <f>ROUND(V298,2)</f>
        <v/>
      </c>
      <c r="CR298" s="95">
        <f>ROUND(W298,2)</f>
        <v/>
      </c>
      <c r="CS298" s="95">
        <f>ROUND(X298,2)</f>
        <v/>
      </c>
      <c r="CT298" s="95">
        <f>ROUND(Y298,2)</f>
        <v/>
      </c>
      <c r="CU298" s="95">
        <f>ROUND(AF298,2)</f>
        <v/>
      </c>
      <c r="CV298" s="95">
        <f>ROUND((AH298*AV298),2)</f>
        <v/>
      </c>
      <c r="CW298" s="95">
        <f>ROUND(AI298,2)</f>
        <v/>
      </c>
      <c r="CX298" s="95">
        <f>ROUND(AJ298,2)</f>
        <v/>
      </c>
      <c r="CY298" s="95">
        <f>ROUND(((P298*AT298)/100),2)</f>
        <v/>
      </c>
      <c r="CZ298" s="95">
        <f>ROUND(((P298*AU298)/100),2)</f>
        <v/>
      </c>
      <c r="DA298" s="95" t="n"/>
      <c r="DB298" s="95" t="n"/>
      <c r="DC298" s="95" t="n"/>
      <c r="DD298" s="95" t="n"/>
      <c r="DE298" s="95" t="n"/>
      <c r="DF298" s="95" t="n"/>
      <c r="DG298" s="95" t="n"/>
      <c r="DH298" s="95" t="n"/>
      <c r="DI298" s="95" t="n"/>
      <c r="DJ298" s="95" t="n"/>
      <c r="DK298" s="95" t="n"/>
      <c r="DL298" s="95" t="n"/>
      <c r="DM298" s="95" t="n"/>
      <c r="DN298" s="95" t="n">
        <v>0</v>
      </c>
      <c r="DO298" s="95" t="n">
        <v>0</v>
      </c>
      <c r="DP298" s="95" t="n">
        <v>1</v>
      </c>
      <c r="DQ298" s="95" t="n">
        <v>1</v>
      </c>
      <c r="DR298" s="95" t="n"/>
      <c r="DS298" s="95" t="n"/>
      <c r="DT298" s="95" t="n"/>
      <c r="DU298" s="95" t="n">
        <v>1000</v>
      </c>
      <c r="DV298" s="95" t="inlineStr">
        <is>
          <t>компл.</t>
        </is>
      </c>
      <c r="DW298" s="95" t="inlineStr">
        <is>
          <t>компл.</t>
        </is>
      </c>
      <c r="DX298" s="95" t="n">
        <v>1</v>
      </c>
      <c r="DY298" s="95" t="n"/>
      <c r="DZ298" s="95" t="n"/>
      <c r="EA298" s="95" t="n"/>
      <c r="EB298" s="95" t="n"/>
      <c r="EC298" s="95" t="n"/>
      <c r="ED298" s="95" t="n"/>
      <c r="EE298" s="95" t="n">
        <v>1084111937</v>
      </c>
      <c r="EF298" s="95" t="n">
        <v>202</v>
      </c>
      <c r="EG298" s="95" t="inlineStr">
        <is>
          <t>Материалы</t>
        </is>
      </c>
      <c r="EH298" s="95" t="n">
        <v>0</v>
      </c>
      <c r="EI298" s="95" t="n"/>
      <c r="EJ298" s="95" t="n">
        <v>3</v>
      </c>
      <c r="EK298" s="95" t="n">
        <v>0</v>
      </c>
      <c r="EL298" s="95" t="inlineStr">
        <is>
          <t>ТКП / коммерческое предложение</t>
        </is>
      </c>
      <c r="EM298" s="95" t="inlineStr">
        <is>
          <t>PETR-141622</t>
        </is>
      </c>
      <c r="EN298" s="95" t="n"/>
      <c r="EO298" s="95" t="n"/>
      <c r="EP298" s="95" t="n"/>
      <c r="EQ298" s="95" t="n">
        <v>0</v>
      </c>
      <c r="ER298" s="95" t="n">
        <v>317654.72</v>
      </c>
      <c r="ES298" s="95" t="n">
        <v>0</v>
      </c>
      <c r="ET298" s="95" t="n">
        <v>0</v>
      </c>
      <c r="EU298" s="95" t="n">
        <v>0</v>
      </c>
      <c r="EV298" s="95" t="n">
        <v>0</v>
      </c>
      <c r="EW298" s="95" t="n">
        <v>0</v>
      </c>
      <c r="EX298" s="95" t="n">
        <v>0</v>
      </c>
      <c r="EY298" s="95" t="n">
        <v>0</v>
      </c>
      <c r="EZ298" s="95" t="n"/>
      <c r="FA298" s="95" t="n"/>
      <c r="FB298" s="95" t="n"/>
      <c r="FC298" s="95" t="n"/>
      <c r="FD298" s="95" t="n"/>
      <c r="FE298" s="95" t="n"/>
      <c r="FF298" s="95" t="n"/>
      <c r="FG298" s="95" t="n"/>
      <c r="FH298" s="95" t="n"/>
      <c r="FI298" s="95" t="n"/>
      <c r="FJ298" s="95" t="n"/>
      <c r="FK298" s="95" t="n"/>
      <c r="FL298" s="95" t="n"/>
      <c r="FM298" s="95" t="n"/>
      <c r="FN298" s="95" t="n"/>
      <c r="FO298" s="95" t="n"/>
      <c r="FP298" s="95" t="n"/>
      <c r="FQ298" s="95" t="n">
        <v>0</v>
      </c>
      <c r="FR298" s="95">
        <f>ROUND(IF(BI298=3,GM298,0),2)</f>
        <v/>
      </c>
      <c r="FS298" s="95" t="n">
        <v>0</v>
      </c>
      <c r="FT298" s="95" t="n"/>
      <c r="FU298" s="95" t="n"/>
      <c r="FV298" s="95" t="n"/>
      <c r="FW298" s="95" t="n"/>
      <c r="FX298" s="95" t="n">
        <v>0</v>
      </c>
      <c r="FY298" s="95" t="n">
        <v>0</v>
      </c>
      <c r="FZ298" s="95" t="n"/>
      <c r="GA298" s="95" t="inlineStr">
        <is>
          <t>[82 / 1,20 /  1] +  2% Заг.скл</t>
        </is>
      </c>
      <c r="GB298" s="95" t="n"/>
      <c r="GC298" s="95" t="n"/>
      <c r="GD298" s="95" t="n">
        <v>1</v>
      </c>
      <c r="GE298" s="95" t="n"/>
      <c r="GF298" s="95" t="n">
        <v>1084111937</v>
      </c>
      <c r="GG298" s="95" t="n">
        <v>2</v>
      </c>
      <c r="GH298" s="95" t="n">
        <v>4</v>
      </c>
      <c r="GI298" s="95" t="n">
        <v>-2</v>
      </c>
      <c r="GJ298" s="95" t="n">
        <v>0</v>
      </c>
      <c r="GK298" s="95" t="n">
        <v>0</v>
      </c>
      <c r="GL298" s="95">
        <f>ROUND(IF(AND(BH298=3,BI298=3,FS298&lt;&gt;0),P298,0),2)</f>
        <v/>
      </c>
      <c r="GM298" s="95">
        <f>ROUND(O298+X298+Y298,2)+GX298</f>
        <v/>
      </c>
      <c r="GN298" s="95">
        <f>IF(OR(BI298=0,BI298=1),GM298-GX298,0)</f>
        <v/>
      </c>
      <c r="GO298" s="95">
        <f>IF(BI298=2,GM298-GX298,0)</f>
        <v/>
      </c>
      <c r="GP298" s="95">
        <f>IF(BI298=4,GM298-GX298,0)</f>
        <v/>
      </c>
      <c r="GQ298" s="95" t="n"/>
      <c r="GR298" s="95" t="n">
        <v>0</v>
      </c>
      <c r="GS298" s="95" t="n">
        <v>2</v>
      </c>
      <c r="GT298" s="95" t="n">
        <v>0</v>
      </c>
      <c r="GU298" s="95" t="n"/>
      <c r="GV298" s="95">
        <f>ROUND((GT298),6)</f>
        <v/>
      </c>
      <c r="GW298" s="95" t="n">
        <v>1</v>
      </c>
      <c r="GX298" s="95">
        <f>ROUND(HC298*I298,2)</f>
        <v/>
      </c>
      <c r="GY298" s="95" t="n">
        <v>0</v>
      </c>
      <c r="GZ298" s="95" t="n">
        <v>0</v>
      </c>
      <c r="HA298" s="95" t="n">
        <v>0</v>
      </c>
      <c r="HB298" s="95" t="n">
        <v>0</v>
      </c>
      <c r="HC298" s="95">
        <f>GV298*GW298</f>
        <v/>
      </c>
      <c r="HD298" s="95" t="n">
        <v>0</v>
      </c>
      <c r="HE298" s="95" t="n"/>
      <c r="HF298" s="95" t="n"/>
      <c r="HG298" s="95" t="n"/>
      <c r="HH298" s="95" t="n"/>
      <c r="HI298" s="95" t="n"/>
      <c r="HJ298" s="95" t="n"/>
      <c r="HK298" s="95" t="n"/>
      <c r="HL298" s="95" t="n"/>
      <c r="HM298" s="95" t="n"/>
      <c r="HN298" s="95" t="n"/>
      <c r="HO298" s="95" t="n"/>
      <c r="HP298" s="95" t="n"/>
      <c r="HQ298" s="95" t="n"/>
      <c r="HR298" s="95" t="n"/>
      <c r="HS298" s="95" t="n"/>
      <c r="HT298" s="95" t="n"/>
      <c r="HU298" s="95" t="n"/>
      <c r="HV298" s="95" t="n"/>
      <c r="HW298" s="95" t="n"/>
      <c r="HX298" s="95" t="n"/>
      <c r="HY298" s="95" t="n"/>
      <c r="HZ298" s="95" t="n"/>
      <c r="IA298" s="95" t="n"/>
      <c r="IB298" s="95" t="n"/>
      <c r="IC298" s="95" t="n"/>
      <c r="ID298" s="95" t="n"/>
      <c r="IE298" s="95" t="n"/>
      <c r="IF298" s="95" t="n"/>
      <c r="IG298" s="95" t="n"/>
      <c r="IH298" s="95" t="n"/>
      <c r="II298" s="95" t="n"/>
      <c r="IJ298" s="95" t="n"/>
      <c r="IK298" s="95" t="n"/>
      <c r="IL298" s="95" t="n"/>
      <c r="IM298" s="95" t="n"/>
      <c r="IN298" s="95" t="n"/>
      <c r="IO298" s="95" t="n"/>
      <c r="IP298" s="95" t="n"/>
      <c r="IQ298" s="95" t="n"/>
      <c r="IR298" s="95" t="n"/>
      <c r="IS298" s="95" t="n"/>
      <c r="IT298" s="95" t="n"/>
      <c r="IU298" s="95" t="n"/>
    </row>
    <row r="299" ht="12.75" customHeight="1" s="54">
      <c r="A299" s="95" t="n">
        <v>18</v>
      </c>
      <c r="B299" s="95" t="n">
        <v>1</v>
      </c>
      <c r="C299" s="95">
        <f>ROW(SmtRes!A276)</f>
        <v/>
      </c>
      <c r="D299" s="95">
        <f>ROW(EtalonRes!A276)</f>
        <v/>
      </c>
      <c r="E299" s="95" t="n">
        <v>2.1</v>
      </c>
      <c r="F299" s="95" t="inlineStr">
        <is>
          <t>PETR-631805</t>
        </is>
      </c>
      <c r="G299" s="95" t="inlineStr">
        <is>
          <t>Саморезы, дюбели, анкеры, подвесы, соединители</t>
        </is>
      </c>
      <c r="H299" s="95" t="inlineStr">
        <is>
          <t>компл.</t>
        </is>
      </c>
      <c r="I299" s="95" t="n">
        <v>103.4</v>
      </c>
      <c r="J299" s="95" t="n">
        <v>2787.82</v>
      </c>
      <c r="K299" s="95" t="n">
        <v>288260.89</v>
      </c>
      <c r="L299" s="95" t="n"/>
      <c r="M299" s="95" t="n"/>
      <c r="N299" s="95" t="n"/>
      <c r="O299" s="95">
        <f>ROUND(Z299,2)</f>
        <v/>
      </c>
      <c r="P299" s="95">
        <f>ROUND(U299,2)</f>
        <v/>
      </c>
      <c r="Q299" s="95">
        <f>ROUND(1,2)</f>
        <v/>
      </c>
      <c r="R299" s="95">
        <f>ROUND(AH299,2)</f>
        <v/>
      </c>
      <c r="S299" s="95" t="inlineStr">
        <is>
          <t>PETR-631805</t>
        </is>
      </c>
      <c r="T299" s="95" t="inlineStr">
        <is>
          <t>material</t>
        </is>
      </c>
      <c r="U299" s="95" t="n">
        <v>288260.89</v>
      </c>
      <c r="V299" s="95" t="n">
        <v>0</v>
      </c>
      <c r="W299" s="95" t="n">
        <v>0</v>
      </c>
      <c r="X299" s="95" t="n">
        <v>0</v>
      </c>
      <c r="Y299" s="95" t="n">
        <v>0</v>
      </c>
      <c r="Z299" s="95" t="n">
        <v>288260.59</v>
      </c>
      <c r="AA299" s="95" t="n">
        <v>0</v>
      </c>
      <c r="AB299" s="95" t="n">
        <v>0</v>
      </c>
      <c r="AC299" s="95" t="n">
        <v>0</v>
      </c>
      <c r="AD299" s="95" t="n">
        <v>0</v>
      </c>
      <c r="AE299" s="95" t="inlineStr">
        <is>
          <t>material</t>
        </is>
      </c>
      <c r="AF299" s="95" t="n">
        <v>0</v>
      </c>
      <c r="AG299" s="95" t="n">
        <v>0</v>
      </c>
      <c r="AH299" s="95" t="n">
        <v>0</v>
      </c>
      <c r="AI299" s="95">
        <f>(EX299)</f>
        <v/>
      </c>
      <c r="AJ299" s="95">
        <f>(AS299)</f>
        <v/>
      </c>
      <c r="AK299" s="95" t="n">
        <v>0</v>
      </c>
      <c r="AL299" s="95" t="n">
        <v>0</v>
      </c>
      <c r="AM299" s="95" t="n">
        <v>0</v>
      </c>
      <c r="AN299" s="95" t="n">
        <v>0</v>
      </c>
      <c r="AO299" s="95">
        <f>ROUND(O299,2)</f>
        <v/>
      </c>
      <c r="AP299" s="95" t="n">
        <v>0</v>
      </c>
      <c r="AQ299" s="95">
        <f>ROUND(R299,2)</f>
        <v/>
      </c>
      <c r="AR299" s="95" t="n">
        <v>0</v>
      </c>
      <c r="AS299" s="95" t="n">
        <v>0</v>
      </c>
      <c r="AT299" s="95" t="n">
        <v>0</v>
      </c>
      <c r="AU299" s="95" t="n">
        <v>0</v>
      </c>
      <c r="AV299" s="95" t="n">
        <v>1</v>
      </c>
      <c r="AW299" s="95" t="n">
        <v>1</v>
      </c>
      <c r="AX299" s="95" t="n"/>
      <c r="AY299" s="95" t="n"/>
      <c r="AZ299" s="95" t="n">
        <v>1</v>
      </c>
      <c r="BA299" s="95" t="n">
        <v>0</v>
      </c>
      <c r="BB299" s="95" t="n">
        <v>0</v>
      </c>
      <c r="BC299" s="95" t="n">
        <v>1</v>
      </c>
      <c r="BD299" s="95" t="n"/>
      <c r="BE299" s="95" t="n"/>
      <c r="BF299" s="95" t="n"/>
      <c r="BG299" s="95" t="n"/>
      <c r="BH299" s="95" t="n">
        <v>3</v>
      </c>
      <c r="BI299" s="95" t="n">
        <v>103.4</v>
      </c>
      <c r="BJ299" s="95" t="n"/>
      <c r="BK299" s="95" t="n"/>
      <c r="BL299" s="95" t="n"/>
      <c r="BM299" s="95" t="n">
        <v>400002</v>
      </c>
      <c r="BN299" s="95" t="n">
        <v>0</v>
      </c>
      <c r="BO299" s="95" t="n"/>
      <c r="BP299" s="95" t="n">
        <v>0</v>
      </c>
      <c r="BQ299" s="95" t="n">
        <v>202</v>
      </c>
      <c r="BR299" s="95" t="n">
        <v>0</v>
      </c>
      <c r="BS299" s="95" t="n">
        <v>1</v>
      </c>
      <c r="BT299" s="95" t="n">
        <v>1</v>
      </c>
      <c r="BU299" s="95" t="n">
        <v>1</v>
      </c>
      <c r="BV299" s="95" t="n">
        <v>1</v>
      </c>
      <c r="BW299" s="95" t="n">
        <v>1</v>
      </c>
      <c r="BX299" s="95" t="n">
        <v>1</v>
      </c>
      <c r="BY299" s="95" t="n"/>
      <c r="BZ299" s="95" t="n">
        <v>0</v>
      </c>
      <c r="CA299" s="95" t="n">
        <v>0</v>
      </c>
      <c r="CB299" s="95" t="n"/>
      <c r="CC299" s="95" t="n"/>
      <c r="CD299" s="95" t="n"/>
      <c r="CE299" s="95" t="n">
        <v>30</v>
      </c>
      <c r="CF299" s="95" t="n">
        <v>0</v>
      </c>
      <c r="CG299" s="95" t="n">
        <v>0</v>
      </c>
      <c r="CH299" s="95" t="n"/>
      <c r="CI299" s="95" t="n"/>
      <c r="CJ299" s="95" t="n"/>
      <c r="CK299" s="95" t="n"/>
      <c r="CL299" s="95" t="n"/>
      <c r="CM299" s="95" t="n">
        <v>0</v>
      </c>
      <c r="CN299" s="95" t="n"/>
      <c r="CO299" s="95" t="n">
        <v>0</v>
      </c>
      <c r="CP299" s="95">
        <f>ROUND(P299,2)</f>
        <v/>
      </c>
      <c r="CQ299" s="95">
        <f>ROUND(V299,2)</f>
        <v/>
      </c>
      <c r="CR299" s="95">
        <f>ROUND(W299,2)</f>
        <v/>
      </c>
      <c r="CS299" s="95">
        <f>ROUND(X299,2)</f>
        <v/>
      </c>
      <c r="CT299" s="95">
        <f>ROUND(Y299,2)</f>
        <v/>
      </c>
      <c r="CU299" s="95">
        <f>ROUND(AF299,2)</f>
        <v/>
      </c>
      <c r="CV299" s="95">
        <f>ROUND((AH299*AV299),2)</f>
        <v/>
      </c>
      <c r="CW299" s="95">
        <f>ROUND(AI299,2)</f>
        <v/>
      </c>
      <c r="CX299" s="95">
        <f>ROUND(AJ299,2)</f>
        <v/>
      </c>
      <c r="CY299" s="95">
        <f>ROUND(((P299*AT299)/100),2)</f>
        <v/>
      </c>
      <c r="CZ299" s="95">
        <f>ROUND(((P299*AU299)/100),2)</f>
        <v/>
      </c>
      <c r="DA299" s="95" t="n"/>
      <c r="DB299" s="95" t="n"/>
      <c r="DC299" s="95" t="n"/>
      <c r="DD299" s="95" t="n"/>
      <c r="DE299" s="95" t="n"/>
      <c r="DF299" s="95" t="n"/>
      <c r="DG299" s="95" t="n"/>
      <c r="DH299" s="95" t="n"/>
      <c r="DI299" s="95" t="n"/>
      <c r="DJ299" s="95" t="n"/>
      <c r="DK299" s="95" t="n"/>
      <c r="DL299" s="95" t="n"/>
      <c r="DM299" s="95" t="n"/>
      <c r="DN299" s="95" t="n">
        <v>0</v>
      </c>
      <c r="DO299" s="95" t="n">
        <v>0</v>
      </c>
      <c r="DP299" s="95" t="n">
        <v>1</v>
      </c>
      <c r="DQ299" s="95" t="n">
        <v>1</v>
      </c>
      <c r="DR299" s="95" t="n"/>
      <c r="DS299" s="95" t="n"/>
      <c r="DT299" s="95" t="n"/>
      <c r="DU299" s="95" t="n">
        <v>1000</v>
      </c>
      <c r="DV299" s="95" t="inlineStr">
        <is>
          <t>компл.</t>
        </is>
      </c>
      <c r="DW299" s="95" t="inlineStr">
        <is>
          <t>компл.</t>
        </is>
      </c>
      <c r="DX299" s="95" t="n">
        <v>1</v>
      </c>
      <c r="DY299" s="95" t="n"/>
      <c r="DZ299" s="95" t="n"/>
      <c r="EA299" s="95" t="n"/>
      <c r="EB299" s="95" t="n"/>
      <c r="EC299" s="95" t="n"/>
      <c r="ED299" s="95" t="n"/>
      <c r="EE299" s="95" t="n">
        <v>1385770043</v>
      </c>
      <c r="EF299" s="95" t="n">
        <v>202</v>
      </c>
      <c r="EG299" s="95" t="inlineStr">
        <is>
          <t>Материалы</t>
        </is>
      </c>
      <c r="EH299" s="95" t="n">
        <v>0</v>
      </c>
      <c r="EI299" s="95" t="n"/>
      <c r="EJ299" s="95" t="n">
        <v>103.4</v>
      </c>
      <c r="EK299" s="95" t="n">
        <v>0</v>
      </c>
      <c r="EL299" s="95" t="inlineStr">
        <is>
          <t>ТКП / коммерческое предложение</t>
        </is>
      </c>
      <c r="EM299" s="95" t="inlineStr">
        <is>
          <t>PETR-631805</t>
        </is>
      </c>
      <c r="EN299" s="95" t="n"/>
      <c r="EO299" s="95" t="n"/>
      <c r="EP299" s="95" t="n"/>
      <c r="EQ299" s="95" t="n">
        <v>0</v>
      </c>
      <c r="ER299" s="95" t="n">
        <v>2787.82</v>
      </c>
      <c r="ES299" s="95" t="n">
        <v>0</v>
      </c>
      <c r="ET299" s="95" t="n">
        <v>0</v>
      </c>
      <c r="EU299" s="95" t="n">
        <v>0</v>
      </c>
      <c r="EV299" s="95" t="n">
        <v>0</v>
      </c>
      <c r="EW299" s="95" t="n">
        <v>0</v>
      </c>
      <c r="EX299" s="95" t="n">
        <v>0</v>
      </c>
      <c r="EY299" s="95" t="n">
        <v>0</v>
      </c>
      <c r="EZ299" s="95" t="n"/>
      <c r="FA299" s="95" t="n"/>
      <c r="FB299" s="95" t="n"/>
      <c r="FC299" s="95" t="n"/>
      <c r="FD299" s="95" t="n"/>
      <c r="FE299" s="95" t="n"/>
      <c r="FF299" s="95" t="n"/>
      <c r="FG299" s="95" t="n"/>
      <c r="FH299" s="95" t="n"/>
      <c r="FI299" s="95" t="n"/>
      <c r="FJ299" s="95" t="n"/>
      <c r="FK299" s="95" t="n"/>
      <c r="FL299" s="95" t="n"/>
      <c r="FM299" s="95" t="n"/>
      <c r="FN299" s="95" t="n"/>
      <c r="FO299" s="95" t="n"/>
      <c r="FP299" s="95" t="n"/>
      <c r="FQ299" s="95" t="n">
        <v>0</v>
      </c>
      <c r="FR299" s="95">
        <f>ROUND(IF(BI299=3,GM299,0),2)</f>
        <v/>
      </c>
      <c r="FS299" s="95" t="n">
        <v>0</v>
      </c>
      <c r="FT299" s="95" t="n"/>
      <c r="FU299" s="95" t="n"/>
      <c r="FV299" s="95" t="n"/>
      <c r="FW299" s="95" t="n"/>
      <c r="FX299" s="95" t="n">
        <v>0</v>
      </c>
      <c r="FY299" s="95" t="n">
        <v>0</v>
      </c>
      <c r="FZ299" s="95" t="n"/>
      <c r="GA299" s="95" t="inlineStr">
        <is>
          <t>[82 / 1,20 /  1] +  2% Заг.скл</t>
        </is>
      </c>
      <c r="GB299" s="95" t="n"/>
      <c r="GC299" s="95" t="n"/>
      <c r="GD299" s="95" t="n">
        <v>1</v>
      </c>
      <c r="GE299" s="95" t="n"/>
      <c r="GF299" s="95" t="n">
        <v>1385770043</v>
      </c>
      <c r="GG299" s="95" t="n">
        <v>2</v>
      </c>
      <c r="GH299" s="95" t="n">
        <v>4</v>
      </c>
      <c r="GI299" s="95" t="n">
        <v>-2</v>
      </c>
      <c r="GJ299" s="95" t="n">
        <v>0</v>
      </c>
      <c r="GK299" s="95" t="n">
        <v>0</v>
      </c>
      <c r="GL299" s="95">
        <f>ROUND(IF(AND(BH299=3,BI299=3,FS299&lt;&gt;0),P299,0),2)</f>
        <v/>
      </c>
      <c r="GM299" s="95">
        <f>ROUND(O299+X299+Y299,2)+GX299</f>
        <v/>
      </c>
      <c r="GN299" s="95">
        <f>IF(OR(BI299=0,BI299=1),GM299-GX299,0)</f>
        <v/>
      </c>
      <c r="GO299" s="95">
        <f>IF(BI299=2,GM299-GX299,0)</f>
        <v/>
      </c>
      <c r="GP299" s="95">
        <f>IF(BI299=4,GM299-GX299,0)</f>
        <v/>
      </c>
      <c r="GQ299" s="95" t="n"/>
      <c r="GR299" s="95" t="n">
        <v>0</v>
      </c>
      <c r="GS299" s="95" t="n">
        <v>2</v>
      </c>
      <c r="GT299" s="95" t="n">
        <v>0</v>
      </c>
      <c r="GU299" s="95" t="n"/>
      <c r="GV299" s="95">
        <f>ROUND((GT299),6)</f>
        <v/>
      </c>
      <c r="GW299" s="95" t="n">
        <v>1</v>
      </c>
      <c r="GX299" s="95">
        <f>ROUND(HC299*I299,2)</f>
        <v/>
      </c>
      <c r="GY299" s="95" t="n">
        <v>0</v>
      </c>
      <c r="GZ299" s="95" t="n">
        <v>0</v>
      </c>
      <c r="HA299" s="95" t="n">
        <v>0</v>
      </c>
      <c r="HB299" s="95" t="n">
        <v>0</v>
      </c>
      <c r="HC299" s="95">
        <f>GV299*GW299</f>
        <v/>
      </c>
      <c r="HD299" s="95" t="n">
        <v>0</v>
      </c>
      <c r="HE299" s="95" t="n"/>
      <c r="HF299" s="95" t="n"/>
      <c r="HG299" s="95" t="n"/>
      <c r="HH299" s="95" t="n"/>
      <c r="HI299" s="95" t="n"/>
      <c r="HJ299" s="95" t="n"/>
      <c r="HK299" s="95" t="n"/>
      <c r="HL299" s="95" t="n"/>
      <c r="HM299" s="95" t="n"/>
      <c r="HN299" s="95" t="n"/>
      <c r="HO299" s="95" t="n"/>
      <c r="HP299" s="95" t="n"/>
      <c r="HQ299" s="95" t="n"/>
      <c r="HR299" s="95" t="n"/>
      <c r="HS299" s="95" t="n"/>
      <c r="HT299" s="95" t="n"/>
      <c r="HU299" s="95" t="n"/>
      <c r="HV299" s="95" t="n"/>
      <c r="HW299" s="95" t="n"/>
      <c r="HX299" s="95" t="n"/>
      <c r="HY299" s="95" t="n"/>
      <c r="HZ299" s="95" t="n"/>
      <c r="IA299" s="95" t="n"/>
      <c r="IB299" s="95" t="n"/>
      <c r="IC299" s="95" t="n"/>
      <c r="ID299" s="95" t="n"/>
      <c r="IE299" s="95" t="n"/>
      <c r="IF299" s="95" t="n"/>
      <c r="IG299" s="95" t="n"/>
      <c r="IH299" s="95" t="n"/>
      <c r="II299" s="95" t="n"/>
      <c r="IJ299" s="95" t="n"/>
      <c r="IK299" s="95" t="n"/>
      <c r="IL299" s="95" t="n"/>
      <c r="IM299" s="95" t="n"/>
      <c r="IN299" s="95" t="n"/>
      <c r="IO299" s="95" t="n"/>
      <c r="IP299" s="95" t="n"/>
      <c r="IQ299" s="95" t="n"/>
      <c r="IR299" s="95" t="n"/>
      <c r="IS299" s="95" t="n"/>
      <c r="IT299" s="95" t="n"/>
      <c r="IU299" s="95" t="n"/>
    </row>
    <row r="300" ht="12.75" customHeight="1" s="54">
      <c r="A300" s="95" t="n">
        <v>18</v>
      </c>
      <c r="B300" s="95" t="n">
        <v>1</v>
      </c>
      <c r="C300" s="95">
        <f>ROW(SmtRes!A277)</f>
        <v/>
      </c>
      <c r="D300" s="95">
        <f>ROW(EtalonRes!A277)</f>
        <v/>
      </c>
      <c r="E300" s="95" t="n">
        <v>2.1</v>
      </c>
      <c r="F300" s="95" t="inlineStr">
        <is>
          <t>PETR-687523</t>
        </is>
      </c>
      <c r="G300" s="95" t="inlineStr">
        <is>
          <t>Пена монтажная, клей-пена, герметики общестроительные</t>
        </is>
      </c>
      <c r="H300" s="95" t="inlineStr">
        <is>
          <t>шт.</t>
        </is>
      </c>
      <c r="I300" s="95" t="n">
        <v>103.4</v>
      </c>
      <c r="J300" s="95" t="n">
        <v>669.08</v>
      </c>
      <c r="K300" s="95" t="n">
        <v>69182.61</v>
      </c>
      <c r="L300" s="95" t="n"/>
      <c r="M300" s="95" t="n"/>
      <c r="N300" s="95" t="n"/>
      <c r="O300" s="95">
        <f>ROUND(Z300,2)</f>
        <v/>
      </c>
      <c r="P300" s="95">
        <f>ROUND(U300,2)</f>
        <v/>
      </c>
      <c r="Q300" s="95">
        <f>ROUND(1,2)</f>
        <v/>
      </c>
      <c r="R300" s="95">
        <f>ROUND(AH300,2)</f>
        <v/>
      </c>
      <c r="S300" s="95" t="inlineStr">
        <is>
          <t>PETR-687523</t>
        </is>
      </c>
      <c r="T300" s="95" t="inlineStr">
        <is>
          <t>material</t>
        </is>
      </c>
      <c r="U300" s="95" t="n">
        <v>69182.61</v>
      </c>
      <c r="V300" s="95" t="n">
        <v>0</v>
      </c>
      <c r="W300" s="95" t="n">
        <v>0</v>
      </c>
      <c r="X300" s="95" t="n">
        <v>0</v>
      </c>
      <c r="Y300" s="95" t="n">
        <v>0</v>
      </c>
      <c r="Z300" s="95" t="n">
        <v>69182.87</v>
      </c>
      <c r="AA300" s="95" t="n">
        <v>0</v>
      </c>
      <c r="AB300" s="95" t="n">
        <v>0</v>
      </c>
      <c r="AC300" s="95" t="n">
        <v>0</v>
      </c>
      <c r="AD300" s="95" t="n">
        <v>0</v>
      </c>
      <c r="AE300" s="95" t="inlineStr">
        <is>
          <t>material</t>
        </is>
      </c>
      <c r="AF300" s="95" t="n">
        <v>0</v>
      </c>
      <c r="AG300" s="95" t="n">
        <v>0</v>
      </c>
      <c r="AH300" s="95" t="n">
        <v>0</v>
      </c>
      <c r="AI300" s="95">
        <f>(EX300)</f>
        <v/>
      </c>
      <c r="AJ300" s="95">
        <f>(AS300)</f>
        <v/>
      </c>
      <c r="AK300" s="95" t="n">
        <v>0</v>
      </c>
      <c r="AL300" s="95" t="n">
        <v>0</v>
      </c>
      <c r="AM300" s="95" t="n">
        <v>0</v>
      </c>
      <c r="AN300" s="95" t="n">
        <v>0</v>
      </c>
      <c r="AO300" s="95">
        <f>ROUND(O300,2)</f>
        <v/>
      </c>
      <c r="AP300" s="95" t="n">
        <v>0</v>
      </c>
      <c r="AQ300" s="95">
        <f>ROUND(R300,2)</f>
        <v/>
      </c>
      <c r="AR300" s="95" t="n">
        <v>0</v>
      </c>
      <c r="AS300" s="95" t="n">
        <v>0</v>
      </c>
      <c r="AT300" s="95" t="n">
        <v>0</v>
      </c>
      <c r="AU300" s="95" t="n">
        <v>0</v>
      </c>
      <c r="AV300" s="95" t="n">
        <v>1</v>
      </c>
      <c r="AW300" s="95" t="n">
        <v>1</v>
      </c>
      <c r="AX300" s="95" t="n"/>
      <c r="AY300" s="95" t="n"/>
      <c r="AZ300" s="95" t="n">
        <v>1</v>
      </c>
      <c r="BA300" s="95" t="n">
        <v>0</v>
      </c>
      <c r="BB300" s="95" t="n">
        <v>0</v>
      </c>
      <c r="BC300" s="95" t="n">
        <v>1</v>
      </c>
      <c r="BD300" s="95" t="n"/>
      <c r="BE300" s="95" t="n"/>
      <c r="BF300" s="95" t="n"/>
      <c r="BG300" s="95" t="n"/>
      <c r="BH300" s="95" t="n">
        <v>3</v>
      </c>
      <c r="BI300" s="95" t="n">
        <v>103.4</v>
      </c>
      <c r="BJ300" s="95" t="n"/>
      <c r="BK300" s="95" t="n"/>
      <c r="BL300" s="95" t="n"/>
      <c r="BM300" s="95" t="n">
        <v>400002</v>
      </c>
      <c r="BN300" s="95" t="n">
        <v>0</v>
      </c>
      <c r="BO300" s="95" t="n"/>
      <c r="BP300" s="95" t="n">
        <v>0</v>
      </c>
      <c r="BQ300" s="95" t="n">
        <v>202</v>
      </c>
      <c r="BR300" s="95" t="n">
        <v>0</v>
      </c>
      <c r="BS300" s="95" t="n">
        <v>1</v>
      </c>
      <c r="BT300" s="95" t="n">
        <v>1</v>
      </c>
      <c r="BU300" s="95" t="n">
        <v>1</v>
      </c>
      <c r="BV300" s="95" t="n">
        <v>1</v>
      </c>
      <c r="BW300" s="95" t="n">
        <v>1</v>
      </c>
      <c r="BX300" s="95" t="n">
        <v>1</v>
      </c>
      <c r="BY300" s="95" t="n"/>
      <c r="BZ300" s="95" t="n">
        <v>0</v>
      </c>
      <c r="CA300" s="95" t="n">
        <v>0</v>
      </c>
      <c r="CB300" s="95" t="n"/>
      <c r="CC300" s="95" t="n"/>
      <c r="CD300" s="95" t="n"/>
      <c r="CE300" s="95" t="n">
        <v>30</v>
      </c>
      <c r="CF300" s="95" t="n">
        <v>0</v>
      </c>
      <c r="CG300" s="95" t="n">
        <v>0</v>
      </c>
      <c r="CH300" s="95" t="n"/>
      <c r="CI300" s="95" t="n"/>
      <c r="CJ300" s="95" t="n"/>
      <c r="CK300" s="95" t="n"/>
      <c r="CL300" s="95" t="n"/>
      <c r="CM300" s="95" t="n">
        <v>0</v>
      </c>
      <c r="CN300" s="95" t="n"/>
      <c r="CO300" s="95" t="n">
        <v>0</v>
      </c>
      <c r="CP300" s="95">
        <f>ROUND(P300,2)</f>
        <v/>
      </c>
      <c r="CQ300" s="95">
        <f>ROUND(V300,2)</f>
        <v/>
      </c>
      <c r="CR300" s="95">
        <f>ROUND(W300,2)</f>
        <v/>
      </c>
      <c r="CS300" s="95">
        <f>ROUND(X300,2)</f>
        <v/>
      </c>
      <c r="CT300" s="95">
        <f>ROUND(Y300,2)</f>
        <v/>
      </c>
      <c r="CU300" s="95">
        <f>ROUND(AF300,2)</f>
        <v/>
      </c>
      <c r="CV300" s="95">
        <f>ROUND((AH300*AV300),2)</f>
        <v/>
      </c>
      <c r="CW300" s="95">
        <f>ROUND(AI300,2)</f>
        <v/>
      </c>
      <c r="CX300" s="95">
        <f>ROUND(AJ300,2)</f>
        <v/>
      </c>
      <c r="CY300" s="95">
        <f>ROUND(((P300*AT300)/100),2)</f>
        <v/>
      </c>
      <c r="CZ300" s="95">
        <f>ROUND(((P300*AU300)/100),2)</f>
        <v/>
      </c>
      <c r="DA300" s="95" t="n"/>
      <c r="DB300" s="95" t="n"/>
      <c r="DC300" s="95" t="n"/>
      <c r="DD300" s="95" t="n"/>
      <c r="DE300" s="95" t="n"/>
      <c r="DF300" s="95" t="n"/>
      <c r="DG300" s="95" t="n"/>
      <c r="DH300" s="95" t="n"/>
      <c r="DI300" s="95" t="n"/>
      <c r="DJ300" s="95" t="n"/>
      <c r="DK300" s="95" t="n"/>
      <c r="DL300" s="95" t="n"/>
      <c r="DM300" s="95" t="n"/>
      <c r="DN300" s="95" t="n">
        <v>0</v>
      </c>
      <c r="DO300" s="95" t="n">
        <v>0</v>
      </c>
      <c r="DP300" s="95" t="n">
        <v>1</v>
      </c>
      <c r="DQ300" s="95" t="n">
        <v>1</v>
      </c>
      <c r="DR300" s="95" t="n"/>
      <c r="DS300" s="95" t="n"/>
      <c r="DT300" s="95" t="n"/>
      <c r="DU300" s="95" t="n">
        <v>1000</v>
      </c>
      <c r="DV300" s="95" t="inlineStr">
        <is>
          <t>шт.</t>
        </is>
      </c>
      <c r="DW300" s="95" t="inlineStr">
        <is>
          <t>шт.</t>
        </is>
      </c>
      <c r="DX300" s="95" t="n">
        <v>1</v>
      </c>
      <c r="DY300" s="95" t="n"/>
      <c r="DZ300" s="95" t="n"/>
      <c r="EA300" s="95" t="n"/>
      <c r="EB300" s="95" t="n"/>
      <c r="EC300" s="95" t="n"/>
      <c r="ED300" s="95" t="n"/>
      <c r="EE300" s="95" t="n">
        <v>1629083771</v>
      </c>
      <c r="EF300" s="95" t="n">
        <v>202</v>
      </c>
      <c r="EG300" s="95" t="inlineStr">
        <is>
          <t>Материалы</t>
        </is>
      </c>
      <c r="EH300" s="95" t="n">
        <v>0</v>
      </c>
      <c r="EI300" s="95" t="n"/>
      <c r="EJ300" s="95" t="n">
        <v>103.4</v>
      </c>
      <c r="EK300" s="95" t="n">
        <v>0</v>
      </c>
      <c r="EL300" s="95" t="inlineStr">
        <is>
          <t>ТКП / коммерческое предложение</t>
        </is>
      </c>
      <c r="EM300" s="95" t="inlineStr">
        <is>
          <t>PETR-687523</t>
        </is>
      </c>
      <c r="EN300" s="95" t="n"/>
      <c r="EO300" s="95" t="n"/>
      <c r="EP300" s="95" t="n"/>
      <c r="EQ300" s="95" t="n">
        <v>0</v>
      </c>
      <c r="ER300" s="95" t="n">
        <v>669.08</v>
      </c>
      <c r="ES300" s="95" t="n">
        <v>0</v>
      </c>
      <c r="ET300" s="95" t="n">
        <v>0</v>
      </c>
      <c r="EU300" s="95" t="n">
        <v>0</v>
      </c>
      <c r="EV300" s="95" t="n">
        <v>0</v>
      </c>
      <c r="EW300" s="95" t="n">
        <v>0</v>
      </c>
      <c r="EX300" s="95" t="n">
        <v>0</v>
      </c>
      <c r="EY300" s="95" t="n">
        <v>0</v>
      </c>
      <c r="EZ300" s="95" t="n"/>
      <c r="FA300" s="95" t="n"/>
      <c r="FB300" s="95" t="n"/>
      <c r="FC300" s="95" t="n"/>
      <c r="FD300" s="95" t="n"/>
      <c r="FE300" s="95" t="n"/>
      <c r="FF300" s="95" t="n"/>
      <c r="FG300" s="95" t="n"/>
      <c r="FH300" s="95" t="n"/>
      <c r="FI300" s="95" t="n"/>
      <c r="FJ300" s="95" t="n"/>
      <c r="FK300" s="95" t="n"/>
      <c r="FL300" s="95" t="n"/>
      <c r="FM300" s="95" t="n"/>
      <c r="FN300" s="95" t="n"/>
      <c r="FO300" s="95" t="n"/>
      <c r="FP300" s="95" t="n"/>
      <c r="FQ300" s="95" t="n">
        <v>0</v>
      </c>
      <c r="FR300" s="95">
        <f>ROUND(IF(BI300=3,GM300,0),2)</f>
        <v/>
      </c>
      <c r="FS300" s="95" t="n">
        <v>0</v>
      </c>
      <c r="FT300" s="95" t="n"/>
      <c r="FU300" s="95" t="n"/>
      <c r="FV300" s="95" t="n"/>
      <c r="FW300" s="95" t="n"/>
      <c r="FX300" s="95" t="n">
        <v>0</v>
      </c>
      <c r="FY300" s="95" t="n">
        <v>0</v>
      </c>
      <c r="FZ300" s="95" t="n"/>
      <c r="GA300" s="95" t="inlineStr">
        <is>
          <t>[82 / 1,20 /  1] +  2% Заг.скл</t>
        </is>
      </c>
      <c r="GB300" s="95" t="n"/>
      <c r="GC300" s="95" t="n"/>
      <c r="GD300" s="95" t="n">
        <v>1</v>
      </c>
      <c r="GE300" s="95" t="n"/>
      <c r="GF300" s="95" t="n">
        <v>1629083771</v>
      </c>
      <c r="GG300" s="95" t="n">
        <v>2</v>
      </c>
      <c r="GH300" s="95" t="n">
        <v>4</v>
      </c>
      <c r="GI300" s="95" t="n">
        <v>-2</v>
      </c>
      <c r="GJ300" s="95" t="n">
        <v>0</v>
      </c>
      <c r="GK300" s="95" t="n">
        <v>0</v>
      </c>
      <c r="GL300" s="95">
        <f>ROUND(IF(AND(BH300=3,BI300=3,FS300&lt;&gt;0),P300,0),2)</f>
        <v/>
      </c>
      <c r="GM300" s="95">
        <f>ROUND(O300+X300+Y300,2)+GX300</f>
        <v/>
      </c>
      <c r="GN300" s="95">
        <f>IF(OR(BI300=0,BI300=1),GM300-GX300,0)</f>
        <v/>
      </c>
      <c r="GO300" s="95">
        <f>IF(BI300=2,GM300-GX300,0)</f>
        <v/>
      </c>
      <c r="GP300" s="95">
        <f>IF(BI300=4,GM300-GX300,0)</f>
        <v/>
      </c>
      <c r="GQ300" s="95" t="n"/>
      <c r="GR300" s="95" t="n">
        <v>0</v>
      </c>
      <c r="GS300" s="95" t="n">
        <v>2</v>
      </c>
      <c r="GT300" s="95" t="n">
        <v>0</v>
      </c>
      <c r="GU300" s="95" t="n"/>
      <c r="GV300" s="95">
        <f>ROUND((GT300),6)</f>
        <v/>
      </c>
      <c r="GW300" s="95" t="n">
        <v>1</v>
      </c>
      <c r="GX300" s="95">
        <f>ROUND(HC300*I300,2)</f>
        <v/>
      </c>
      <c r="GY300" s="95" t="n">
        <v>0</v>
      </c>
      <c r="GZ300" s="95" t="n">
        <v>0</v>
      </c>
      <c r="HA300" s="95" t="n">
        <v>0</v>
      </c>
      <c r="HB300" s="95" t="n">
        <v>0</v>
      </c>
      <c r="HC300" s="95">
        <f>GV300*GW300</f>
        <v/>
      </c>
      <c r="HD300" s="95" t="n">
        <v>0</v>
      </c>
      <c r="HE300" s="95" t="n"/>
      <c r="HF300" s="95" t="n"/>
      <c r="HG300" s="95" t="n"/>
      <c r="HH300" s="95" t="n"/>
      <c r="HI300" s="95" t="n"/>
      <c r="HJ300" s="95" t="n"/>
      <c r="HK300" s="95" t="n"/>
      <c r="HL300" s="95" t="n"/>
      <c r="HM300" s="95" t="n"/>
      <c r="HN300" s="95" t="n"/>
      <c r="HO300" s="95" t="n"/>
      <c r="HP300" s="95" t="n"/>
      <c r="HQ300" s="95" t="n"/>
      <c r="HR300" s="95" t="n"/>
      <c r="HS300" s="95" t="n"/>
      <c r="HT300" s="95" t="n"/>
      <c r="HU300" s="95" t="n"/>
      <c r="HV300" s="95" t="n"/>
      <c r="HW300" s="95" t="n"/>
      <c r="HX300" s="95" t="n"/>
      <c r="HY300" s="95" t="n"/>
      <c r="HZ300" s="95" t="n"/>
      <c r="IA300" s="95" t="n"/>
      <c r="IB300" s="95" t="n"/>
      <c r="IC300" s="95" t="n"/>
      <c r="ID300" s="95" t="n"/>
      <c r="IE300" s="95" t="n"/>
      <c r="IF300" s="95" t="n"/>
      <c r="IG300" s="95" t="n"/>
      <c r="IH300" s="95" t="n"/>
      <c r="II300" s="95" t="n"/>
      <c r="IJ300" s="95" t="n"/>
      <c r="IK300" s="95" t="n"/>
      <c r="IL300" s="95" t="n"/>
      <c r="IM300" s="95" t="n"/>
      <c r="IN300" s="95" t="n"/>
      <c r="IO300" s="95" t="n"/>
      <c r="IP300" s="95" t="n"/>
      <c r="IQ300" s="95" t="n"/>
      <c r="IR300" s="95" t="n"/>
      <c r="IS300" s="95" t="n"/>
      <c r="IT300" s="95" t="n"/>
      <c r="IU300" s="95" t="n"/>
    </row>
    <row r="301" ht="12.75" customHeight="1" s="54">
      <c r="A301" s="95" t="n">
        <v>18</v>
      </c>
      <c r="B301" s="95" t="n">
        <v>1</v>
      </c>
      <c r="C301" s="95">
        <f>ROW(SmtRes!A278)</f>
        <v/>
      </c>
      <c r="D301" s="95">
        <f>ROW(EtalonRes!A278)</f>
        <v/>
      </c>
      <c r="E301" s="95" t="n">
        <v>2</v>
      </c>
      <c r="F301" s="95" t="inlineStr">
        <is>
          <t>PETR-106867</t>
        </is>
      </c>
      <c r="G301" s="95" t="inlineStr">
        <is>
          <t>Грязезащитное покрытие/решетка входной зоны</t>
        </is>
      </c>
      <c r="H301" s="95" t="inlineStr">
        <is>
          <t>м2</t>
        </is>
      </c>
      <c r="I301" s="95" t="n">
        <v>43.46</v>
      </c>
      <c r="J301" s="95" t="n">
        <v>9478.6</v>
      </c>
      <c r="K301" s="95" t="n">
        <v>411939.87</v>
      </c>
      <c r="L301" s="95" t="n"/>
      <c r="M301" s="95" t="n"/>
      <c r="N301" s="95" t="n"/>
      <c r="O301" s="95">
        <f>ROUND(Z301,2)</f>
        <v/>
      </c>
      <c r="P301" s="95">
        <f>ROUND(U301,2)</f>
        <v/>
      </c>
      <c r="Q301" s="95">
        <f>ROUND(1,2)</f>
        <v/>
      </c>
      <c r="R301" s="95">
        <f>ROUND(AH301,2)</f>
        <v/>
      </c>
      <c r="S301" s="95" t="inlineStr">
        <is>
          <t>PETR-106867</t>
        </is>
      </c>
      <c r="T301" s="95" t="inlineStr">
        <is>
          <t>equipment</t>
        </is>
      </c>
      <c r="U301" s="95" t="n">
        <v>411939.87</v>
      </c>
      <c r="V301" s="95" t="n">
        <v>0</v>
      </c>
      <c r="W301" s="95" t="n">
        <v>0</v>
      </c>
      <c r="X301" s="95" t="n">
        <v>0</v>
      </c>
      <c r="Y301" s="95" t="n">
        <v>0</v>
      </c>
      <c r="Z301" s="95" t="n">
        <v>411939.96</v>
      </c>
      <c r="AA301" s="95" t="n">
        <v>0</v>
      </c>
      <c r="AB301" s="95" t="n">
        <v>0</v>
      </c>
      <c r="AC301" s="95" t="n">
        <v>0</v>
      </c>
      <c r="AD301" s="95" t="n">
        <v>0</v>
      </c>
      <c r="AE301" s="95" t="inlineStr">
        <is>
          <t>equipment</t>
        </is>
      </c>
      <c r="AF301" s="95" t="n">
        <v>0</v>
      </c>
      <c r="AG301" s="95" t="n">
        <v>0</v>
      </c>
      <c r="AH301" s="95" t="n">
        <v>0</v>
      </c>
      <c r="AI301" s="95">
        <f>(EX301)</f>
        <v/>
      </c>
      <c r="AJ301" s="95">
        <f>(AS301)</f>
        <v/>
      </c>
      <c r="AK301" s="95" t="n">
        <v>0</v>
      </c>
      <c r="AL301" s="95" t="n">
        <v>0</v>
      </c>
      <c r="AM301" s="95" t="n">
        <v>0</v>
      </c>
      <c r="AN301" s="95" t="n">
        <v>0</v>
      </c>
      <c r="AO301" s="95">
        <f>ROUND(O301,2)</f>
        <v/>
      </c>
      <c r="AP301" s="95" t="n">
        <v>0</v>
      </c>
      <c r="AQ301" s="95">
        <f>ROUND(R301,2)</f>
        <v/>
      </c>
      <c r="AR301" s="95" t="n">
        <v>0</v>
      </c>
      <c r="AS301" s="95" t="n">
        <v>0</v>
      </c>
      <c r="AT301" s="95" t="n">
        <v>0</v>
      </c>
      <c r="AU301" s="95" t="n">
        <v>0</v>
      </c>
      <c r="AV301" s="95" t="n">
        <v>1</v>
      </c>
      <c r="AW301" s="95" t="n">
        <v>1</v>
      </c>
      <c r="AX301" s="95" t="n"/>
      <c r="AY301" s="95" t="n"/>
      <c r="AZ301" s="95" t="n">
        <v>1</v>
      </c>
      <c r="BA301" s="95" t="n">
        <v>0</v>
      </c>
      <c r="BB301" s="95" t="n">
        <v>0</v>
      </c>
      <c r="BC301" s="95" t="n">
        <v>1</v>
      </c>
      <c r="BD301" s="95" t="n"/>
      <c r="BE301" s="95" t="n"/>
      <c r="BF301" s="95" t="n"/>
      <c r="BG301" s="95" t="n"/>
      <c r="BH301" s="95" t="n">
        <v>3</v>
      </c>
      <c r="BI301" s="95" t="n">
        <v>43.46</v>
      </c>
      <c r="BJ301" s="95" t="n"/>
      <c r="BK301" s="95" t="n"/>
      <c r="BL301" s="95" t="n"/>
      <c r="BM301" s="95" t="n">
        <v>400003</v>
      </c>
      <c r="BN301" s="95" t="n">
        <v>0</v>
      </c>
      <c r="BO301" s="95" t="n"/>
      <c r="BP301" s="95" t="n">
        <v>0</v>
      </c>
      <c r="BQ301" s="95" t="n">
        <v>216</v>
      </c>
      <c r="BR301" s="95" t="n">
        <v>0</v>
      </c>
      <c r="BS301" s="95" t="n">
        <v>1</v>
      </c>
      <c r="BT301" s="95" t="n">
        <v>1</v>
      </c>
      <c r="BU301" s="95" t="n">
        <v>1</v>
      </c>
      <c r="BV301" s="95" t="n">
        <v>1</v>
      </c>
      <c r="BW301" s="95" t="n">
        <v>1</v>
      </c>
      <c r="BX301" s="95" t="n">
        <v>1</v>
      </c>
      <c r="BY301" s="95" t="n"/>
      <c r="BZ301" s="95" t="n">
        <v>0</v>
      </c>
      <c r="CA301" s="95" t="n">
        <v>0</v>
      </c>
      <c r="CB301" s="95" t="n"/>
      <c r="CC301" s="95" t="n"/>
      <c r="CD301" s="95" t="n"/>
      <c r="CE301" s="95" t="n">
        <v>30</v>
      </c>
      <c r="CF301" s="95" t="n">
        <v>0</v>
      </c>
      <c r="CG301" s="95" t="n">
        <v>0</v>
      </c>
      <c r="CH301" s="95" t="n"/>
      <c r="CI301" s="95" t="n"/>
      <c r="CJ301" s="95" t="n"/>
      <c r="CK301" s="95" t="n"/>
      <c r="CL301" s="95" t="n"/>
      <c r="CM301" s="95" t="n">
        <v>0</v>
      </c>
      <c r="CN301" s="95" t="n"/>
      <c r="CO301" s="95" t="n">
        <v>0</v>
      </c>
      <c r="CP301" s="95">
        <f>ROUND(P301,2)</f>
        <v/>
      </c>
      <c r="CQ301" s="95">
        <f>ROUND(V301,2)</f>
        <v/>
      </c>
      <c r="CR301" s="95">
        <f>ROUND(W301,2)</f>
        <v/>
      </c>
      <c r="CS301" s="95">
        <f>ROUND(X301,2)</f>
        <v/>
      </c>
      <c r="CT301" s="95">
        <f>ROUND(Y301,2)</f>
        <v/>
      </c>
      <c r="CU301" s="95">
        <f>ROUND(AF301,2)</f>
        <v/>
      </c>
      <c r="CV301" s="95">
        <f>ROUND((AH301*AV301),2)</f>
        <v/>
      </c>
      <c r="CW301" s="95">
        <f>ROUND(AI301,2)</f>
        <v/>
      </c>
      <c r="CX301" s="95">
        <f>ROUND(AJ301,2)</f>
        <v/>
      </c>
      <c r="CY301" s="95">
        <f>ROUND(((P301*AT301)/100),2)</f>
        <v/>
      </c>
      <c r="CZ301" s="95">
        <f>ROUND(((P301*AU301)/100),2)</f>
        <v/>
      </c>
      <c r="DA301" s="95" t="n"/>
      <c r="DB301" s="95" t="n"/>
      <c r="DC301" s="95" t="n"/>
      <c r="DD301" s="95" t="n"/>
      <c r="DE301" s="95" t="n"/>
      <c r="DF301" s="95" t="n"/>
      <c r="DG301" s="95" t="n"/>
      <c r="DH301" s="95" t="n"/>
      <c r="DI301" s="95" t="n"/>
      <c r="DJ301" s="95" t="n"/>
      <c r="DK301" s="95" t="n"/>
      <c r="DL301" s="95" t="n"/>
      <c r="DM301" s="95" t="n"/>
      <c r="DN301" s="95" t="n">
        <v>0</v>
      </c>
      <c r="DO301" s="95" t="n">
        <v>0</v>
      </c>
      <c r="DP301" s="95" t="n">
        <v>1</v>
      </c>
      <c r="DQ301" s="95" t="n">
        <v>1</v>
      </c>
      <c r="DR301" s="95" t="n"/>
      <c r="DS301" s="95" t="n"/>
      <c r="DT301" s="95" t="n"/>
      <c r="DU301" s="95" t="n">
        <v>1000</v>
      </c>
      <c r="DV301" s="95" t="inlineStr">
        <is>
          <t>м2</t>
        </is>
      </c>
      <c r="DW301" s="95" t="inlineStr">
        <is>
          <t>м2</t>
        </is>
      </c>
      <c r="DX301" s="95" t="n">
        <v>1</v>
      </c>
      <c r="DY301" s="95" t="n"/>
      <c r="DZ301" s="95" t="n"/>
      <c r="EA301" s="95" t="n"/>
      <c r="EB301" s="95" t="n"/>
      <c r="EC301" s="95" t="n"/>
      <c r="ED301" s="95" t="n"/>
      <c r="EE301" s="95" t="n">
        <v>1222180288</v>
      </c>
      <c r="EF301" s="95" t="n">
        <v>216</v>
      </c>
      <c r="EG301" s="95" t="inlineStr">
        <is>
          <t>Оборудование</t>
        </is>
      </c>
      <c r="EH301" s="95" t="n">
        <v>0</v>
      </c>
      <c r="EI301" s="95" t="n"/>
      <c r="EJ301" s="95" t="n">
        <v>43.46</v>
      </c>
      <c r="EK301" s="95" t="n">
        <v>0</v>
      </c>
      <c r="EL301" s="95" t="inlineStr">
        <is>
          <t>ТКП / коммерческое предложение</t>
        </is>
      </c>
      <c r="EM301" s="95" t="inlineStr">
        <is>
          <t>PETR-106867</t>
        </is>
      </c>
      <c r="EN301" s="95" t="n"/>
      <c r="EO301" s="95" t="n"/>
      <c r="EP301" s="95" t="n"/>
      <c r="EQ301" s="95" t="n">
        <v>0</v>
      </c>
      <c r="ER301" s="95" t="n">
        <v>9478.6</v>
      </c>
      <c r="ES301" s="95" t="n">
        <v>0</v>
      </c>
      <c r="ET301" s="95" t="n">
        <v>0</v>
      </c>
      <c r="EU301" s="95" t="n">
        <v>0</v>
      </c>
      <c r="EV301" s="95" t="n">
        <v>0</v>
      </c>
      <c r="EW301" s="95" t="n">
        <v>0</v>
      </c>
      <c r="EX301" s="95" t="n">
        <v>0</v>
      </c>
      <c r="EY301" s="95" t="n">
        <v>0</v>
      </c>
      <c r="EZ301" s="95" t="n"/>
      <c r="FA301" s="95" t="n"/>
      <c r="FB301" s="95" t="n"/>
      <c r="FC301" s="95" t="n"/>
      <c r="FD301" s="95" t="n"/>
      <c r="FE301" s="95" t="n"/>
      <c r="FF301" s="95" t="n"/>
      <c r="FG301" s="95" t="n"/>
      <c r="FH301" s="95" t="n"/>
      <c r="FI301" s="95" t="n"/>
      <c r="FJ301" s="95" t="n"/>
      <c r="FK301" s="95" t="n"/>
      <c r="FL301" s="95" t="n"/>
      <c r="FM301" s="95" t="n"/>
      <c r="FN301" s="95" t="n"/>
      <c r="FO301" s="95" t="n"/>
      <c r="FP301" s="95" t="n"/>
      <c r="FQ301" s="95" t="n">
        <v>0</v>
      </c>
      <c r="FR301" s="95">
        <f>ROUND(IF(BI301=3,GM301,0),2)</f>
        <v/>
      </c>
      <c r="FS301" s="95" t="n">
        <v>0</v>
      </c>
      <c r="FT301" s="95" t="n"/>
      <c r="FU301" s="95" t="n"/>
      <c r="FV301" s="95" t="n"/>
      <c r="FW301" s="95" t="n"/>
      <c r="FX301" s="95" t="n">
        <v>0</v>
      </c>
      <c r="FY301" s="95" t="n">
        <v>0</v>
      </c>
      <c r="FZ301" s="95" t="n"/>
      <c r="GA301" s="95" t="inlineStr">
        <is>
          <t>[83 / 1,20 /  1] +  1,2% Заг.скл</t>
        </is>
      </c>
      <c r="GB301" s="95" t="n"/>
      <c r="GC301" s="95" t="n"/>
      <c r="GD301" s="95" t="n">
        <v>1</v>
      </c>
      <c r="GE301" s="95" t="n"/>
      <c r="GF301" s="95" t="n">
        <v>1222180288</v>
      </c>
      <c r="GG301" s="95" t="n">
        <v>2</v>
      </c>
      <c r="GH301" s="95" t="n">
        <v>3</v>
      </c>
      <c r="GI301" s="95" t="n">
        <v>5</v>
      </c>
      <c r="GJ301" s="95" t="n">
        <v>0</v>
      </c>
      <c r="GK301" s="95" t="n">
        <v>0</v>
      </c>
      <c r="GL301" s="95">
        <f>ROUND(IF(AND(BH301=3,BI301=3,FS301&lt;&gt;0),P301,0),2)</f>
        <v/>
      </c>
      <c r="GM301" s="95">
        <f>ROUND(O301+X301+Y301,2)+GX301</f>
        <v/>
      </c>
      <c r="GN301" s="95">
        <f>IF(OR(BI301=0,BI301=1),GM301-GX301,0)</f>
        <v/>
      </c>
      <c r="GO301" s="95">
        <f>IF(BI301=2,GM301-GX301,0)</f>
        <v/>
      </c>
      <c r="GP301" s="95">
        <f>IF(BI301=4,GM301-GX301,0)</f>
        <v/>
      </c>
      <c r="GQ301" s="95" t="n"/>
      <c r="GR301" s="95" t="n">
        <v>1</v>
      </c>
      <c r="GS301" s="95" t="n">
        <v>1</v>
      </c>
      <c r="GT301" s="95" t="n">
        <v>0</v>
      </c>
      <c r="GU301" s="95" t="n"/>
      <c r="GV301" s="95">
        <f>ROUND((GT301),6)</f>
        <v/>
      </c>
      <c r="GW301" s="95" t="n">
        <v>1</v>
      </c>
      <c r="GX301" s="95">
        <f>ROUND(HC301*I301,2)</f>
        <v/>
      </c>
      <c r="GY301" s="95" t="n">
        <v>0</v>
      </c>
      <c r="GZ301" s="95" t="n">
        <v>0</v>
      </c>
      <c r="HA301" s="95" t="n">
        <v>0</v>
      </c>
      <c r="HB301" s="95" t="n">
        <v>0</v>
      </c>
      <c r="HC301" s="95">
        <f>GV301*GW301</f>
        <v/>
      </c>
      <c r="HD301" s="95" t="n">
        <v>0</v>
      </c>
      <c r="HE301" s="95" t="n"/>
      <c r="HF301" s="95" t="n"/>
      <c r="HG301" s="95" t="n"/>
      <c r="HH301" s="95" t="n"/>
      <c r="HI301" s="95" t="n"/>
      <c r="HJ301" s="95" t="n"/>
      <c r="HK301" s="95" t="n"/>
      <c r="HL301" s="95" t="n"/>
      <c r="HM301" s="95" t="n"/>
      <c r="HN301" s="95" t="n"/>
      <c r="HO301" s="95" t="n"/>
      <c r="HP301" s="95" t="n"/>
      <c r="HQ301" s="95" t="n"/>
      <c r="HR301" s="95" t="n"/>
      <c r="HS301" s="95" t="n"/>
      <c r="HT301" s="95" t="n"/>
      <c r="HU301" s="95" t="n"/>
      <c r="HV301" s="95" t="n"/>
      <c r="HW301" s="95" t="n"/>
      <c r="HX301" s="95" t="n"/>
      <c r="HY301" s="95" t="n"/>
      <c r="HZ301" s="95" t="n"/>
      <c r="IA301" s="95" t="n"/>
      <c r="IB301" s="95" t="n"/>
      <c r="IC301" s="95" t="n"/>
      <c r="ID301" s="95" t="n"/>
      <c r="IE301" s="95" t="n"/>
      <c r="IF301" s="95" t="n"/>
      <c r="IG301" s="95" t="n"/>
      <c r="IH301" s="95" t="n"/>
      <c r="II301" s="95" t="n"/>
      <c r="IJ301" s="95" t="n"/>
      <c r="IK301" s="95" t="n"/>
      <c r="IL301" s="95" t="n"/>
      <c r="IM301" s="95" t="n"/>
      <c r="IN301" s="95" t="n"/>
      <c r="IO301" s="95" t="n"/>
      <c r="IP301" s="95" t="n"/>
      <c r="IQ301" s="95" t="n"/>
      <c r="IR301" s="95" t="n"/>
      <c r="IS301" s="95" t="n"/>
      <c r="IT301" s="95" t="n"/>
      <c r="IU301" s="95" t="n"/>
    </row>
    <row r="302" ht="12.75" customHeight="1" s="54">
      <c r="A302" s="95" t="n">
        <v>18</v>
      </c>
      <c r="B302" s="95" t="n">
        <v>1</v>
      </c>
      <c r="C302" s="95">
        <f>ROW(SmtRes!A279)</f>
        <v/>
      </c>
      <c r="D302" s="95">
        <f>ROW(EtalonRes!A279)</f>
        <v/>
      </c>
      <c r="E302" s="95" t="n">
        <v>2.1</v>
      </c>
      <c r="F302" s="95" t="inlineStr">
        <is>
          <t>TKP</t>
        </is>
      </c>
      <c r="G302" s="95" t="inlineStr">
        <is>
          <t>Таблички помещений, навигация, пиктограммы и крепеж</t>
        </is>
      </c>
      <c r="H302" s="95" t="inlineStr">
        <is>
          <t>компл.</t>
        </is>
      </c>
      <c r="I302" s="95" t="n">
        <v>94</v>
      </c>
      <c r="J302" s="95" t="n">
        <v>1059.37</v>
      </c>
      <c r="K302" s="95" t="n">
        <v>99581.03</v>
      </c>
      <c r="L302" s="95" t="n"/>
      <c r="M302" s="95" t="n"/>
      <c r="N302" s="95" t="n"/>
      <c r="O302" s="95">
        <f>ROUND(Z302,2)</f>
        <v/>
      </c>
      <c r="P302" s="95">
        <f>ROUND(U302,2)</f>
        <v/>
      </c>
      <c r="Q302" s="95">
        <f>ROUND(1,2)</f>
        <v/>
      </c>
      <c r="R302" s="95">
        <f>ROUND(AH302,2)</f>
        <v/>
      </c>
      <c r="S302" s="95" t="inlineStr">
        <is>
          <t>ТКП</t>
        </is>
      </c>
      <c r="T302" s="95" t="inlineStr">
        <is>
          <t>material</t>
        </is>
      </c>
      <c r="U302" s="95" t="n">
        <v>99581.03</v>
      </c>
      <c r="V302" s="95" t="n">
        <v>0</v>
      </c>
      <c r="W302" s="95" t="n">
        <v>0</v>
      </c>
      <c r="X302" s="95" t="n">
        <v>0</v>
      </c>
      <c r="Y302" s="95" t="n">
        <v>0</v>
      </c>
      <c r="Z302" s="95" t="n">
        <v>99580.78</v>
      </c>
      <c r="AA302" s="95" t="n">
        <v>0</v>
      </c>
      <c r="AB302" s="95" t="n">
        <v>0</v>
      </c>
      <c r="AC302" s="95" t="n">
        <v>0</v>
      </c>
      <c r="AD302" s="95" t="n">
        <v>0</v>
      </c>
      <c r="AE302" s="95" t="inlineStr">
        <is>
          <t>material</t>
        </is>
      </c>
      <c r="AF302" s="95" t="n">
        <v>0</v>
      </c>
      <c r="AG302" s="95" t="n">
        <v>0</v>
      </c>
      <c r="AH302" s="95" t="n">
        <v>0</v>
      </c>
      <c r="AI302" s="95">
        <f>(EX302)</f>
        <v/>
      </c>
      <c r="AJ302" s="95">
        <f>(AS302)</f>
        <v/>
      </c>
      <c r="AK302" s="95" t="n">
        <v>0</v>
      </c>
      <c r="AL302" s="95" t="n">
        <v>0</v>
      </c>
      <c r="AM302" s="95" t="n">
        <v>0</v>
      </c>
      <c r="AN302" s="95" t="n">
        <v>0</v>
      </c>
      <c r="AO302" s="95">
        <f>ROUND(O302,2)</f>
        <v/>
      </c>
      <c r="AP302" s="95" t="n">
        <v>0</v>
      </c>
      <c r="AQ302" s="95">
        <f>ROUND(R302,2)</f>
        <v/>
      </c>
      <c r="AR302" s="95" t="n">
        <v>0</v>
      </c>
      <c r="AS302" s="95" t="n">
        <v>0</v>
      </c>
      <c r="AT302" s="95" t="n">
        <v>0</v>
      </c>
      <c r="AU302" s="95" t="n">
        <v>0</v>
      </c>
      <c r="AV302" s="95" t="n">
        <v>1</v>
      </c>
      <c r="AW302" s="95" t="n">
        <v>1</v>
      </c>
      <c r="AX302" s="95" t="n"/>
      <c r="AY302" s="95" t="n"/>
      <c r="AZ302" s="95" t="n">
        <v>1</v>
      </c>
      <c r="BA302" s="95" t="n">
        <v>0</v>
      </c>
      <c r="BB302" s="95" t="n">
        <v>0</v>
      </c>
      <c r="BC302" s="95" t="n">
        <v>1</v>
      </c>
      <c r="BD302" s="95" t="n"/>
      <c r="BE302" s="95" t="n"/>
      <c r="BF302" s="95" t="n"/>
      <c r="BG302" s="95" t="n"/>
      <c r="BH302" s="95" t="n">
        <v>3</v>
      </c>
      <c r="BI302" s="95" t="n">
        <v>94</v>
      </c>
      <c r="BJ302" s="95" t="n"/>
      <c r="BK302" s="95" t="n"/>
      <c r="BL302" s="95" t="n"/>
      <c r="BM302" s="95" t="n">
        <v>400002</v>
      </c>
      <c r="BN302" s="95" t="n">
        <v>0</v>
      </c>
      <c r="BO302" s="95" t="n"/>
      <c r="BP302" s="95" t="n">
        <v>0</v>
      </c>
      <c r="BQ302" s="95" t="n">
        <v>202</v>
      </c>
      <c r="BR302" s="95" t="n">
        <v>0</v>
      </c>
      <c r="BS302" s="95" t="n">
        <v>1</v>
      </c>
      <c r="BT302" s="95" t="n">
        <v>1</v>
      </c>
      <c r="BU302" s="95" t="n">
        <v>1</v>
      </c>
      <c r="BV302" s="95" t="n">
        <v>1</v>
      </c>
      <c r="BW302" s="95" t="n">
        <v>1</v>
      </c>
      <c r="BX302" s="95" t="n">
        <v>1</v>
      </c>
      <c r="BY302" s="95" t="n"/>
      <c r="BZ302" s="95" t="n">
        <v>0</v>
      </c>
      <c r="CA302" s="95" t="n">
        <v>0</v>
      </c>
      <c r="CB302" s="95" t="n"/>
      <c r="CC302" s="95" t="n"/>
      <c r="CD302" s="95" t="n"/>
      <c r="CE302" s="95" t="n">
        <v>30</v>
      </c>
      <c r="CF302" s="95" t="n">
        <v>0</v>
      </c>
      <c r="CG302" s="95" t="n">
        <v>0</v>
      </c>
      <c r="CH302" s="95" t="n"/>
      <c r="CI302" s="95" t="n"/>
      <c r="CJ302" s="95" t="n"/>
      <c r="CK302" s="95" t="n"/>
      <c r="CL302" s="95" t="n"/>
      <c r="CM302" s="95" t="n">
        <v>0</v>
      </c>
      <c r="CN302" s="95" t="n"/>
      <c r="CO302" s="95" t="n">
        <v>0</v>
      </c>
      <c r="CP302" s="95">
        <f>ROUND(P302,2)</f>
        <v/>
      </c>
      <c r="CQ302" s="95">
        <f>ROUND(V302,2)</f>
        <v/>
      </c>
      <c r="CR302" s="95">
        <f>ROUND(W302,2)</f>
        <v/>
      </c>
      <c r="CS302" s="95">
        <f>ROUND(X302,2)</f>
        <v/>
      </c>
      <c r="CT302" s="95">
        <f>ROUND(Y302,2)</f>
        <v/>
      </c>
      <c r="CU302" s="95">
        <f>ROUND(AF302,2)</f>
        <v/>
      </c>
      <c r="CV302" s="95">
        <f>ROUND((AH302*AV302),2)</f>
        <v/>
      </c>
      <c r="CW302" s="95">
        <f>ROUND(AI302,2)</f>
        <v/>
      </c>
      <c r="CX302" s="95">
        <f>ROUND(AJ302,2)</f>
        <v/>
      </c>
      <c r="CY302" s="95">
        <f>ROUND(((P302*AT302)/100),2)</f>
        <v/>
      </c>
      <c r="CZ302" s="95">
        <f>ROUND(((P302*AU302)/100),2)</f>
        <v/>
      </c>
      <c r="DA302" s="95" t="n"/>
      <c r="DB302" s="95" t="n"/>
      <c r="DC302" s="95" t="n"/>
      <c r="DD302" s="95" t="n"/>
      <c r="DE302" s="95" t="n"/>
      <c r="DF302" s="95" t="n"/>
      <c r="DG302" s="95" t="n"/>
      <c r="DH302" s="95" t="n"/>
      <c r="DI302" s="95" t="n"/>
      <c r="DJ302" s="95" t="n"/>
      <c r="DK302" s="95" t="n"/>
      <c r="DL302" s="95" t="n"/>
      <c r="DM302" s="95" t="n"/>
      <c r="DN302" s="95" t="n">
        <v>0</v>
      </c>
      <c r="DO302" s="95" t="n">
        <v>0</v>
      </c>
      <c r="DP302" s="95" t="n">
        <v>1</v>
      </c>
      <c r="DQ302" s="95" t="n">
        <v>1</v>
      </c>
      <c r="DR302" s="95" t="n"/>
      <c r="DS302" s="95" t="n"/>
      <c r="DT302" s="95" t="n"/>
      <c r="DU302" s="95" t="n">
        <v>1000</v>
      </c>
      <c r="DV302" s="95" t="inlineStr">
        <is>
          <t>компл.</t>
        </is>
      </c>
      <c r="DW302" s="95" t="inlineStr">
        <is>
          <t>компл.</t>
        </is>
      </c>
      <c r="DX302" s="95" t="n">
        <v>1</v>
      </c>
      <c r="DY302" s="95" t="n"/>
      <c r="DZ302" s="95" t="n"/>
      <c r="EA302" s="95" t="n"/>
      <c r="EB302" s="95" t="n"/>
      <c r="EC302" s="95" t="n"/>
      <c r="ED302" s="95" t="n"/>
      <c r="EE302" s="95" t="n">
        <v>1521496550</v>
      </c>
      <c r="EF302" s="95" t="n">
        <v>202</v>
      </c>
      <c r="EG302" s="95" t="inlineStr">
        <is>
          <t>Материалы</t>
        </is>
      </c>
      <c r="EH302" s="95" t="n">
        <v>0</v>
      </c>
      <c r="EI302" s="95" t="n"/>
      <c r="EJ302" s="95" t="n">
        <v>94</v>
      </c>
      <c r="EK302" s="95" t="n">
        <v>0</v>
      </c>
      <c r="EL302" s="95" t="inlineStr">
        <is>
          <t>ТКП / коммерческое предложение</t>
        </is>
      </c>
      <c r="EM302" s="95" t="inlineStr">
        <is>
          <t>ТКП</t>
        </is>
      </c>
      <c r="EN302" s="95" t="n"/>
      <c r="EO302" s="95" t="n"/>
      <c r="EP302" s="95" t="n"/>
      <c r="EQ302" s="95" t="n">
        <v>0</v>
      </c>
      <c r="ER302" s="95" t="n">
        <v>1059.37</v>
      </c>
      <c r="ES302" s="95" t="n">
        <v>0</v>
      </c>
      <c r="ET302" s="95" t="n">
        <v>0</v>
      </c>
      <c r="EU302" s="95" t="n">
        <v>0</v>
      </c>
      <c r="EV302" s="95" t="n">
        <v>0</v>
      </c>
      <c r="EW302" s="95" t="n">
        <v>0</v>
      </c>
      <c r="EX302" s="95" t="n">
        <v>0</v>
      </c>
      <c r="EY302" s="95" t="n">
        <v>0</v>
      </c>
      <c r="EZ302" s="95" t="n"/>
      <c r="FA302" s="95" t="n"/>
      <c r="FB302" s="95" t="n"/>
      <c r="FC302" s="95" t="n"/>
      <c r="FD302" s="95" t="n"/>
      <c r="FE302" s="95" t="n"/>
      <c r="FF302" s="95" t="n"/>
      <c r="FG302" s="95" t="n"/>
      <c r="FH302" s="95" t="n"/>
      <c r="FI302" s="95" t="n"/>
      <c r="FJ302" s="95" t="n"/>
      <c r="FK302" s="95" t="n"/>
      <c r="FL302" s="95" t="n"/>
      <c r="FM302" s="95" t="n"/>
      <c r="FN302" s="95" t="n"/>
      <c r="FO302" s="95" t="n"/>
      <c r="FP302" s="95" t="n"/>
      <c r="FQ302" s="95" t="n">
        <v>0</v>
      </c>
      <c r="FR302" s="95">
        <f>ROUND(IF(BI302=3,GM302,0),2)</f>
        <v/>
      </c>
      <c r="FS302" s="95" t="n">
        <v>0</v>
      </c>
      <c r="FT302" s="95" t="n"/>
      <c r="FU302" s="95" t="n"/>
      <c r="FV302" s="95" t="n"/>
      <c r="FW302" s="95" t="n"/>
      <c r="FX302" s="95" t="n">
        <v>0</v>
      </c>
      <c r="FY302" s="95" t="n">
        <v>0</v>
      </c>
      <c r="FZ302" s="95" t="n"/>
      <c r="GA302" s="95" t="inlineStr">
        <is>
          <t>[82 / 1,20 /  1] +  2% Заг.скл</t>
        </is>
      </c>
      <c r="GB302" s="95" t="n"/>
      <c r="GC302" s="95" t="n"/>
      <c r="GD302" s="95" t="n">
        <v>1</v>
      </c>
      <c r="GE302" s="95" t="n"/>
      <c r="GF302" s="95" t="n">
        <v>1521496550</v>
      </c>
      <c r="GG302" s="95" t="n">
        <v>2</v>
      </c>
      <c r="GH302" s="95" t="n">
        <v>4</v>
      </c>
      <c r="GI302" s="95" t="n">
        <v>-2</v>
      </c>
      <c r="GJ302" s="95" t="n">
        <v>0</v>
      </c>
      <c r="GK302" s="95" t="n">
        <v>0</v>
      </c>
      <c r="GL302" s="95">
        <f>ROUND(IF(AND(BH302=3,BI302=3,FS302&lt;&gt;0),P302,0),2)</f>
        <v/>
      </c>
      <c r="GM302" s="95">
        <f>ROUND(O302+X302+Y302,2)+GX302</f>
        <v/>
      </c>
      <c r="GN302" s="95">
        <f>IF(OR(BI302=0,BI302=1),GM302-GX302,0)</f>
        <v/>
      </c>
      <c r="GO302" s="95">
        <f>IF(BI302=2,GM302-GX302,0)</f>
        <v/>
      </c>
      <c r="GP302" s="95">
        <f>IF(BI302=4,GM302-GX302,0)</f>
        <v/>
      </c>
      <c r="GQ302" s="95" t="n"/>
      <c r="GR302" s="95" t="n">
        <v>0</v>
      </c>
      <c r="GS302" s="95" t="n">
        <v>2</v>
      </c>
      <c r="GT302" s="95" t="n">
        <v>0</v>
      </c>
      <c r="GU302" s="95" t="n"/>
      <c r="GV302" s="95">
        <f>ROUND((GT302),6)</f>
        <v/>
      </c>
      <c r="GW302" s="95" t="n">
        <v>1</v>
      </c>
      <c r="GX302" s="95">
        <f>ROUND(HC302*I302,2)</f>
        <v/>
      </c>
      <c r="GY302" s="95" t="n">
        <v>0</v>
      </c>
      <c r="GZ302" s="95" t="n">
        <v>0</v>
      </c>
      <c r="HA302" s="95" t="n">
        <v>0</v>
      </c>
      <c r="HB302" s="95" t="n">
        <v>0</v>
      </c>
      <c r="HC302" s="95">
        <f>GV302*GW302</f>
        <v/>
      </c>
      <c r="HD302" s="95" t="n">
        <v>0</v>
      </c>
      <c r="HE302" s="95" t="n"/>
      <c r="HF302" s="95" t="n"/>
      <c r="HG302" s="95" t="n"/>
      <c r="HH302" s="95" t="n"/>
      <c r="HI302" s="95" t="n"/>
      <c r="HJ302" s="95" t="n"/>
      <c r="HK302" s="95" t="n"/>
      <c r="HL302" s="95" t="n"/>
      <c r="HM302" s="95" t="n"/>
      <c r="HN302" s="95" t="n"/>
      <c r="HO302" s="95" t="n"/>
      <c r="HP302" s="95" t="n"/>
      <c r="HQ302" s="95" t="n"/>
      <c r="HR302" s="95" t="n"/>
      <c r="HS302" s="95" t="n"/>
      <c r="HT302" s="95" t="n"/>
      <c r="HU302" s="95" t="n"/>
      <c r="HV302" s="95" t="n"/>
      <c r="HW302" s="95" t="n"/>
      <c r="HX302" s="95" t="n"/>
      <c r="HY302" s="95" t="n"/>
      <c r="HZ302" s="95" t="n"/>
      <c r="IA302" s="95" t="n"/>
      <c r="IB302" s="95" t="n"/>
      <c r="IC302" s="95" t="n"/>
      <c r="ID302" s="95" t="n"/>
      <c r="IE302" s="95" t="n"/>
      <c r="IF302" s="95" t="n"/>
      <c r="IG302" s="95" t="n"/>
      <c r="IH302" s="95" t="n"/>
      <c r="II302" s="95" t="n"/>
      <c r="IJ302" s="95" t="n"/>
      <c r="IK302" s="95" t="n"/>
      <c r="IL302" s="95" t="n"/>
      <c r="IM302" s="95" t="n"/>
      <c r="IN302" s="95" t="n"/>
      <c r="IO302" s="95" t="n"/>
      <c r="IP302" s="95" t="n"/>
      <c r="IQ302" s="95" t="n"/>
      <c r="IR302" s="95" t="n"/>
      <c r="IS302" s="95" t="n"/>
      <c r="IT302" s="95" t="n"/>
      <c r="IU302" s="95" t="n"/>
    </row>
    <row r="303" ht="12.75" customHeight="1" s="54">
      <c r="A303" s="95" t="n">
        <v>18</v>
      </c>
      <c r="B303" s="95" t="n">
        <v>1</v>
      </c>
      <c r="C303" s="95">
        <f>ROW(SmtRes!A280)</f>
        <v/>
      </c>
      <c r="D303" s="95">
        <f>ROW(EtalonRes!A280)</f>
        <v/>
      </c>
      <c r="E303" s="95" t="n">
        <v>2.1</v>
      </c>
      <c r="F303" s="95" t="inlineStr">
        <is>
          <t>PETR-1028701</t>
        </is>
      </c>
      <c r="G303" s="95" t="inlineStr">
        <is>
          <t>Финишная уборка: химия, салфетки, пленка снятия, пылесборники, ветошь</t>
        </is>
      </c>
      <c r="H303" s="95" t="inlineStr">
        <is>
          <t>м2</t>
        </is>
      </c>
      <c r="I303" s="95" t="n">
        <v>1440.5</v>
      </c>
      <c r="J303" s="95" t="n">
        <v>105.94</v>
      </c>
      <c r="K303" s="95" t="n">
        <v>152602.64</v>
      </c>
      <c r="L303" s="95" t="n"/>
      <c r="M303" s="95" t="n"/>
      <c r="N303" s="95" t="n"/>
      <c r="O303" s="95">
        <f>ROUND(Z303,2)</f>
        <v/>
      </c>
      <c r="P303" s="95">
        <f>ROUND(U303,2)</f>
        <v/>
      </c>
      <c r="Q303" s="95">
        <f>ROUND(1,2)</f>
        <v/>
      </c>
      <c r="R303" s="95">
        <f>ROUND(AH303,2)</f>
        <v/>
      </c>
      <c r="S303" s="95" t="inlineStr">
        <is>
          <t>PETR-1028701</t>
        </is>
      </c>
      <c r="T303" s="95" t="inlineStr">
        <is>
          <t>material</t>
        </is>
      </c>
      <c r="U303" s="95" t="n">
        <v>152602.64</v>
      </c>
      <c r="V303" s="95" t="n">
        <v>0</v>
      </c>
      <c r="W303" s="95" t="n">
        <v>0</v>
      </c>
      <c r="X303" s="95" t="n">
        <v>0</v>
      </c>
      <c r="Y303" s="95" t="n">
        <v>0</v>
      </c>
      <c r="Z303" s="95" t="n">
        <v>152606.57</v>
      </c>
      <c r="AA303" s="95" t="n">
        <v>0</v>
      </c>
      <c r="AB303" s="95" t="n">
        <v>0</v>
      </c>
      <c r="AC303" s="95" t="n">
        <v>0</v>
      </c>
      <c r="AD303" s="95" t="n">
        <v>0</v>
      </c>
      <c r="AE303" s="95" t="inlineStr">
        <is>
          <t>material</t>
        </is>
      </c>
      <c r="AF303" s="95" t="n">
        <v>0</v>
      </c>
      <c r="AG303" s="95" t="n">
        <v>0</v>
      </c>
      <c r="AH303" s="95" t="n">
        <v>0</v>
      </c>
      <c r="AI303" s="95">
        <f>(EX303)</f>
        <v/>
      </c>
      <c r="AJ303" s="95">
        <f>(AS303)</f>
        <v/>
      </c>
      <c r="AK303" s="95" t="n">
        <v>0</v>
      </c>
      <c r="AL303" s="95" t="n">
        <v>0</v>
      </c>
      <c r="AM303" s="95" t="n">
        <v>0</v>
      </c>
      <c r="AN303" s="95" t="n">
        <v>0</v>
      </c>
      <c r="AO303" s="95">
        <f>ROUND(O303,2)</f>
        <v/>
      </c>
      <c r="AP303" s="95" t="n">
        <v>0</v>
      </c>
      <c r="AQ303" s="95">
        <f>ROUND(R303,2)</f>
        <v/>
      </c>
      <c r="AR303" s="95" t="n">
        <v>0</v>
      </c>
      <c r="AS303" s="95" t="n">
        <v>0</v>
      </c>
      <c r="AT303" s="95" t="n">
        <v>0</v>
      </c>
      <c r="AU303" s="95" t="n">
        <v>0</v>
      </c>
      <c r="AV303" s="95" t="n">
        <v>1</v>
      </c>
      <c r="AW303" s="95" t="n">
        <v>1</v>
      </c>
      <c r="AX303" s="95" t="n"/>
      <c r="AY303" s="95" t="n"/>
      <c r="AZ303" s="95" t="n">
        <v>1</v>
      </c>
      <c r="BA303" s="95" t="n">
        <v>0</v>
      </c>
      <c r="BB303" s="95" t="n">
        <v>0</v>
      </c>
      <c r="BC303" s="95" t="n">
        <v>1</v>
      </c>
      <c r="BD303" s="95" t="n"/>
      <c r="BE303" s="95" t="n"/>
      <c r="BF303" s="95" t="n"/>
      <c r="BG303" s="95" t="n"/>
      <c r="BH303" s="95" t="n">
        <v>3</v>
      </c>
      <c r="BI303" s="95" t="n">
        <v>1440.5</v>
      </c>
      <c r="BJ303" s="95" t="n"/>
      <c r="BK303" s="95" t="n"/>
      <c r="BL303" s="95" t="n"/>
      <c r="BM303" s="95" t="n">
        <v>400002</v>
      </c>
      <c r="BN303" s="95" t="n">
        <v>0</v>
      </c>
      <c r="BO303" s="95" t="n"/>
      <c r="BP303" s="95" t="n">
        <v>0</v>
      </c>
      <c r="BQ303" s="95" t="n">
        <v>202</v>
      </c>
      <c r="BR303" s="95" t="n">
        <v>0</v>
      </c>
      <c r="BS303" s="95" t="n">
        <v>1</v>
      </c>
      <c r="BT303" s="95" t="n">
        <v>1</v>
      </c>
      <c r="BU303" s="95" t="n">
        <v>1</v>
      </c>
      <c r="BV303" s="95" t="n">
        <v>1</v>
      </c>
      <c r="BW303" s="95" t="n">
        <v>1</v>
      </c>
      <c r="BX303" s="95" t="n">
        <v>1</v>
      </c>
      <c r="BY303" s="95" t="n"/>
      <c r="BZ303" s="95" t="n">
        <v>0</v>
      </c>
      <c r="CA303" s="95" t="n">
        <v>0</v>
      </c>
      <c r="CB303" s="95" t="n"/>
      <c r="CC303" s="95" t="n"/>
      <c r="CD303" s="95" t="n"/>
      <c r="CE303" s="95" t="n">
        <v>30</v>
      </c>
      <c r="CF303" s="95" t="n">
        <v>0</v>
      </c>
      <c r="CG303" s="95" t="n">
        <v>0</v>
      </c>
      <c r="CH303" s="95" t="n"/>
      <c r="CI303" s="95" t="n"/>
      <c r="CJ303" s="95" t="n"/>
      <c r="CK303" s="95" t="n"/>
      <c r="CL303" s="95" t="n"/>
      <c r="CM303" s="95" t="n">
        <v>0</v>
      </c>
      <c r="CN303" s="95" t="n"/>
      <c r="CO303" s="95" t="n">
        <v>0</v>
      </c>
      <c r="CP303" s="95">
        <f>ROUND(P303,2)</f>
        <v/>
      </c>
      <c r="CQ303" s="95">
        <f>ROUND(V303,2)</f>
        <v/>
      </c>
      <c r="CR303" s="95">
        <f>ROUND(W303,2)</f>
        <v/>
      </c>
      <c r="CS303" s="95">
        <f>ROUND(X303,2)</f>
        <v/>
      </c>
      <c r="CT303" s="95">
        <f>ROUND(Y303,2)</f>
        <v/>
      </c>
      <c r="CU303" s="95">
        <f>ROUND(AF303,2)</f>
        <v/>
      </c>
      <c r="CV303" s="95">
        <f>ROUND((AH303*AV303),2)</f>
        <v/>
      </c>
      <c r="CW303" s="95">
        <f>ROUND(AI303,2)</f>
        <v/>
      </c>
      <c r="CX303" s="95">
        <f>ROUND(AJ303,2)</f>
        <v/>
      </c>
      <c r="CY303" s="95">
        <f>ROUND(((P303*AT303)/100),2)</f>
        <v/>
      </c>
      <c r="CZ303" s="95">
        <f>ROUND(((P303*AU303)/100),2)</f>
        <v/>
      </c>
      <c r="DA303" s="95" t="n"/>
      <c r="DB303" s="95" t="n"/>
      <c r="DC303" s="95" t="n"/>
      <c r="DD303" s="95" t="n"/>
      <c r="DE303" s="95" t="n"/>
      <c r="DF303" s="95" t="n"/>
      <c r="DG303" s="95" t="n"/>
      <c r="DH303" s="95" t="n"/>
      <c r="DI303" s="95" t="n"/>
      <c r="DJ303" s="95" t="n"/>
      <c r="DK303" s="95" t="n"/>
      <c r="DL303" s="95" t="n"/>
      <c r="DM303" s="95" t="n"/>
      <c r="DN303" s="95" t="n">
        <v>0</v>
      </c>
      <c r="DO303" s="95" t="n">
        <v>0</v>
      </c>
      <c r="DP303" s="95" t="n">
        <v>1</v>
      </c>
      <c r="DQ303" s="95" t="n">
        <v>1</v>
      </c>
      <c r="DR303" s="95" t="n"/>
      <c r="DS303" s="95" t="n"/>
      <c r="DT303" s="95" t="n"/>
      <c r="DU303" s="95" t="n">
        <v>1000</v>
      </c>
      <c r="DV303" s="95" t="inlineStr">
        <is>
          <t>м2</t>
        </is>
      </c>
      <c r="DW303" s="95" t="inlineStr">
        <is>
          <t>м2</t>
        </is>
      </c>
      <c r="DX303" s="95" t="n">
        <v>1</v>
      </c>
      <c r="DY303" s="95" t="n"/>
      <c r="DZ303" s="95" t="n"/>
      <c r="EA303" s="95" t="n"/>
      <c r="EB303" s="95" t="n"/>
      <c r="EC303" s="95" t="n"/>
      <c r="ED303" s="95" t="n"/>
      <c r="EE303" s="95" t="n">
        <v>1053884077</v>
      </c>
      <c r="EF303" s="95" t="n">
        <v>202</v>
      </c>
      <c r="EG303" s="95" t="inlineStr">
        <is>
          <t>Материалы</t>
        </is>
      </c>
      <c r="EH303" s="95" t="n">
        <v>0</v>
      </c>
      <c r="EI303" s="95" t="n"/>
      <c r="EJ303" s="95" t="n">
        <v>1440.5</v>
      </c>
      <c r="EK303" s="95" t="n">
        <v>0</v>
      </c>
      <c r="EL303" s="95" t="inlineStr">
        <is>
          <t>ТКП / коммерческое предложение</t>
        </is>
      </c>
      <c r="EM303" s="95" t="inlineStr">
        <is>
          <t>PETR-1028701</t>
        </is>
      </c>
      <c r="EN303" s="95" t="n"/>
      <c r="EO303" s="95" t="n"/>
      <c r="EP303" s="95" t="n"/>
      <c r="EQ303" s="95" t="n">
        <v>0</v>
      </c>
      <c r="ER303" s="95" t="n">
        <v>105.94</v>
      </c>
      <c r="ES303" s="95" t="n">
        <v>0</v>
      </c>
      <c r="ET303" s="95" t="n">
        <v>0</v>
      </c>
      <c r="EU303" s="95" t="n">
        <v>0</v>
      </c>
      <c r="EV303" s="95" t="n">
        <v>0</v>
      </c>
      <c r="EW303" s="95" t="n">
        <v>0</v>
      </c>
      <c r="EX303" s="95" t="n">
        <v>0</v>
      </c>
      <c r="EY303" s="95" t="n">
        <v>0</v>
      </c>
      <c r="EZ303" s="95" t="n"/>
      <c r="FA303" s="95" t="n"/>
      <c r="FB303" s="95" t="n"/>
      <c r="FC303" s="95" t="n"/>
      <c r="FD303" s="95" t="n"/>
      <c r="FE303" s="95" t="n"/>
      <c r="FF303" s="95" t="n"/>
      <c r="FG303" s="95" t="n"/>
      <c r="FH303" s="95" t="n"/>
      <c r="FI303" s="95" t="n"/>
      <c r="FJ303" s="95" t="n"/>
      <c r="FK303" s="95" t="n"/>
      <c r="FL303" s="95" t="n"/>
      <c r="FM303" s="95" t="n"/>
      <c r="FN303" s="95" t="n"/>
      <c r="FO303" s="95" t="n"/>
      <c r="FP303" s="95" t="n"/>
      <c r="FQ303" s="95" t="n">
        <v>0</v>
      </c>
      <c r="FR303" s="95">
        <f>ROUND(IF(BI303=3,GM303,0),2)</f>
        <v/>
      </c>
      <c r="FS303" s="95" t="n">
        <v>0</v>
      </c>
      <c r="FT303" s="95" t="n"/>
      <c r="FU303" s="95" t="n"/>
      <c r="FV303" s="95" t="n"/>
      <c r="FW303" s="95" t="n"/>
      <c r="FX303" s="95" t="n">
        <v>0</v>
      </c>
      <c r="FY303" s="95" t="n">
        <v>0</v>
      </c>
      <c r="FZ303" s="95" t="n"/>
      <c r="GA303" s="95" t="inlineStr">
        <is>
          <t>[82 / 1,20 /  1] +  2% Заг.скл</t>
        </is>
      </c>
      <c r="GB303" s="95" t="n"/>
      <c r="GC303" s="95" t="n"/>
      <c r="GD303" s="95" t="n">
        <v>1</v>
      </c>
      <c r="GE303" s="95" t="n"/>
      <c r="GF303" s="95" t="n">
        <v>1053884077</v>
      </c>
      <c r="GG303" s="95" t="n">
        <v>2</v>
      </c>
      <c r="GH303" s="95" t="n">
        <v>4</v>
      </c>
      <c r="GI303" s="95" t="n">
        <v>-2</v>
      </c>
      <c r="GJ303" s="95" t="n">
        <v>0</v>
      </c>
      <c r="GK303" s="95" t="n">
        <v>0</v>
      </c>
      <c r="GL303" s="95">
        <f>ROUND(IF(AND(BH303=3,BI303=3,FS303&lt;&gt;0),P303,0),2)</f>
        <v/>
      </c>
      <c r="GM303" s="95">
        <f>ROUND(O303+X303+Y303,2)+GX303</f>
        <v/>
      </c>
      <c r="GN303" s="95">
        <f>IF(OR(BI303=0,BI303=1),GM303-GX303,0)</f>
        <v/>
      </c>
      <c r="GO303" s="95">
        <f>IF(BI303=2,GM303-GX303,0)</f>
        <v/>
      </c>
      <c r="GP303" s="95">
        <f>IF(BI303=4,GM303-GX303,0)</f>
        <v/>
      </c>
      <c r="GQ303" s="95" t="n"/>
      <c r="GR303" s="95" t="n">
        <v>0</v>
      </c>
      <c r="GS303" s="95" t="n">
        <v>2</v>
      </c>
      <c r="GT303" s="95" t="n">
        <v>0</v>
      </c>
      <c r="GU303" s="95" t="n"/>
      <c r="GV303" s="95">
        <f>ROUND((GT303),6)</f>
        <v/>
      </c>
      <c r="GW303" s="95" t="n">
        <v>1</v>
      </c>
      <c r="GX303" s="95">
        <f>ROUND(HC303*I303,2)</f>
        <v/>
      </c>
      <c r="GY303" s="95" t="n">
        <v>0</v>
      </c>
      <c r="GZ303" s="95" t="n">
        <v>0</v>
      </c>
      <c r="HA303" s="95" t="n">
        <v>0</v>
      </c>
      <c r="HB303" s="95" t="n">
        <v>0</v>
      </c>
      <c r="HC303" s="95">
        <f>GV303*GW303</f>
        <v/>
      </c>
      <c r="HD303" s="95" t="n">
        <v>0</v>
      </c>
      <c r="HE303" s="95" t="n"/>
      <c r="HF303" s="95" t="n"/>
      <c r="HG303" s="95" t="n"/>
      <c r="HH303" s="95" t="n"/>
      <c r="HI303" s="95" t="n"/>
      <c r="HJ303" s="95" t="n"/>
      <c r="HK303" s="95" t="n"/>
      <c r="HL303" s="95" t="n"/>
      <c r="HM303" s="95" t="n"/>
      <c r="HN303" s="95" t="n"/>
      <c r="HO303" s="95" t="n"/>
      <c r="HP303" s="95" t="n"/>
      <c r="HQ303" s="95" t="n"/>
      <c r="HR303" s="95" t="n"/>
      <c r="HS303" s="95" t="n"/>
      <c r="HT303" s="95" t="n"/>
      <c r="HU303" s="95" t="n"/>
      <c r="HV303" s="95" t="n"/>
      <c r="HW303" s="95" t="n"/>
      <c r="HX303" s="95" t="n"/>
      <c r="HY303" s="95" t="n"/>
      <c r="HZ303" s="95" t="n"/>
      <c r="IA303" s="95" t="n"/>
      <c r="IB303" s="95" t="n"/>
      <c r="IC303" s="95" t="n"/>
      <c r="ID303" s="95" t="n"/>
      <c r="IE303" s="95" t="n"/>
      <c r="IF303" s="95" t="n"/>
      <c r="IG303" s="95" t="n"/>
      <c r="IH303" s="95" t="n"/>
      <c r="II303" s="95" t="n"/>
      <c r="IJ303" s="95" t="n"/>
      <c r="IK303" s="95" t="n"/>
      <c r="IL303" s="95" t="n"/>
      <c r="IM303" s="95" t="n"/>
      <c r="IN303" s="95" t="n"/>
      <c r="IO303" s="95" t="n"/>
      <c r="IP303" s="95" t="n"/>
      <c r="IQ303" s="95" t="n"/>
      <c r="IR303" s="95" t="n"/>
      <c r="IS303" s="95" t="n"/>
      <c r="IT303" s="95" t="n"/>
      <c r="IU303" s="95" t="n"/>
    </row>
    <row r="304" ht="12.75" customHeight="1" s="54">
      <c r="A304" s="95" t="n">
        <v>18</v>
      </c>
      <c r="B304" s="95" t="n">
        <v>1</v>
      </c>
      <c r="C304" s="95">
        <f>ROW(SmtRes!A281)</f>
        <v/>
      </c>
      <c r="D304" s="95">
        <f>ROW(EtalonRes!A281)</f>
        <v/>
      </c>
      <c r="E304" s="95" t="n">
        <v>2.1</v>
      </c>
      <c r="F304" s="95" t="inlineStr">
        <is>
          <t>PETR-1063134</t>
        </is>
      </c>
      <c r="G304" s="95" t="inlineStr">
        <is>
          <t>Бирки, кабельные маркеры, схемы, протоколы и материалы исполнительной документации</t>
        </is>
      </c>
      <c r="H304" s="95" t="inlineStr">
        <is>
          <t>компл.</t>
        </is>
      </c>
      <c r="I304" s="95" t="n">
        <v>4.7</v>
      </c>
      <c r="J304" s="95" t="n">
        <v>5018.08</v>
      </c>
      <c r="K304" s="95" t="n">
        <v>23584.98</v>
      </c>
      <c r="L304" s="95" t="n"/>
      <c r="M304" s="95" t="n"/>
      <c r="N304" s="95" t="n"/>
      <c r="O304" s="95">
        <f>ROUND(Z304,2)</f>
        <v/>
      </c>
      <c r="P304" s="95">
        <f>ROUND(U304,2)</f>
        <v/>
      </c>
      <c r="Q304" s="95">
        <f>ROUND(1,2)</f>
        <v/>
      </c>
      <c r="R304" s="95">
        <f>ROUND(AH304,2)</f>
        <v/>
      </c>
      <c r="S304" s="95" t="inlineStr">
        <is>
          <t>PETR-1063134</t>
        </is>
      </c>
      <c r="T304" s="95" t="inlineStr">
        <is>
          <t>material</t>
        </is>
      </c>
      <c r="U304" s="95" t="n">
        <v>23584.98</v>
      </c>
      <c r="V304" s="95" t="n">
        <v>0</v>
      </c>
      <c r="W304" s="95" t="n">
        <v>0</v>
      </c>
      <c r="X304" s="95" t="n">
        <v>0</v>
      </c>
      <c r="Y304" s="95" t="n">
        <v>0</v>
      </c>
      <c r="Z304" s="95" t="n">
        <v>23584.98</v>
      </c>
      <c r="AA304" s="95" t="n">
        <v>0</v>
      </c>
      <c r="AB304" s="95" t="n">
        <v>0</v>
      </c>
      <c r="AC304" s="95" t="n">
        <v>0</v>
      </c>
      <c r="AD304" s="95" t="n">
        <v>0</v>
      </c>
      <c r="AE304" s="95" t="inlineStr">
        <is>
          <t>material</t>
        </is>
      </c>
      <c r="AF304" s="95" t="n">
        <v>0</v>
      </c>
      <c r="AG304" s="95" t="n">
        <v>0</v>
      </c>
      <c r="AH304" s="95" t="n">
        <v>0</v>
      </c>
      <c r="AI304" s="95">
        <f>(EX304)</f>
        <v/>
      </c>
      <c r="AJ304" s="95">
        <f>(AS304)</f>
        <v/>
      </c>
      <c r="AK304" s="95" t="n">
        <v>0</v>
      </c>
      <c r="AL304" s="95" t="n">
        <v>0</v>
      </c>
      <c r="AM304" s="95" t="n">
        <v>0</v>
      </c>
      <c r="AN304" s="95" t="n">
        <v>0</v>
      </c>
      <c r="AO304" s="95">
        <f>ROUND(O304,2)</f>
        <v/>
      </c>
      <c r="AP304" s="95" t="n">
        <v>0</v>
      </c>
      <c r="AQ304" s="95">
        <f>ROUND(R304,2)</f>
        <v/>
      </c>
      <c r="AR304" s="95" t="n">
        <v>0</v>
      </c>
      <c r="AS304" s="95" t="n">
        <v>0</v>
      </c>
      <c r="AT304" s="95" t="n">
        <v>0</v>
      </c>
      <c r="AU304" s="95" t="n">
        <v>0</v>
      </c>
      <c r="AV304" s="95" t="n">
        <v>1</v>
      </c>
      <c r="AW304" s="95" t="n">
        <v>1</v>
      </c>
      <c r="AX304" s="95" t="n"/>
      <c r="AY304" s="95" t="n"/>
      <c r="AZ304" s="95" t="n">
        <v>1</v>
      </c>
      <c r="BA304" s="95" t="n">
        <v>0</v>
      </c>
      <c r="BB304" s="95" t="n">
        <v>0</v>
      </c>
      <c r="BC304" s="95" t="n">
        <v>1</v>
      </c>
      <c r="BD304" s="95" t="n"/>
      <c r="BE304" s="95" t="n"/>
      <c r="BF304" s="95" t="n"/>
      <c r="BG304" s="95" t="n"/>
      <c r="BH304" s="95" t="n">
        <v>3</v>
      </c>
      <c r="BI304" s="95" t="n">
        <v>4.7</v>
      </c>
      <c r="BJ304" s="95" t="n"/>
      <c r="BK304" s="95" t="n"/>
      <c r="BL304" s="95" t="n"/>
      <c r="BM304" s="95" t="n">
        <v>400002</v>
      </c>
      <c r="BN304" s="95" t="n">
        <v>0</v>
      </c>
      <c r="BO304" s="95" t="n"/>
      <c r="BP304" s="95" t="n">
        <v>0</v>
      </c>
      <c r="BQ304" s="95" t="n">
        <v>202</v>
      </c>
      <c r="BR304" s="95" t="n">
        <v>0</v>
      </c>
      <c r="BS304" s="95" t="n">
        <v>1</v>
      </c>
      <c r="BT304" s="95" t="n">
        <v>1</v>
      </c>
      <c r="BU304" s="95" t="n">
        <v>1</v>
      </c>
      <c r="BV304" s="95" t="n">
        <v>1</v>
      </c>
      <c r="BW304" s="95" t="n">
        <v>1</v>
      </c>
      <c r="BX304" s="95" t="n">
        <v>1</v>
      </c>
      <c r="BY304" s="95" t="n"/>
      <c r="BZ304" s="95" t="n">
        <v>0</v>
      </c>
      <c r="CA304" s="95" t="n">
        <v>0</v>
      </c>
      <c r="CB304" s="95" t="n"/>
      <c r="CC304" s="95" t="n"/>
      <c r="CD304" s="95" t="n"/>
      <c r="CE304" s="95" t="n">
        <v>30</v>
      </c>
      <c r="CF304" s="95" t="n">
        <v>0</v>
      </c>
      <c r="CG304" s="95" t="n">
        <v>0</v>
      </c>
      <c r="CH304" s="95" t="n"/>
      <c r="CI304" s="95" t="n"/>
      <c r="CJ304" s="95" t="n"/>
      <c r="CK304" s="95" t="n"/>
      <c r="CL304" s="95" t="n"/>
      <c r="CM304" s="95" t="n">
        <v>0</v>
      </c>
      <c r="CN304" s="95" t="n"/>
      <c r="CO304" s="95" t="n">
        <v>0</v>
      </c>
      <c r="CP304" s="95">
        <f>ROUND(P304,2)</f>
        <v/>
      </c>
      <c r="CQ304" s="95">
        <f>ROUND(V304,2)</f>
        <v/>
      </c>
      <c r="CR304" s="95">
        <f>ROUND(W304,2)</f>
        <v/>
      </c>
      <c r="CS304" s="95">
        <f>ROUND(X304,2)</f>
        <v/>
      </c>
      <c r="CT304" s="95">
        <f>ROUND(Y304,2)</f>
        <v/>
      </c>
      <c r="CU304" s="95">
        <f>ROUND(AF304,2)</f>
        <v/>
      </c>
      <c r="CV304" s="95">
        <f>ROUND((AH304*AV304),2)</f>
        <v/>
      </c>
      <c r="CW304" s="95">
        <f>ROUND(AI304,2)</f>
        <v/>
      </c>
      <c r="CX304" s="95">
        <f>ROUND(AJ304,2)</f>
        <v/>
      </c>
      <c r="CY304" s="95">
        <f>ROUND(((P304*AT304)/100),2)</f>
        <v/>
      </c>
      <c r="CZ304" s="95">
        <f>ROUND(((P304*AU304)/100),2)</f>
        <v/>
      </c>
      <c r="DA304" s="95" t="n"/>
      <c r="DB304" s="95" t="n"/>
      <c r="DC304" s="95" t="n"/>
      <c r="DD304" s="95" t="n"/>
      <c r="DE304" s="95" t="n"/>
      <c r="DF304" s="95" t="n"/>
      <c r="DG304" s="95" t="n"/>
      <c r="DH304" s="95" t="n"/>
      <c r="DI304" s="95" t="n"/>
      <c r="DJ304" s="95" t="n"/>
      <c r="DK304" s="95" t="n"/>
      <c r="DL304" s="95" t="n"/>
      <c r="DM304" s="95" t="n"/>
      <c r="DN304" s="95" t="n">
        <v>0</v>
      </c>
      <c r="DO304" s="95" t="n">
        <v>0</v>
      </c>
      <c r="DP304" s="95" t="n">
        <v>1</v>
      </c>
      <c r="DQ304" s="95" t="n">
        <v>1</v>
      </c>
      <c r="DR304" s="95" t="n"/>
      <c r="DS304" s="95" t="n"/>
      <c r="DT304" s="95" t="n"/>
      <c r="DU304" s="95" t="n">
        <v>1000</v>
      </c>
      <c r="DV304" s="95" t="inlineStr">
        <is>
          <t>компл.</t>
        </is>
      </c>
      <c r="DW304" s="95" t="inlineStr">
        <is>
          <t>компл.</t>
        </is>
      </c>
      <c r="DX304" s="95" t="n">
        <v>1</v>
      </c>
      <c r="DY304" s="95" t="n"/>
      <c r="DZ304" s="95" t="n"/>
      <c r="EA304" s="95" t="n"/>
      <c r="EB304" s="95" t="n"/>
      <c r="EC304" s="95" t="n"/>
      <c r="ED304" s="95" t="n"/>
      <c r="EE304" s="95" t="n">
        <v>1718364987</v>
      </c>
      <c r="EF304" s="95" t="n">
        <v>202</v>
      </c>
      <c r="EG304" s="95" t="inlineStr">
        <is>
          <t>Материалы</t>
        </is>
      </c>
      <c r="EH304" s="95" t="n">
        <v>0</v>
      </c>
      <c r="EI304" s="95" t="n"/>
      <c r="EJ304" s="95" t="n">
        <v>4.7</v>
      </c>
      <c r="EK304" s="95" t="n">
        <v>0</v>
      </c>
      <c r="EL304" s="95" t="inlineStr">
        <is>
          <t>ТКП / коммерческое предложение</t>
        </is>
      </c>
      <c r="EM304" s="95" t="inlineStr">
        <is>
          <t>PETR-1063134</t>
        </is>
      </c>
      <c r="EN304" s="95" t="n"/>
      <c r="EO304" s="95" t="n"/>
      <c r="EP304" s="95" t="n"/>
      <c r="EQ304" s="95" t="n">
        <v>0</v>
      </c>
      <c r="ER304" s="95" t="n">
        <v>5018.08</v>
      </c>
      <c r="ES304" s="95" t="n">
        <v>0</v>
      </c>
      <c r="ET304" s="95" t="n">
        <v>0</v>
      </c>
      <c r="EU304" s="95" t="n">
        <v>0</v>
      </c>
      <c r="EV304" s="95" t="n">
        <v>0</v>
      </c>
      <c r="EW304" s="95" t="n">
        <v>0</v>
      </c>
      <c r="EX304" s="95" t="n">
        <v>0</v>
      </c>
      <c r="EY304" s="95" t="n">
        <v>0</v>
      </c>
      <c r="EZ304" s="95" t="n"/>
      <c r="FA304" s="95" t="n"/>
      <c r="FB304" s="95" t="n"/>
      <c r="FC304" s="95" t="n"/>
      <c r="FD304" s="95" t="n"/>
      <c r="FE304" s="95" t="n"/>
      <c r="FF304" s="95" t="n"/>
      <c r="FG304" s="95" t="n"/>
      <c r="FH304" s="95" t="n"/>
      <c r="FI304" s="95" t="n"/>
      <c r="FJ304" s="95" t="n"/>
      <c r="FK304" s="95" t="n"/>
      <c r="FL304" s="95" t="n"/>
      <c r="FM304" s="95" t="n"/>
      <c r="FN304" s="95" t="n"/>
      <c r="FO304" s="95" t="n"/>
      <c r="FP304" s="95" t="n"/>
      <c r="FQ304" s="95" t="n">
        <v>0</v>
      </c>
      <c r="FR304" s="95">
        <f>ROUND(IF(BI304=3,GM304,0),2)</f>
        <v/>
      </c>
      <c r="FS304" s="95" t="n">
        <v>0</v>
      </c>
      <c r="FT304" s="95" t="n"/>
      <c r="FU304" s="95" t="n"/>
      <c r="FV304" s="95" t="n"/>
      <c r="FW304" s="95" t="n"/>
      <c r="FX304" s="95" t="n">
        <v>0</v>
      </c>
      <c r="FY304" s="95" t="n">
        <v>0</v>
      </c>
      <c r="FZ304" s="95" t="n"/>
      <c r="GA304" s="95" t="inlineStr">
        <is>
          <t>[82 / 1,20 /  1] +  2% Заг.скл</t>
        </is>
      </c>
      <c r="GB304" s="95" t="n"/>
      <c r="GC304" s="95" t="n"/>
      <c r="GD304" s="95" t="n">
        <v>1</v>
      </c>
      <c r="GE304" s="95" t="n"/>
      <c r="GF304" s="95" t="n">
        <v>1718364987</v>
      </c>
      <c r="GG304" s="95" t="n">
        <v>2</v>
      </c>
      <c r="GH304" s="95" t="n">
        <v>4</v>
      </c>
      <c r="GI304" s="95" t="n">
        <v>-2</v>
      </c>
      <c r="GJ304" s="95" t="n">
        <v>0</v>
      </c>
      <c r="GK304" s="95" t="n">
        <v>0</v>
      </c>
      <c r="GL304" s="95">
        <f>ROUND(IF(AND(BH304=3,BI304=3,FS304&lt;&gt;0),P304,0),2)</f>
        <v/>
      </c>
      <c r="GM304" s="95">
        <f>ROUND(O304+X304+Y304,2)+GX304</f>
        <v/>
      </c>
      <c r="GN304" s="95">
        <f>IF(OR(BI304=0,BI304=1),GM304-GX304,0)</f>
        <v/>
      </c>
      <c r="GO304" s="95">
        <f>IF(BI304=2,GM304-GX304,0)</f>
        <v/>
      </c>
      <c r="GP304" s="95">
        <f>IF(BI304=4,GM304-GX304,0)</f>
        <v/>
      </c>
      <c r="GQ304" s="95" t="n"/>
      <c r="GR304" s="95" t="n">
        <v>0</v>
      </c>
      <c r="GS304" s="95" t="n">
        <v>2</v>
      </c>
      <c r="GT304" s="95" t="n">
        <v>0</v>
      </c>
      <c r="GU304" s="95" t="n"/>
      <c r="GV304" s="95">
        <f>ROUND((GT304),6)</f>
        <v/>
      </c>
      <c r="GW304" s="95" t="n">
        <v>1</v>
      </c>
      <c r="GX304" s="95">
        <f>ROUND(HC304*I304,2)</f>
        <v/>
      </c>
      <c r="GY304" s="95" t="n">
        <v>0</v>
      </c>
      <c r="GZ304" s="95" t="n">
        <v>0</v>
      </c>
      <c r="HA304" s="95" t="n">
        <v>0</v>
      </c>
      <c r="HB304" s="95" t="n">
        <v>0</v>
      </c>
      <c r="HC304" s="95">
        <f>GV304*GW304</f>
        <v/>
      </c>
      <c r="HD304" s="95" t="n">
        <v>0</v>
      </c>
      <c r="HE304" s="95" t="n"/>
      <c r="HF304" s="95" t="n"/>
      <c r="HG304" s="95" t="n"/>
      <c r="HH304" s="95" t="n"/>
      <c r="HI304" s="95" t="n"/>
      <c r="HJ304" s="95" t="n"/>
      <c r="HK304" s="95" t="n"/>
      <c r="HL304" s="95" t="n"/>
      <c r="HM304" s="95" t="n"/>
      <c r="HN304" s="95" t="n"/>
      <c r="HO304" s="95" t="n"/>
      <c r="HP304" s="95" t="n"/>
      <c r="HQ304" s="95" t="n"/>
      <c r="HR304" s="95" t="n"/>
      <c r="HS304" s="95" t="n"/>
      <c r="HT304" s="95" t="n"/>
      <c r="HU304" s="95" t="n"/>
      <c r="HV304" s="95" t="n"/>
      <c r="HW304" s="95" t="n"/>
      <c r="HX304" s="95" t="n"/>
      <c r="HY304" s="95" t="n"/>
      <c r="HZ304" s="95" t="n"/>
      <c r="IA304" s="95" t="n"/>
      <c r="IB304" s="95" t="n"/>
      <c r="IC304" s="95" t="n"/>
      <c r="ID304" s="95" t="n"/>
      <c r="IE304" s="95" t="n"/>
      <c r="IF304" s="95" t="n"/>
      <c r="IG304" s="95" t="n"/>
      <c r="IH304" s="95" t="n"/>
      <c r="II304" s="95" t="n"/>
      <c r="IJ304" s="95" t="n"/>
      <c r="IK304" s="95" t="n"/>
      <c r="IL304" s="95" t="n"/>
      <c r="IM304" s="95" t="n"/>
      <c r="IN304" s="95" t="n"/>
      <c r="IO304" s="95" t="n"/>
      <c r="IP304" s="95" t="n"/>
      <c r="IQ304" s="95" t="n"/>
      <c r="IR304" s="95" t="n"/>
      <c r="IS304" s="95" t="n"/>
      <c r="IT304" s="95" t="n"/>
      <c r="IU304" s="95" t="n"/>
    </row>
    <row r="305" ht="12.75" customHeight="1" s="54">
      <c r="A305" s="95" t="n">
        <v>18</v>
      </c>
      <c r="B305" s="95" t="n">
        <v>1</v>
      </c>
      <c r="C305" s="95">
        <f>ROW(SmtRes!A282)</f>
        <v/>
      </c>
      <c r="D305" s="95">
        <f>ROW(EtalonRes!A282)</f>
        <v/>
      </c>
      <c r="E305" s="95" t="n">
        <v>2.1</v>
      </c>
      <c r="F305" s="95" t="inlineStr">
        <is>
          <t>TKP</t>
        </is>
      </c>
      <c r="G305" s="95" t="inlineStr">
        <is>
          <t>Доставка, разгрузка, подъем и внутриплощадочное перемещение материалов</t>
        </is>
      </c>
      <c r="H305" s="95" t="inlineStr">
        <is>
          <t>компл.</t>
        </is>
      </c>
      <c r="I305" s="95" t="n">
        <v>3</v>
      </c>
      <c r="J305" s="95" t="n">
        <v>3191917.04</v>
      </c>
      <c r="K305" s="95" t="n">
        <v>9575751.119999999</v>
      </c>
      <c r="L305" s="95" t="n"/>
      <c r="M305" s="95" t="n"/>
      <c r="N305" s="95" t="n"/>
      <c r="O305" s="95">
        <f>ROUND(Z305,2)</f>
        <v/>
      </c>
      <c r="P305" s="95">
        <f>ROUND(U305,2)</f>
        <v/>
      </c>
      <c r="Q305" s="95">
        <f>ROUND(1,2)</f>
        <v/>
      </c>
      <c r="R305" s="95">
        <f>ROUND(AH305,2)</f>
        <v/>
      </c>
      <c r="S305" s="95" t="inlineStr">
        <is>
          <t>ТКП</t>
        </is>
      </c>
      <c r="T305" s="95" t="inlineStr">
        <is>
          <t>material</t>
        </is>
      </c>
      <c r="U305" s="95" t="n">
        <v>9575751.119999999</v>
      </c>
      <c r="V305" s="95" t="n">
        <v>0</v>
      </c>
      <c r="W305" s="95" t="n">
        <v>0</v>
      </c>
      <c r="X305" s="95" t="n">
        <v>0</v>
      </c>
      <c r="Y305" s="95" t="n">
        <v>0</v>
      </c>
      <c r="Z305" s="95" t="n">
        <v>9575751.119999999</v>
      </c>
      <c r="AA305" s="95" t="n">
        <v>0</v>
      </c>
      <c r="AB305" s="95" t="n">
        <v>0</v>
      </c>
      <c r="AC305" s="95" t="n">
        <v>0</v>
      </c>
      <c r="AD305" s="95" t="n">
        <v>0</v>
      </c>
      <c r="AE305" s="95" t="inlineStr">
        <is>
          <t>material</t>
        </is>
      </c>
      <c r="AF305" s="95" t="n">
        <v>0</v>
      </c>
      <c r="AG305" s="95" t="n">
        <v>0</v>
      </c>
      <c r="AH305" s="95" t="n">
        <v>0</v>
      </c>
      <c r="AI305" s="95">
        <f>(EX305)</f>
        <v/>
      </c>
      <c r="AJ305" s="95">
        <f>(AS305)</f>
        <v/>
      </c>
      <c r="AK305" s="95" t="n">
        <v>0</v>
      </c>
      <c r="AL305" s="95" t="n">
        <v>0</v>
      </c>
      <c r="AM305" s="95" t="n">
        <v>0</v>
      </c>
      <c r="AN305" s="95" t="n">
        <v>0</v>
      </c>
      <c r="AO305" s="95">
        <f>ROUND(O305,2)</f>
        <v/>
      </c>
      <c r="AP305" s="95" t="n">
        <v>0</v>
      </c>
      <c r="AQ305" s="95">
        <f>ROUND(R305,2)</f>
        <v/>
      </c>
      <c r="AR305" s="95" t="n">
        <v>0</v>
      </c>
      <c r="AS305" s="95" t="n">
        <v>0</v>
      </c>
      <c r="AT305" s="95" t="n">
        <v>0</v>
      </c>
      <c r="AU305" s="95" t="n">
        <v>0</v>
      </c>
      <c r="AV305" s="95" t="n">
        <v>1</v>
      </c>
      <c r="AW305" s="95" t="n">
        <v>1</v>
      </c>
      <c r="AX305" s="95" t="n"/>
      <c r="AY305" s="95" t="n"/>
      <c r="AZ305" s="95" t="n">
        <v>1</v>
      </c>
      <c r="BA305" s="95" t="n">
        <v>0</v>
      </c>
      <c r="BB305" s="95" t="n">
        <v>0</v>
      </c>
      <c r="BC305" s="95" t="n">
        <v>1</v>
      </c>
      <c r="BD305" s="95" t="n"/>
      <c r="BE305" s="95" t="n"/>
      <c r="BF305" s="95" t="n"/>
      <c r="BG305" s="95" t="n"/>
      <c r="BH305" s="95" t="n">
        <v>3</v>
      </c>
      <c r="BI305" s="95" t="n">
        <v>3</v>
      </c>
      <c r="BJ305" s="95" t="n"/>
      <c r="BK305" s="95" t="n"/>
      <c r="BL305" s="95" t="n"/>
      <c r="BM305" s="95" t="n">
        <v>400002</v>
      </c>
      <c r="BN305" s="95" t="n">
        <v>0</v>
      </c>
      <c r="BO305" s="95" t="n"/>
      <c r="BP305" s="95" t="n">
        <v>0</v>
      </c>
      <c r="BQ305" s="95" t="n">
        <v>202</v>
      </c>
      <c r="BR305" s="95" t="n">
        <v>0</v>
      </c>
      <c r="BS305" s="95" t="n">
        <v>1</v>
      </c>
      <c r="BT305" s="95" t="n">
        <v>1</v>
      </c>
      <c r="BU305" s="95" t="n">
        <v>1</v>
      </c>
      <c r="BV305" s="95" t="n">
        <v>1</v>
      </c>
      <c r="BW305" s="95" t="n">
        <v>1</v>
      </c>
      <c r="BX305" s="95" t="n">
        <v>1</v>
      </c>
      <c r="BY305" s="95" t="n"/>
      <c r="BZ305" s="95" t="n">
        <v>0</v>
      </c>
      <c r="CA305" s="95" t="n">
        <v>0</v>
      </c>
      <c r="CB305" s="95" t="n"/>
      <c r="CC305" s="95" t="n"/>
      <c r="CD305" s="95" t="n"/>
      <c r="CE305" s="95" t="n">
        <v>30</v>
      </c>
      <c r="CF305" s="95" t="n">
        <v>0</v>
      </c>
      <c r="CG305" s="95" t="n">
        <v>0</v>
      </c>
      <c r="CH305" s="95" t="n"/>
      <c r="CI305" s="95" t="n"/>
      <c r="CJ305" s="95" t="n"/>
      <c r="CK305" s="95" t="n"/>
      <c r="CL305" s="95" t="n"/>
      <c r="CM305" s="95" t="n">
        <v>0</v>
      </c>
      <c r="CN305" s="95" t="n"/>
      <c r="CO305" s="95" t="n">
        <v>0</v>
      </c>
      <c r="CP305" s="95">
        <f>ROUND(P305,2)</f>
        <v/>
      </c>
      <c r="CQ305" s="95">
        <f>ROUND(V305,2)</f>
        <v/>
      </c>
      <c r="CR305" s="95">
        <f>ROUND(W305,2)</f>
        <v/>
      </c>
      <c r="CS305" s="95">
        <f>ROUND(X305,2)</f>
        <v/>
      </c>
      <c r="CT305" s="95">
        <f>ROUND(Y305,2)</f>
        <v/>
      </c>
      <c r="CU305" s="95">
        <f>ROUND(AF305,2)</f>
        <v/>
      </c>
      <c r="CV305" s="95">
        <f>ROUND((AH305*AV305),2)</f>
        <v/>
      </c>
      <c r="CW305" s="95">
        <f>ROUND(AI305,2)</f>
        <v/>
      </c>
      <c r="CX305" s="95">
        <f>ROUND(AJ305,2)</f>
        <v/>
      </c>
      <c r="CY305" s="95">
        <f>ROUND(((P305*AT305)/100),2)</f>
        <v/>
      </c>
      <c r="CZ305" s="95">
        <f>ROUND(((P305*AU305)/100),2)</f>
        <v/>
      </c>
      <c r="DA305" s="95" t="n"/>
      <c r="DB305" s="95" t="n"/>
      <c r="DC305" s="95" t="n"/>
      <c r="DD305" s="95" t="n"/>
      <c r="DE305" s="95" t="n"/>
      <c r="DF305" s="95" t="n"/>
      <c r="DG305" s="95" t="n"/>
      <c r="DH305" s="95" t="n"/>
      <c r="DI305" s="95" t="n"/>
      <c r="DJ305" s="95" t="n"/>
      <c r="DK305" s="95" t="n"/>
      <c r="DL305" s="95" t="n"/>
      <c r="DM305" s="95" t="n"/>
      <c r="DN305" s="95" t="n">
        <v>0</v>
      </c>
      <c r="DO305" s="95" t="n">
        <v>0</v>
      </c>
      <c r="DP305" s="95" t="n">
        <v>1</v>
      </c>
      <c r="DQ305" s="95" t="n">
        <v>1</v>
      </c>
      <c r="DR305" s="95" t="n"/>
      <c r="DS305" s="95" t="n"/>
      <c r="DT305" s="95" t="n"/>
      <c r="DU305" s="95" t="n">
        <v>1000</v>
      </c>
      <c r="DV305" s="95" t="inlineStr">
        <is>
          <t>компл.</t>
        </is>
      </c>
      <c r="DW305" s="95" t="inlineStr">
        <is>
          <t>компл.</t>
        </is>
      </c>
      <c r="DX305" s="95" t="n">
        <v>1</v>
      </c>
      <c r="DY305" s="95" t="n"/>
      <c r="DZ305" s="95" t="n"/>
      <c r="EA305" s="95" t="n"/>
      <c r="EB305" s="95" t="n"/>
      <c r="EC305" s="95" t="n"/>
      <c r="ED305" s="95" t="n"/>
      <c r="EE305" s="95" t="n">
        <v>1631999320</v>
      </c>
      <c r="EF305" s="95" t="n">
        <v>202</v>
      </c>
      <c r="EG305" s="95" t="inlineStr">
        <is>
          <t>Материалы</t>
        </is>
      </c>
      <c r="EH305" s="95" t="n">
        <v>0</v>
      </c>
      <c r="EI305" s="95" t="n"/>
      <c r="EJ305" s="95" t="n">
        <v>3</v>
      </c>
      <c r="EK305" s="95" t="n">
        <v>0</v>
      </c>
      <c r="EL305" s="95" t="inlineStr">
        <is>
          <t>ТКП / коммерческое предложение</t>
        </is>
      </c>
      <c r="EM305" s="95" t="inlineStr">
        <is>
          <t>ТКП</t>
        </is>
      </c>
      <c r="EN305" s="95" t="n"/>
      <c r="EO305" s="95" t="n"/>
      <c r="EP305" s="95" t="n"/>
      <c r="EQ305" s="95" t="n">
        <v>0</v>
      </c>
      <c r="ER305" s="95" t="n">
        <v>3191917.04</v>
      </c>
      <c r="ES305" s="95" t="n">
        <v>0</v>
      </c>
      <c r="ET305" s="95" t="n">
        <v>0</v>
      </c>
      <c r="EU305" s="95" t="n">
        <v>0</v>
      </c>
      <c r="EV305" s="95" t="n">
        <v>0</v>
      </c>
      <c r="EW305" s="95" t="n">
        <v>0</v>
      </c>
      <c r="EX305" s="95" t="n">
        <v>0</v>
      </c>
      <c r="EY305" s="95" t="n">
        <v>0</v>
      </c>
      <c r="EZ305" s="95" t="n"/>
      <c r="FA305" s="95" t="n"/>
      <c r="FB305" s="95" t="n"/>
      <c r="FC305" s="95" t="n"/>
      <c r="FD305" s="95" t="n"/>
      <c r="FE305" s="95" t="n"/>
      <c r="FF305" s="95" t="n"/>
      <c r="FG305" s="95" t="n"/>
      <c r="FH305" s="95" t="n"/>
      <c r="FI305" s="95" t="n"/>
      <c r="FJ305" s="95" t="n"/>
      <c r="FK305" s="95" t="n"/>
      <c r="FL305" s="95" t="n"/>
      <c r="FM305" s="95" t="n"/>
      <c r="FN305" s="95" t="n"/>
      <c r="FO305" s="95" t="n"/>
      <c r="FP305" s="95" t="n"/>
      <c r="FQ305" s="95" t="n">
        <v>0</v>
      </c>
      <c r="FR305" s="95">
        <f>ROUND(IF(BI305=3,GM305,0),2)</f>
        <v/>
      </c>
      <c r="FS305" s="95" t="n">
        <v>0</v>
      </c>
      <c r="FT305" s="95" t="n"/>
      <c r="FU305" s="95" t="n"/>
      <c r="FV305" s="95" t="n"/>
      <c r="FW305" s="95" t="n"/>
      <c r="FX305" s="95" t="n">
        <v>0</v>
      </c>
      <c r="FY305" s="95" t="n">
        <v>0</v>
      </c>
      <c r="FZ305" s="95" t="n"/>
      <c r="GA305" s="95" t="inlineStr">
        <is>
          <t>[82 / 1,20 /  1] +  2% Заг.скл</t>
        </is>
      </c>
      <c r="GB305" s="95" t="n"/>
      <c r="GC305" s="95" t="n"/>
      <c r="GD305" s="95" t="n">
        <v>1</v>
      </c>
      <c r="GE305" s="95" t="n"/>
      <c r="GF305" s="95" t="n">
        <v>1631999320</v>
      </c>
      <c r="GG305" s="95" t="n">
        <v>2</v>
      </c>
      <c r="GH305" s="95" t="n">
        <v>4</v>
      </c>
      <c r="GI305" s="95" t="n">
        <v>-2</v>
      </c>
      <c r="GJ305" s="95" t="n">
        <v>0</v>
      </c>
      <c r="GK305" s="95" t="n">
        <v>0</v>
      </c>
      <c r="GL305" s="95">
        <f>ROUND(IF(AND(BH305=3,BI305=3,FS305&lt;&gt;0),P305,0),2)</f>
        <v/>
      </c>
      <c r="GM305" s="95">
        <f>ROUND(O305+X305+Y305,2)+GX305</f>
        <v/>
      </c>
      <c r="GN305" s="95">
        <f>IF(OR(BI305=0,BI305=1),GM305-GX305,0)</f>
        <v/>
      </c>
      <c r="GO305" s="95">
        <f>IF(BI305=2,GM305-GX305,0)</f>
        <v/>
      </c>
      <c r="GP305" s="95">
        <f>IF(BI305=4,GM305-GX305,0)</f>
        <v/>
      </c>
      <c r="GQ305" s="95" t="n"/>
      <c r="GR305" s="95" t="n">
        <v>0</v>
      </c>
      <c r="GS305" s="95" t="n">
        <v>2</v>
      </c>
      <c r="GT305" s="95" t="n">
        <v>0</v>
      </c>
      <c r="GU305" s="95" t="n"/>
      <c r="GV305" s="95">
        <f>ROUND((GT305),6)</f>
        <v/>
      </c>
      <c r="GW305" s="95" t="n">
        <v>1</v>
      </c>
      <c r="GX305" s="95">
        <f>ROUND(HC305*I305,2)</f>
        <v/>
      </c>
      <c r="GY305" s="95" t="n">
        <v>0</v>
      </c>
      <c r="GZ305" s="95" t="n">
        <v>0</v>
      </c>
      <c r="HA305" s="95" t="n">
        <v>0</v>
      </c>
      <c r="HB305" s="95" t="n">
        <v>0</v>
      </c>
      <c r="HC305" s="95">
        <f>GV305*GW305</f>
        <v/>
      </c>
      <c r="HD305" s="95" t="n">
        <v>0</v>
      </c>
      <c r="HE305" s="95" t="n"/>
      <c r="HF305" s="95" t="n"/>
      <c r="HG305" s="95" t="n"/>
      <c r="HH305" s="95" t="n"/>
      <c r="HI305" s="95" t="n"/>
      <c r="HJ305" s="95" t="n"/>
      <c r="HK305" s="95" t="n"/>
      <c r="HL305" s="95" t="n"/>
      <c r="HM305" s="95" t="n"/>
      <c r="HN305" s="95" t="n"/>
      <c r="HO305" s="95" t="n"/>
      <c r="HP305" s="95" t="n"/>
      <c r="HQ305" s="95" t="n"/>
      <c r="HR305" s="95" t="n"/>
      <c r="HS305" s="95" t="n"/>
      <c r="HT305" s="95" t="n"/>
      <c r="HU305" s="95" t="n"/>
      <c r="HV305" s="95" t="n"/>
      <c r="HW305" s="95" t="n"/>
      <c r="HX305" s="95" t="n"/>
      <c r="HY305" s="95" t="n"/>
      <c r="HZ305" s="95" t="n"/>
      <c r="IA305" s="95" t="n"/>
      <c r="IB305" s="95" t="n"/>
      <c r="IC305" s="95" t="n"/>
      <c r="ID305" s="95" t="n"/>
      <c r="IE305" s="95" t="n"/>
      <c r="IF305" s="95" t="n"/>
      <c r="IG305" s="95" t="n"/>
      <c r="IH305" s="95" t="n"/>
      <c r="II305" s="95" t="n"/>
      <c r="IJ305" s="95" t="n"/>
      <c r="IK305" s="95" t="n"/>
      <c r="IL305" s="95" t="n"/>
      <c r="IM305" s="95" t="n"/>
      <c r="IN305" s="95" t="n"/>
      <c r="IO305" s="95" t="n"/>
      <c r="IP305" s="95" t="n"/>
      <c r="IQ305" s="95" t="n"/>
      <c r="IR305" s="95" t="n"/>
      <c r="IS305" s="95" t="n"/>
      <c r="IT305" s="95" t="n"/>
      <c r="IU305" s="95" t="n"/>
    </row>
    <row r="306" ht="12.75" customHeight="1" s="54">
      <c r="A306" s="95" t="n">
        <v>18</v>
      </c>
      <c r="B306" s="95" t="n">
        <v>1</v>
      </c>
      <c r="C306" s="95">
        <f>ROW(SmtRes!A283)</f>
        <v/>
      </c>
      <c r="D306" s="95">
        <f>ROW(EtalonRes!A283)</f>
        <v/>
      </c>
      <c r="E306" s="95" t="n">
        <v>2.1</v>
      </c>
      <c r="F306" s="95" t="inlineStr">
        <is>
          <t>TKP</t>
        </is>
      </c>
      <c r="G306" s="95" t="inlineStr">
        <is>
          <t>Резерв на мелкие материалы и позиции без проекта</t>
        </is>
      </c>
      <c r="H306" s="95" t="inlineStr">
        <is>
          <t>компл.</t>
        </is>
      </c>
      <c r="I306" s="95" t="n">
        <v>3</v>
      </c>
      <c r="J306" s="95" t="n">
        <v>6383834.1</v>
      </c>
      <c r="K306" s="95" t="n">
        <v>19151502.29</v>
      </c>
      <c r="L306" s="95" t="n"/>
      <c r="M306" s="95" t="n"/>
      <c r="N306" s="95" t="n"/>
      <c r="O306" s="95">
        <f>ROUND(Z306,2)</f>
        <v/>
      </c>
      <c r="P306" s="95">
        <f>ROUND(U306,2)</f>
        <v/>
      </c>
      <c r="Q306" s="95">
        <f>ROUND(1,2)</f>
        <v/>
      </c>
      <c r="R306" s="95">
        <f>ROUND(AH306,2)</f>
        <v/>
      </c>
      <c r="S306" s="95" t="inlineStr">
        <is>
          <t>ТКП</t>
        </is>
      </c>
      <c r="T306" s="95" t="inlineStr">
        <is>
          <t>material</t>
        </is>
      </c>
      <c r="U306" s="95" t="n">
        <v>19151502.29</v>
      </c>
      <c r="V306" s="95" t="n">
        <v>0</v>
      </c>
      <c r="W306" s="95" t="n">
        <v>0</v>
      </c>
      <c r="X306" s="95" t="n">
        <v>0</v>
      </c>
      <c r="Y306" s="95" t="n">
        <v>0</v>
      </c>
      <c r="Z306" s="95" t="n">
        <v>19151502.3</v>
      </c>
      <c r="AA306" s="95" t="n">
        <v>0</v>
      </c>
      <c r="AB306" s="95" t="n">
        <v>0</v>
      </c>
      <c r="AC306" s="95" t="n">
        <v>0</v>
      </c>
      <c r="AD306" s="95" t="n">
        <v>0</v>
      </c>
      <c r="AE306" s="95" t="inlineStr">
        <is>
          <t>material</t>
        </is>
      </c>
      <c r="AF306" s="95" t="n">
        <v>0</v>
      </c>
      <c r="AG306" s="95" t="n">
        <v>0</v>
      </c>
      <c r="AH306" s="95" t="n">
        <v>0</v>
      </c>
      <c r="AI306" s="95">
        <f>(EX306)</f>
        <v/>
      </c>
      <c r="AJ306" s="95">
        <f>(AS306)</f>
        <v/>
      </c>
      <c r="AK306" s="95" t="n">
        <v>0</v>
      </c>
      <c r="AL306" s="95" t="n">
        <v>0</v>
      </c>
      <c r="AM306" s="95" t="n">
        <v>0</v>
      </c>
      <c r="AN306" s="95" t="n">
        <v>0</v>
      </c>
      <c r="AO306" s="95">
        <f>ROUND(O306,2)</f>
        <v/>
      </c>
      <c r="AP306" s="95" t="n">
        <v>0</v>
      </c>
      <c r="AQ306" s="95">
        <f>ROUND(R306,2)</f>
        <v/>
      </c>
      <c r="AR306" s="95" t="n">
        <v>0</v>
      </c>
      <c r="AS306" s="95" t="n">
        <v>0</v>
      </c>
      <c r="AT306" s="95" t="n">
        <v>0</v>
      </c>
      <c r="AU306" s="95" t="n">
        <v>0</v>
      </c>
      <c r="AV306" s="95" t="n">
        <v>1</v>
      </c>
      <c r="AW306" s="95" t="n">
        <v>1</v>
      </c>
      <c r="AX306" s="95" t="n"/>
      <c r="AY306" s="95" t="n"/>
      <c r="AZ306" s="95" t="n">
        <v>1</v>
      </c>
      <c r="BA306" s="95" t="n">
        <v>0</v>
      </c>
      <c r="BB306" s="95" t="n">
        <v>0</v>
      </c>
      <c r="BC306" s="95" t="n">
        <v>1</v>
      </c>
      <c r="BD306" s="95" t="n"/>
      <c r="BE306" s="95" t="n"/>
      <c r="BF306" s="95" t="n"/>
      <c r="BG306" s="95" t="n"/>
      <c r="BH306" s="95" t="n">
        <v>3</v>
      </c>
      <c r="BI306" s="95" t="n">
        <v>3</v>
      </c>
      <c r="BJ306" s="95" t="n"/>
      <c r="BK306" s="95" t="n"/>
      <c r="BL306" s="95" t="n"/>
      <c r="BM306" s="95" t="n">
        <v>400002</v>
      </c>
      <c r="BN306" s="95" t="n">
        <v>0</v>
      </c>
      <c r="BO306" s="95" t="n"/>
      <c r="BP306" s="95" t="n">
        <v>0</v>
      </c>
      <c r="BQ306" s="95" t="n">
        <v>202</v>
      </c>
      <c r="BR306" s="95" t="n">
        <v>0</v>
      </c>
      <c r="BS306" s="95" t="n">
        <v>1</v>
      </c>
      <c r="BT306" s="95" t="n">
        <v>1</v>
      </c>
      <c r="BU306" s="95" t="n">
        <v>1</v>
      </c>
      <c r="BV306" s="95" t="n">
        <v>1</v>
      </c>
      <c r="BW306" s="95" t="n">
        <v>1</v>
      </c>
      <c r="BX306" s="95" t="n">
        <v>1</v>
      </c>
      <c r="BY306" s="95" t="n"/>
      <c r="BZ306" s="95" t="n">
        <v>0</v>
      </c>
      <c r="CA306" s="95" t="n">
        <v>0</v>
      </c>
      <c r="CB306" s="95" t="n"/>
      <c r="CC306" s="95" t="n"/>
      <c r="CD306" s="95" t="n"/>
      <c r="CE306" s="95" t="n">
        <v>30</v>
      </c>
      <c r="CF306" s="95" t="n">
        <v>0</v>
      </c>
      <c r="CG306" s="95" t="n">
        <v>0</v>
      </c>
      <c r="CH306" s="95" t="n"/>
      <c r="CI306" s="95" t="n"/>
      <c r="CJ306" s="95" t="n"/>
      <c r="CK306" s="95" t="n"/>
      <c r="CL306" s="95" t="n"/>
      <c r="CM306" s="95" t="n">
        <v>0</v>
      </c>
      <c r="CN306" s="95" t="n"/>
      <c r="CO306" s="95" t="n">
        <v>0</v>
      </c>
      <c r="CP306" s="95">
        <f>ROUND(P306,2)</f>
        <v/>
      </c>
      <c r="CQ306" s="95">
        <f>ROUND(V306,2)</f>
        <v/>
      </c>
      <c r="CR306" s="95">
        <f>ROUND(W306,2)</f>
        <v/>
      </c>
      <c r="CS306" s="95">
        <f>ROUND(X306,2)</f>
        <v/>
      </c>
      <c r="CT306" s="95">
        <f>ROUND(Y306,2)</f>
        <v/>
      </c>
      <c r="CU306" s="95">
        <f>ROUND(AF306,2)</f>
        <v/>
      </c>
      <c r="CV306" s="95">
        <f>ROUND((AH306*AV306),2)</f>
        <v/>
      </c>
      <c r="CW306" s="95">
        <f>ROUND(AI306,2)</f>
        <v/>
      </c>
      <c r="CX306" s="95">
        <f>ROUND(AJ306,2)</f>
        <v/>
      </c>
      <c r="CY306" s="95">
        <f>ROUND(((P306*AT306)/100),2)</f>
        <v/>
      </c>
      <c r="CZ306" s="95">
        <f>ROUND(((P306*AU306)/100),2)</f>
        <v/>
      </c>
      <c r="DA306" s="95" t="n"/>
      <c r="DB306" s="95" t="n"/>
      <c r="DC306" s="95" t="n"/>
      <c r="DD306" s="95" t="n"/>
      <c r="DE306" s="95" t="n"/>
      <c r="DF306" s="95" t="n"/>
      <c r="DG306" s="95" t="n"/>
      <c r="DH306" s="95" t="n"/>
      <c r="DI306" s="95" t="n"/>
      <c r="DJ306" s="95" t="n"/>
      <c r="DK306" s="95" t="n"/>
      <c r="DL306" s="95" t="n"/>
      <c r="DM306" s="95" t="n"/>
      <c r="DN306" s="95" t="n">
        <v>0</v>
      </c>
      <c r="DO306" s="95" t="n">
        <v>0</v>
      </c>
      <c r="DP306" s="95" t="n">
        <v>1</v>
      </c>
      <c r="DQ306" s="95" t="n">
        <v>1</v>
      </c>
      <c r="DR306" s="95" t="n"/>
      <c r="DS306" s="95" t="n"/>
      <c r="DT306" s="95" t="n"/>
      <c r="DU306" s="95" t="n">
        <v>1000</v>
      </c>
      <c r="DV306" s="95" t="inlineStr">
        <is>
          <t>компл.</t>
        </is>
      </c>
      <c r="DW306" s="95" t="inlineStr">
        <is>
          <t>компл.</t>
        </is>
      </c>
      <c r="DX306" s="95" t="n">
        <v>1</v>
      </c>
      <c r="DY306" s="95" t="n"/>
      <c r="DZ306" s="95" t="n"/>
      <c r="EA306" s="95" t="n"/>
      <c r="EB306" s="95" t="n"/>
      <c r="EC306" s="95" t="n"/>
      <c r="ED306" s="95" t="n"/>
      <c r="EE306" s="95" t="n">
        <v>1631999320</v>
      </c>
      <c r="EF306" s="95" t="n">
        <v>202</v>
      </c>
      <c r="EG306" s="95" t="inlineStr">
        <is>
          <t>Материалы</t>
        </is>
      </c>
      <c r="EH306" s="95" t="n">
        <v>0</v>
      </c>
      <c r="EI306" s="95" t="n"/>
      <c r="EJ306" s="95" t="n">
        <v>3</v>
      </c>
      <c r="EK306" s="95" t="n">
        <v>0</v>
      </c>
      <c r="EL306" s="95" t="inlineStr">
        <is>
          <t>ТКП / коммерческое предложение</t>
        </is>
      </c>
      <c r="EM306" s="95" t="inlineStr">
        <is>
          <t>ТКП</t>
        </is>
      </c>
      <c r="EN306" s="95" t="n"/>
      <c r="EO306" s="95" t="n"/>
      <c r="EP306" s="95" t="n"/>
      <c r="EQ306" s="95" t="n">
        <v>0</v>
      </c>
      <c r="ER306" s="95" t="n">
        <v>6383834.1</v>
      </c>
      <c r="ES306" s="95" t="n">
        <v>0</v>
      </c>
      <c r="ET306" s="95" t="n">
        <v>0</v>
      </c>
      <c r="EU306" s="95" t="n">
        <v>0</v>
      </c>
      <c r="EV306" s="95" t="n">
        <v>0</v>
      </c>
      <c r="EW306" s="95" t="n">
        <v>0</v>
      </c>
      <c r="EX306" s="95" t="n">
        <v>0</v>
      </c>
      <c r="EY306" s="95" t="n">
        <v>0</v>
      </c>
      <c r="EZ306" s="95" t="n"/>
      <c r="FA306" s="95" t="n"/>
      <c r="FB306" s="95" t="n"/>
      <c r="FC306" s="95" t="n"/>
      <c r="FD306" s="95" t="n"/>
      <c r="FE306" s="95" t="n"/>
      <c r="FF306" s="95" t="n"/>
      <c r="FG306" s="95" t="n"/>
      <c r="FH306" s="95" t="n"/>
      <c r="FI306" s="95" t="n"/>
      <c r="FJ306" s="95" t="n"/>
      <c r="FK306" s="95" t="n"/>
      <c r="FL306" s="95" t="n"/>
      <c r="FM306" s="95" t="n"/>
      <c r="FN306" s="95" t="n"/>
      <c r="FO306" s="95" t="n"/>
      <c r="FP306" s="95" t="n"/>
      <c r="FQ306" s="95" t="n">
        <v>0</v>
      </c>
      <c r="FR306" s="95">
        <f>ROUND(IF(BI306=3,GM306,0),2)</f>
        <v/>
      </c>
      <c r="FS306" s="95" t="n">
        <v>0</v>
      </c>
      <c r="FT306" s="95" t="n"/>
      <c r="FU306" s="95" t="n"/>
      <c r="FV306" s="95" t="n"/>
      <c r="FW306" s="95" t="n"/>
      <c r="FX306" s="95" t="n">
        <v>0</v>
      </c>
      <c r="FY306" s="95" t="n">
        <v>0</v>
      </c>
      <c r="FZ306" s="95" t="n"/>
      <c r="GA306" s="95" t="inlineStr">
        <is>
          <t>[82 / 1,20 /  1] +  2% Заг.скл</t>
        </is>
      </c>
      <c r="GB306" s="95" t="n"/>
      <c r="GC306" s="95" t="n"/>
      <c r="GD306" s="95" t="n">
        <v>1</v>
      </c>
      <c r="GE306" s="95" t="n"/>
      <c r="GF306" s="95" t="n">
        <v>1631999320</v>
      </c>
      <c r="GG306" s="95" t="n">
        <v>2</v>
      </c>
      <c r="GH306" s="95" t="n">
        <v>4</v>
      </c>
      <c r="GI306" s="95" t="n">
        <v>-2</v>
      </c>
      <c r="GJ306" s="95" t="n">
        <v>0</v>
      </c>
      <c r="GK306" s="95" t="n">
        <v>0</v>
      </c>
      <c r="GL306" s="95">
        <f>ROUND(IF(AND(BH306=3,BI306=3,FS306&lt;&gt;0),P306,0),2)</f>
        <v/>
      </c>
      <c r="GM306" s="95">
        <f>ROUND(O306+X306+Y306,2)+GX306</f>
        <v/>
      </c>
      <c r="GN306" s="95">
        <f>IF(OR(BI306=0,BI306=1),GM306-GX306,0)</f>
        <v/>
      </c>
      <c r="GO306" s="95">
        <f>IF(BI306=2,GM306-GX306,0)</f>
        <v/>
      </c>
      <c r="GP306" s="95">
        <f>IF(BI306=4,GM306-GX306,0)</f>
        <v/>
      </c>
      <c r="GQ306" s="95" t="n"/>
      <c r="GR306" s="95" t="n">
        <v>0</v>
      </c>
      <c r="GS306" s="95" t="n">
        <v>2</v>
      </c>
      <c r="GT306" s="95" t="n">
        <v>0</v>
      </c>
      <c r="GU306" s="95" t="n"/>
      <c r="GV306" s="95">
        <f>ROUND((GT306),6)</f>
        <v/>
      </c>
      <c r="GW306" s="95" t="n">
        <v>1</v>
      </c>
      <c r="GX306" s="95">
        <f>ROUND(HC306*I306,2)</f>
        <v/>
      </c>
      <c r="GY306" s="95" t="n">
        <v>0</v>
      </c>
      <c r="GZ306" s="95" t="n">
        <v>0</v>
      </c>
      <c r="HA306" s="95" t="n">
        <v>0</v>
      </c>
      <c r="HB306" s="95" t="n">
        <v>0</v>
      </c>
      <c r="HC306" s="95">
        <f>GV306*GW306</f>
        <v/>
      </c>
      <c r="HD306" s="95" t="n">
        <v>0</v>
      </c>
      <c r="HE306" s="95" t="n"/>
      <c r="HF306" s="95" t="n"/>
      <c r="HG306" s="95" t="n"/>
      <c r="HH306" s="95" t="n"/>
      <c r="HI306" s="95" t="n"/>
      <c r="HJ306" s="95" t="n"/>
      <c r="HK306" s="95" t="n"/>
      <c r="HL306" s="95" t="n"/>
      <c r="HM306" s="95" t="n"/>
      <c r="HN306" s="95" t="n"/>
      <c r="HO306" s="95" t="n"/>
      <c r="HP306" s="95" t="n"/>
      <c r="HQ306" s="95" t="n"/>
      <c r="HR306" s="95" t="n"/>
      <c r="HS306" s="95" t="n"/>
      <c r="HT306" s="95" t="n"/>
      <c r="HU306" s="95" t="n"/>
      <c r="HV306" s="95" t="n"/>
      <c r="HW306" s="95" t="n"/>
      <c r="HX306" s="95" t="n"/>
      <c r="HY306" s="95" t="n"/>
      <c r="HZ306" s="95" t="n"/>
      <c r="IA306" s="95" t="n"/>
      <c r="IB306" s="95" t="n"/>
      <c r="IC306" s="95" t="n"/>
      <c r="ID306" s="95" t="n"/>
      <c r="IE306" s="95" t="n"/>
      <c r="IF306" s="95" t="n"/>
      <c r="IG306" s="95" t="n"/>
      <c r="IH306" s="95" t="n"/>
      <c r="II306" s="95" t="n"/>
      <c r="IJ306" s="95" t="n"/>
      <c r="IK306" s="95" t="n"/>
      <c r="IL306" s="95" t="n"/>
      <c r="IM306" s="95" t="n"/>
      <c r="IN306" s="95" t="n"/>
      <c r="IO306" s="95" t="n"/>
      <c r="IP306" s="95" t="n"/>
      <c r="IQ306" s="95" t="n"/>
      <c r="IR306" s="95" t="n"/>
      <c r="IS306" s="95" t="n"/>
      <c r="IT306" s="95" t="n"/>
      <c r="IU306" s="95" t="n"/>
    </row>
    <row r="307" ht="12.75" customHeight="1" s="54">
      <c r="A307" s="95" t="n">
        <v>18</v>
      </c>
      <c r="B307" s="95" t="n">
        <v>1</v>
      </c>
      <c r="C307" s="95">
        <f>ROW(SmtRes!A284)</f>
        <v/>
      </c>
      <c r="D307" s="95">
        <f>ROW(EtalonRes!A284)</f>
        <v/>
      </c>
      <c r="E307" s="95" t="n">
        <v>2.1</v>
      </c>
      <c r="F307" s="95" t="inlineStr">
        <is>
          <t>TKP</t>
        </is>
      </c>
      <c r="G307" s="95" t="inlineStr">
        <is>
          <t>Дверь межкомнатная усиленная с отделкой под объект</t>
        </is>
      </c>
      <c r="H307" s="95" t="inlineStr">
        <is>
          <t>шт.</t>
        </is>
      </c>
      <c r="I307" s="95" t="n">
        <v>34.65</v>
      </c>
      <c r="J307" s="95" t="n">
        <v>10593.73</v>
      </c>
      <c r="K307" s="95" t="n">
        <v>367072.64</v>
      </c>
      <c r="L307" s="95" t="n"/>
      <c r="M307" s="95" t="n"/>
      <c r="N307" s="95" t="n"/>
      <c r="O307" s="95">
        <f>ROUND(Z307,2)</f>
        <v/>
      </c>
      <c r="P307" s="95">
        <f>ROUND(U307,2)</f>
        <v/>
      </c>
      <c r="Q307" s="95">
        <f>ROUND(1,2)</f>
        <v/>
      </c>
      <c r="R307" s="95">
        <f>ROUND(AH307,2)</f>
        <v/>
      </c>
      <c r="S307" s="95" t="inlineStr">
        <is>
          <t>ТКП</t>
        </is>
      </c>
      <c r="T307" s="95" t="inlineStr">
        <is>
          <t>material</t>
        </is>
      </c>
      <c r="U307" s="95" t="n">
        <v>367072.64</v>
      </c>
      <c r="V307" s="95" t="n">
        <v>0</v>
      </c>
      <c r="W307" s="95" t="n">
        <v>0</v>
      </c>
      <c r="X307" s="95" t="n">
        <v>0</v>
      </c>
      <c r="Y307" s="95" t="n">
        <v>0</v>
      </c>
      <c r="Z307" s="95" t="n">
        <v>367072.74</v>
      </c>
      <c r="AA307" s="95" t="n">
        <v>0</v>
      </c>
      <c r="AB307" s="95" t="n">
        <v>0</v>
      </c>
      <c r="AC307" s="95" t="n">
        <v>0</v>
      </c>
      <c r="AD307" s="95" t="n">
        <v>0</v>
      </c>
      <c r="AE307" s="95" t="inlineStr">
        <is>
          <t>material</t>
        </is>
      </c>
      <c r="AF307" s="95" t="n">
        <v>0</v>
      </c>
      <c r="AG307" s="95" t="n">
        <v>0</v>
      </c>
      <c r="AH307" s="95" t="n">
        <v>0</v>
      </c>
      <c r="AI307" s="95">
        <f>(EX307)</f>
        <v/>
      </c>
      <c r="AJ307" s="95">
        <f>(AS307)</f>
        <v/>
      </c>
      <c r="AK307" s="95" t="n">
        <v>0</v>
      </c>
      <c r="AL307" s="95" t="n">
        <v>0</v>
      </c>
      <c r="AM307" s="95" t="n">
        <v>0</v>
      </c>
      <c r="AN307" s="95" t="n">
        <v>0</v>
      </c>
      <c r="AO307" s="95">
        <f>ROUND(O307,2)</f>
        <v/>
      </c>
      <c r="AP307" s="95" t="n">
        <v>0</v>
      </c>
      <c r="AQ307" s="95">
        <f>ROUND(R307,2)</f>
        <v/>
      </c>
      <c r="AR307" s="95" t="n">
        <v>0</v>
      </c>
      <c r="AS307" s="95" t="n">
        <v>0</v>
      </c>
      <c r="AT307" s="95" t="n">
        <v>0</v>
      </c>
      <c r="AU307" s="95" t="n">
        <v>0</v>
      </c>
      <c r="AV307" s="95" t="n">
        <v>1</v>
      </c>
      <c r="AW307" s="95" t="n">
        <v>1</v>
      </c>
      <c r="AX307" s="95" t="n"/>
      <c r="AY307" s="95" t="n"/>
      <c r="AZ307" s="95" t="n">
        <v>1</v>
      </c>
      <c r="BA307" s="95" t="n">
        <v>0</v>
      </c>
      <c r="BB307" s="95" t="n">
        <v>0</v>
      </c>
      <c r="BC307" s="95" t="n">
        <v>1</v>
      </c>
      <c r="BD307" s="95" t="n"/>
      <c r="BE307" s="95" t="n"/>
      <c r="BF307" s="95" t="n"/>
      <c r="BG307" s="95" t="n"/>
      <c r="BH307" s="95" t="n">
        <v>3</v>
      </c>
      <c r="BI307" s="95" t="n">
        <v>34.65</v>
      </c>
      <c r="BJ307" s="95" t="n"/>
      <c r="BK307" s="95" t="n"/>
      <c r="BL307" s="95" t="n"/>
      <c r="BM307" s="95" t="n">
        <v>400002</v>
      </c>
      <c r="BN307" s="95" t="n">
        <v>0</v>
      </c>
      <c r="BO307" s="95" t="n"/>
      <c r="BP307" s="95" t="n">
        <v>0</v>
      </c>
      <c r="BQ307" s="95" t="n">
        <v>202</v>
      </c>
      <c r="BR307" s="95" t="n">
        <v>0</v>
      </c>
      <c r="BS307" s="95" t="n">
        <v>1</v>
      </c>
      <c r="BT307" s="95" t="n">
        <v>1</v>
      </c>
      <c r="BU307" s="95" t="n">
        <v>1</v>
      </c>
      <c r="BV307" s="95" t="n">
        <v>1</v>
      </c>
      <c r="BW307" s="95" t="n">
        <v>1</v>
      </c>
      <c r="BX307" s="95" t="n">
        <v>1</v>
      </c>
      <c r="BY307" s="95" t="n"/>
      <c r="BZ307" s="95" t="n">
        <v>0</v>
      </c>
      <c r="CA307" s="95" t="n">
        <v>0</v>
      </c>
      <c r="CB307" s="95" t="n"/>
      <c r="CC307" s="95" t="n"/>
      <c r="CD307" s="95" t="n"/>
      <c r="CE307" s="95" t="n">
        <v>30</v>
      </c>
      <c r="CF307" s="95" t="n">
        <v>0</v>
      </c>
      <c r="CG307" s="95" t="n">
        <v>0</v>
      </c>
      <c r="CH307" s="95" t="n"/>
      <c r="CI307" s="95" t="n"/>
      <c r="CJ307" s="95" t="n"/>
      <c r="CK307" s="95" t="n"/>
      <c r="CL307" s="95" t="n"/>
      <c r="CM307" s="95" t="n">
        <v>0</v>
      </c>
      <c r="CN307" s="95" t="n"/>
      <c r="CO307" s="95" t="n">
        <v>0</v>
      </c>
      <c r="CP307" s="95">
        <f>ROUND(P307,2)</f>
        <v/>
      </c>
      <c r="CQ307" s="95">
        <f>ROUND(V307,2)</f>
        <v/>
      </c>
      <c r="CR307" s="95">
        <f>ROUND(W307,2)</f>
        <v/>
      </c>
      <c r="CS307" s="95">
        <f>ROUND(X307,2)</f>
        <v/>
      </c>
      <c r="CT307" s="95">
        <f>ROUND(Y307,2)</f>
        <v/>
      </c>
      <c r="CU307" s="95">
        <f>ROUND(AF307,2)</f>
        <v/>
      </c>
      <c r="CV307" s="95">
        <f>ROUND((AH307*AV307),2)</f>
        <v/>
      </c>
      <c r="CW307" s="95">
        <f>ROUND(AI307,2)</f>
        <v/>
      </c>
      <c r="CX307" s="95">
        <f>ROUND(AJ307,2)</f>
        <v/>
      </c>
      <c r="CY307" s="95">
        <f>ROUND(((P307*AT307)/100),2)</f>
        <v/>
      </c>
      <c r="CZ307" s="95">
        <f>ROUND(((P307*AU307)/100),2)</f>
        <v/>
      </c>
      <c r="DA307" s="95" t="n"/>
      <c r="DB307" s="95" t="n"/>
      <c r="DC307" s="95" t="n"/>
      <c r="DD307" s="95" t="n"/>
      <c r="DE307" s="95" t="n"/>
      <c r="DF307" s="95" t="n"/>
      <c r="DG307" s="95" t="n"/>
      <c r="DH307" s="95" t="n"/>
      <c r="DI307" s="95" t="n"/>
      <c r="DJ307" s="95" t="n"/>
      <c r="DK307" s="95" t="n"/>
      <c r="DL307" s="95" t="n"/>
      <c r="DM307" s="95" t="n"/>
      <c r="DN307" s="95" t="n">
        <v>0</v>
      </c>
      <c r="DO307" s="95" t="n">
        <v>0</v>
      </c>
      <c r="DP307" s="95" t="n">
        <v>1</v>
      </c>
      <c r="DQ307" s="95" t="n">
        <v>1</v>
      </c>
      <c r="DR307" s="95" t="n"/>
      <c r="DS307" s="95" t="n"/>
      <c r="DT307" s="95" t="n"/>
      <c r="DU307" s="95" t="n">
        <v>1000</v>
      </c>
      <c r="DV307" s="95" t="inlineStr">
        <is>
          <t>шт.</t>
        </is>
      </c>
      <c r="DW307" s="95" t="inlineStr">
        <is>
          <t>шт.</t>
        </is>
      </c>
      <c r="DX307" s="95" t="n">
        <v>1</v>
      </c>
      <c r="DY307" s="95" t="n"/>
      <c r="DZ307" s="95" t="n"/>
      <c r="EA307" s="95" t="n"/>
      <c r="EB307" s="95" t="n"/>
      <c r="EC307" s="95" t="n"/>
      <c r="ED307" s="95" t="n"/>
      <c r="EE307" s="95" t="n">
        <v>1121894511</v>
      </c>
      <c r="EF307" s="95" t="n">
        <v>202</v>
      </c>
      <c r="EG307" s="95" t="inlineStr">
        <is>
          <t>Материалы</t>
        </is>
      </c>
      <c r="EH307" s="95" t="n">
        <v>0</v>
      </c>
      <c r="EI307" s="95" t="n"/>
      <c r="EJ307" s="95" t="n">
        <v>34.65</v>
      </c>
      <c r="EK307" s="95" t="n">
        <v>0</v>
      </c>
      <c r="EL307" s="95" t="inlineStr">
        <is>
          <t>ТКП / коммерческое предложение</t>
        </is>
      </c>
      <c r="EM307" s="95" t="inlineStr">
        <is>
          <t>ТКП</t>
        </is>
      </c>
      <c r="EN307" s="95" t="n"/>
      <c r="EO307" s="95" t="n"/>
      <c r="EP307" s="95" t="n"/>
      <c r="EQ307" s="95" t="n">
        <v>0</v>
      </c>
      <c r="ER307" s="95" t="n">
        <v>10593.73</v>
      </c>
      <c r="ES307" s="95" t="n">
        <v>0</v>
      </c>
      <c r="ET307" s="95" t="n">
        <v>0</v>
      </c>
      <c r="EU307" s="95" t="n">
        <v>0</v>
      </c>
      <c r="EV307" s="95" t="n">
        <v>0</v>
      </c>
      <c r="EW307" s="95" t="n">
        <v>0</v>
      </c>
      <c r="EX307" s="95" t="n">
        <v>0</v>
      </c>
      <c r="EY307" s="95" t="n">
        <v>0</v>
      </c>
      <c r="EZ307" s="95" t="n"/>
      <c r="FA307" s="95" t="n"/>
      <c r="FB307" s="95" t="n"/>
      <c r="FC307" s="95" t="n"/>
      <c r="FD307" s="95" t="n"/>
      <c r="FE307" s="95" t="n"/>
      <c r="FF307" s="95" t="n"/>
      <c r="FG307" s="95" t="n"/>
      <c r="FH307" s="95" t="n"/>
      <c r="FI307" s="95" t="n"/>
      <c r="FJ307" s="95" t="n"/>
      <c r="FK307" s="95" t="n"/>
      <c r="FL307" s="95" t="n"/>
      <c r="FM307" s="95" t="n"/>
      <c r="FN307" s="95" t="n"/>
      <c r="FO307" s="95" t="n"/>
      <c r="FP307" s="95" t="n"/>
      <c r="FQ307" s="95" t="n">
        <v>0</v>
      </c>
      <c r="FR307" s="95">
        <f>ROUND(IF(BI307=3,GM307,0),2)</f>
        <v/>
      </c>
      <c r="FS307" s="95" t="n">
        <v>0</v>
      </c>
      <c r="FT307" s="95" t="n"/>
      <c r="FU307" s="95" t="n"/>
      <c r="FV307" s="95" t="n"/>
      <c r="FW307" s="95" t="n"/>
      <c r="FX307" s="95" t="n">
        <v>0</v>
      </c>
      <c r="FY307" s="95" t="n">
        <v>0</v>
      </c>
      <c r="FZ307" s="95" t="n"/>
      <c r="GA307" s="95" t="inlineStr">
        <is>
          <t>[82 / 1,20 /  1] +  2% Заг.скл</t>
        </is>
      </c>
      <c r="GB307" s="95" t="n"/>
      <c r="GC307" s="95" t="n"/>
      <c r="GD307" s="95" t="n">
        <v>1</v>
      </c>
      <c r="GE307" s="95" t="n"/>
      <c r="GF307" s="95" t="n">
        <v>1121894511</v>
      </c>
      <c r="GG307" s="95" t="n">
        <v>2</v>
      </c>
      <c r="GH307" s="95" t="n">
        <v>4</v>
      </c>
      <c r="GI307" s="95" t="n">
        <v>-2</v>
      </c>
      <c r="GJ307" s="95" t="n">
        <v>0</v>
      </c>
      <c r="GK307" s="95" t="n">
        <v>0</v>
      </c>
      <c r="GL307" s="95">
        <f>ROUND(IF(AND(BH307=3,BI307=3,FS307&lt;&gt;0),P307,0),2)</f>
        <v/>
      </c>
      <c r="GM307" s="95">
        <f>ROUND(O307+X307+Y307,2)+GX307</f>
        <v/>
      </c>
      <c r="GN307" s="95">
        <f>IF(OR(BI307=0,BI307=1),GM307-GX307,0)</f>
        <v/>
      </c>
      <c r="GO307" s="95">
        <f>IF(BI307=2,GM307-GX307,0)</f>
        <v/>
      </c>
      <c r="GP307" s="95">
        <f>IF(BI307=4,GM307-GX307,0)</f>
        <v/>
      </c>
      <c r="GQ307" s="95" t="n"/>
      <c r="GR307" s="95" t="n">
        <v>0</v>
      </c>
      <c r="GS307" s="95" t="n">
        <v>2</v>
      </c>
      <c r="GT307" s="95" t="n">
        <v>0</v>
      </c>
      <c r="GU307" s="95" t="n"/>
      <c r="GV307" s="95">
        <f>ROUND((GT307),6)</f>
        <v/>
      </c>
      <c r="GW307" s="95" t="n">
        <v>1</v>
      </c>
      <c r="GX307" s="95">
        <f>ROUND(HC307*I307,2)</f>
        <v/>
      </c>
      <c r="GY307" s="95" t="n">
        <v>0</v>
      </c>
      <c r="GZ307" s="95" t="n">
        <v>0</v>
      </c>
      <c r="HA307" s="95" t="n">
        <v>0</v>
      </c>
      <c r="HB307" s="95" t="n">
        <v>0</v>
      </c>
      <c r="HC307" s="95">
        <f>GV307*GW307</f>
        <v/>
      </c>
      <c r="HD307" s="95" t="n">
        <v>0</v>
      </c>
      <c r="HE307" s="95" t="n"/>
      <c r="HF307" s="95" t="n"/>
      <c r="HG307" s="95" t="n"/>
      <c r="HH307" s="95" t="n"/>
      <c r="HI307" s="95" t="n"/>
      <c r="HJ307" s="95" t="n"/>
      <c r="HK307" s="95" t="n"/>
      <c r="HL307" s="95" t="n"/>
      <c r="HM307" s="95" t="n"/>
      <c r="HN307" s="95" t="n"/>
      <c r="HO307" s="95" t="n"/>
      <c r="HP307" s="95" t="n"/>
      <c r="HQ307" s="95" t="n"/>
      <c r="HR307" s="95" t="n"/>
      <c r="HS307" s="95" t="n"/>
      <c r="HT307" s="95" t="n"/>
      <c r="HU307" s="95" t="n"/>
      <c r="HV307" s="95" t="n"/>
      <c r="HW307" s="95" t="n"/>
      <c r="HX307" s="95" t="n"/>
      <c r="HY307" s="95" t="n"/>
      <c r="HZ307" s="95" t="n"/>
      <c r="IA307" s="95" t="n"/>
      <c r="IB307" s="95" t="n"/>
      <c r="IC307" s="95" t="n"/>
      <c r="ID307" s="95" t="n"/>
      <c r="IE307" s="95" t="n"/>
      <c r="IF307" s="95" t="n"/>
      <c r="IG307" s="95" t="n"/>
      <c r="IH307" s="95" t="n"/>
      <c r="II307" s="95" t="n"/>
      <c r="IJ307" s="95" t="n"/>
      <c r="IK307" s="95" t="n"/>
      <c r="IL307" s="95" t="n"/>
      <c r="IM307" s="95" t="n"/>
      <c r="IN307" s="95" t="n"/>
      <c r="IO307" s="95" t="n"/>
      <c r="IP307" s="95" t="n"/>
      <c r="IQ307" s="95" t="n"/>
      <c r="IR307" s="95" t="n"/>
      <c r="IS307" s="95" t="n"/>
      <c r="IT307" s="95" t="n"/>
      <c r="IU307" s="95" t="n"/>
    </row>
    <row r="308" ht="12.75" customHeight="1" s="54">
      <c r="A308" s="95" t="n">
        <v>18</v>
      </c>
      <c r="B308" s="95" t="n">
        <v>1</v>
      </c>
      <c r="C308" s="95">
        <f>ROW(SmtRes!A285)</f>
        <v/>
      </c>
      <c r="D308" s="95">
        <f>ROW(EtalonRes!A285)</f>
        <v/>
      </c>
      <c r="E308" s="95" t="n">
        <v>2.1</v>
      </c>
      <c r="F308" s="95" t="inlineStr">
        <is>
          <t>TKP</t>
        </is>
      </c>
      <c r="G308" s="95" t="inlineStr">
        <is>
          <t>Коробка, доборы, наличники, петли, ручки, замки полный комплект</t>
        </is>
      </c>
      <c r="H308" s="95" t="inlineStr">
        <is>
          <t>компл.</t>
        </is>
      </c>
      <c r="I308" s="95" t="n">
        <v>34.65</v>
      </c>
      <c r="J308" s="95" t="n">
        <v>12266.42</v>
      </c>
      <c r="K308" s="95" t="n">
        <v>425031.48</v>
      </c>
      <c r="L308" s="95" t="n"/>
      <c r="M308" s="95" t="n"/>
      <c r="N308" s="95" t="n"/>
      <c r="O308" s="95">
        <f>ROUND(Z308,2)</f>
        <v/>
      </c>
      <c r="P308" s="95">
        <f>ROUND(U308,2)</f>
        <v/>
      </c>
      <c r="Q308" s="95">
        <f>ROUND(1,2)</f>
        <v/>
      </c>
      <c r="R308" s="95">
        <f>ROUND(AH308,2)</f>
        <v/>
      </c>
      <c r="S308" s="95" t="inlineStr">
        <is>
          <t>ТКП</t>
        </is>
      </c>
      <c r="T308" s="95" t="inlineStr">
        <is>
          <t>material</t>
        </is>
      </c>
      <c r="U308" s="95" t="n">
        <v>425031.48</v>
      </c>
      <c r="V308" s="95" t="n">
        <v>0</v>
      </c>
      <c r="W308" s="95" t="n">
        <v>0</v>
      </c>
      <c r="X308" s="95" t="n">
        <v>0</v>
      </c>
      <c r="Y308" s="95" t="n">
        <v>0</v>
      </c>
      <c r="Z308" s="95" t="n">
        <v>425031.45</v>
      </c>
      <c r="AA308" s="95" t="n">
        <v>0</v>
      </c>
      <c r="AB308" s="95" t="n">
        <v>0</v>
      </c>
      <c r="AC308" s="95" t="n">
        <v>0</v>
      </c>
      <c r="AD308" s="95" t="n">
        <v>0</v>
      </c>
      <c r="AE308" s="95" t="inlineStr">
        <is>
          <t>material</t>
        </is>
      </c>
      <c r="AF308" s="95" t="n">
        <v>0</v>
      </c>
      <c r="AG308" s="95" t="n">
        <v>0</v>
      </c>
      <c r="AH308" s="95" t="n">
        <v>0</v>
      </c>
      <c r="AI308" s="95">
        <f>(EX308)</f>
        <v/>
      </c>
      <c r="AJ308" s="95">
        <f>(AS308)</f>
        <v/>
      </c>
      <c r="AK308" s="95" t="n">
        <v>0</v>
      </c>
      <c r="AL308" s="95" t="n">
        <v>0</v>
      </c>
      <c r="AM308" s="95" t="n">
        <v>0</v>
      </c>
      <c r="AN308" s="95" t="n">
        <v>0</v>
      </c>
      <c r="AO308" s="95">
        <f>ROUND(O308,2)</f>
        <v/>
      </c>
      <c r="AP308" s="95" t="n">
        <v>0</v>
      </c>
      <c r="AQ308" s="95">
        <f>ROUND(R308,2)</f>
        <v/>
      </c>
      <c r="AR308" s="95" t="n">
        <v>0</v>
      </c>
      <c r="AS308" s="95" t="n">
        <v>0</v>
      </c>
      <c r="AT308" s="95" t="n">
        <v>0</v>
      </c>
      <c r="AU308" s="95" t="n">
        <v>0</v>
      </c>
      <c r="AV308" s="95" t="n">
        <v>1</v>
      </c>
      <c r="AW308" s="95" t="n">
        <v>1</v>
      </c>
      <c r="AX308" s="95" t="n"/>
      <c r="AY308" s="95" t="n"/>
      <c r="AZ308" s="95" t="n">
        <v>1</v>
      </c>
      <c r="BA308" s="95" t="n">
        <v>0</v>
      </c>
      <c r="BB308" s="95" t="n">
        <v>0</v>
      </c>
      <c r="BC308" s="95" t="n">
        <v>1</v>
      </c>
      <c r="BD308" s="95" t="n"/>
      <c r="BE308" s="95" t="n"/>
      <c r="BF308" s="95" t="n"/>
      <c r="BG308" s="95" t="n"/>
      <c r="BH308" s="95" t="n">
        <v>3</v>
      </c>
      <c r="BI308" s="95" t="n">
        <v>34.65</v>
      </c>
      <c r="BJ308" s="95" t="n"/>
      <c r="BK308" s="95" t="n"/>
      <c r="BL308" s="95" t="n"/>
      <c r="BM308" s="95" t="n">
        <v>400002</v>
      </c>
      <c r="BN308" s="95" t="n">
        <v>0</v>
      </c>
      <c r="BO308" s="95" t="n"/>
      <c r="BP308" s="95" t="n">
        <v>0</v>
      </c>
      <c r="BQ308" s="95" t="n">
        <v>202</v>
      </c>
      <c r="BR308" s="95" t="n">
        <v>0</v>
      </c>
      <c r="BS308" s="95" t="n">
        <v>1</v>
      </c>
      <c r="BT308" s="95" t="n">
        <v>1</v>
      </c>
      <c r="BU308" s="95" t="n">
        <v>1</v>
      </c>
      <c r="BV308" s="95" t="n">
        <v>1</v>
      </c>
      <c r="BW308" s="95" t="n">
        <v>1</v>
      </c>
      <c r="BX308" s="95" t="n">
        <v>1</v>
      </c>
      <c r="BY308" s="95" t="n"/>
      <c r="BZ308" s="95" t="n">
        <v>0</v>
      </c>
      <c r="CA308" s="95" t="n">
        <v>0</v>
      </c>
      <c r="CB308" s="95" t="n"/>
      <c r="CC308" s="95" t="n"/>
      <c r="CD308" s="95" t="n"/>
      <c r="CE308" s="95" t="n">
        <v>30</v>
      </c>
      <c r="CF308" s="95" t="n">
        <v>0</v>
      </c>
      <c r="CG308" s="95" t="n">
        <v>0</v>
      </c>
      <c r="CH308" s="95" t="n"/>
      <c r="CI308" s="95" t="n"/>
      <c r="CJ308" s="95" t="n"/>
      <c r="CK308" s="95" t="n"/>
      <c r="CL308" s="95" t="n"/>
      <c r="CM308" s="95" t="n">
        <v>0</v>
      </c>
      <c r="CN308" s="95" t="n"/>
      <c r="CO308" s="95" t="n">
        <v>0</v>
      </c>
      <c r="CP308" s="95">
        <f>ROUND(P308,2)</f>
        <v/>
      </c>
      <c r="CQ308" s="95">
        <f>ROUND(V308,2)</f>
        <v/>
      </c>
      <c r="CR308" s="95">
        <f>ROUND(W308,2)</f>
        <v/>
      </c>
      <c r="CS308" s="95">
        <f>ROUND(X308,2)</f>
        <v/>
      </c>
      <c r="CT308" s="95">
        <f>ROUND(Y308,2)</f>
        <v/>
      </c>
      <c r="CU308" s="95">
        <f>ROUND(AF308,2)</f>
        <v/>
      </c>
      <c r="CV308" s="95">
        <f>ROUND((AH308*AV308),2)</f>
        <v/>
      </c>
      <c r="CW308" s="95">
        <f>ROUND(AI308,2)</f>
        <v/>
      </c>
      <c r="CX308" s="95">
        <f>ROUND(AJ308,2)</f>
        <v/>
      </c>
      <c r="CY308" s="95">
        <f>ROUND(((P308*AT308)/100),2)</f>
        <v/>
      </c>
      <c r="CZ308" s="95">
        <f>ROUND(((P308*AU308)/100),2)</f>
        <v/>
      </c>
      <c r="DA308" s="95" t="n"/>
      <c r="DB308" s="95" t="n"/>
      <c r="DC308" s="95" t="n"/>
      <c r="DD308" s="95" t="n"/>
      <c r="DE308" s="95" t="n"/>
      <c r="DF308" s="95" t="n"/>
      <c r="DG308" s="95" t="n"/>
      <c r="DH308" s="95" t="n"/>
      <c r="DI308" s="95" t="n"/>
      <c r="DJ308" s="95" t="n"/>
      <c r="DK308" s="95" t="n"/>
      <c r="DL308" s="95" t="n"/>
      <c r="DM308" s="95" t="n"/>
      <c r="DN308" s="95" t="n">
        <v>0</v>
      </c>
      <c r="DO308" s="95" t="n">
        <v>0</v>
      </c>
      <c r="DP308" s="95" t="n">
        <v>1</v>
      </c>
      <c r="DQ308" s="95" t="n">
        <v>1</v>
      </c>
      <c r="DR308" s="95" t="n"/>
      <c r="DS308" s="95" t="n"/>
      <c r="DT308" s="95" t="n"/>
      <c r="DU308" s="95" t="n">
        <v>1000</v>
      </c>
      <c r="DV308" s="95" t="inlineStr">
        <is>
          <t>компл.</t>
        </is>
      </c>
      <c r="DW308" s="95" t="inlineStr">
        <is>
          <t>компл.</t>
        </is>
      </c>
      <c r="DX308" s="95" t="n">
        <v>1</v>
      </c>
      <c r="DY308" s="95" t="n"/>
      <c r="DZ308" s="95" t="n"/>
      <c r="EA308" s="95" t="n"/>
      <c r="EB308" s="95" t="n"/>
      <c r="EC308" s="95" t="n"/>
      <c r="ED308" s="95" t="n"/>
      <c r="EE308" s="95" t="n">
        <v>1391991679</v>
      </c>
      <c r="EF308" s="95" t="n">
        <v>202</v>
      </c>
      <c r="EG308" s="95" t="inlineStr">
        <is>
          <t>Материалы</t>
        </is>
      </c>
      <c r="EH308" s="95" t="n">
        <v>0</v>
      </c>
      <c r="EI308" s="95" t="n"/>
      <c r="EJ308" s="95" t="n">
        <v>34.65</v>
      </c>
      <c r="EK308" s="95" t="n">
        <v>0</v>
      </c>
      <c r="EL308" s="95" t="inlineStr">
        <is>
          <t>ТКП / коммерческое предложение</t>
        </is>
      </c>
      <c r="EM308" s="95" t="inlineStr">
        <is>
          <t>ТКП</t>
        </is>
      </c>
      <c r="EN308" s="95" t="n"/>
      <c r="EO308" s="95" t="n"/>
      <c r="EP308" s="95" t="n"/>
      <c r="EQ308" s="95" t="n">
        <v>0</v>
      </c>
      <c r="ER308" s="95" t="n">
        <v>12266.42</v>
      </c>
      <c r="ES308" s="95" t="n">
        <v>0</v>
      </c>
      <c r="ET308" s="95" t="n">
        <v>0</v>
      </c>
      <c r="EU308" s="95" t="n">
        <v>0</v>
      </c>
      <c r="EV308" s="95" t="n">
        <v>0</v>
      </c>
      <c r="EW308" s="95" t="n">
        <v>0</v>
      </c>
      <c r="EX308" s="95" t="n">
        <v>0</v>
      </c>
      <c r="EY308" s="95" t="n">
        <v>0</v>
      </c>
      <c r="EZ308" s="95" t="n"/>
      <c r="FA308" s="95" t="n"/>
      <c r="FB308" s="95" t="n"/>
      <c r="FC308" s="95" t="n"/>
      <c r="FD308" s="95" t="n"/>
      <c r="FE308" s="95" t="n"/>
      <c r="FF308" s="95" t="n"/>
      <c r="FG308" s="95" t="n"/>
      <c r="FH308" s="95" t="n"/>
      <c r="FI308" s="95" t="n"/>
      <c r="FJ308" s="95" t="n"/>
      <c r="FK308" s="95" t="n"/>
      <c r="FL308" s="95" t="n"/>
      <c r="FM308" s="95" t="n"/>
      <c r="FN308" s="95" t="n"/>
      <c r="FO308" s="95" t="n"/>
      <c r="FP308" s="95" t="n"/>
      <c r="FQ308" s="95" t="n">
        <v>0</v>
      </c>
      <c r="FR308" s="95">
        <f>ROUND(IF(BI308=3,GM308,0),2)</f>
        <v/>
      </c>
      <c r="FS308" s="95" t="n">
        <v>0</v>
      </c>
      <c r="FT308" s="95" t="n"/>
      <c r="FU308" s="95" t="n"/>
      <c r="FV308" s="95" t="n"/>
      <c r="FW308" s="95" t="n"/>
      <c r="FX308" s="95" t="n">
        <v>0</v>
      </c>
      <c r="FY308" s="95" t="n">
        <v>0</v>
      </c>
      <c r="FZ308" s="95" t="n"/>
      <c r="GA308" s="95" t="inlineStr">
        <is>
          <t>[82 / 1,20 /  1] +  2% Заг.скл</t>
        </is>
      </c>
      <c r="GB308" s="95" t="n"/>
      <c r="GC308" s="95" t="n"/>
      <c r="GD308" s="95" t="n">
        <v>1</v>
      </c>
      <c r="GE308" s="95" t="n"/>
      <c r="GF308" s="95" t="n">
        <v>1391991679</v>
      </c>
      <c r="GG308" s="95" t="n">
        <v>2</v>
      </c>
      <c r="GH308" s="95" t="n">
        <v>4</v>
      </c>
      <c r="GI308" s="95" t="n">
        <v>-2</v>
      </c>
      <c r="GJ308" s="95" t="n">
        <v>0</v>
      </c>
      <c r="GK308" s="95" t="n">
        <v>0</v>
      </c>
      <c r="GL308" s="95">
        <f>ROUND(IF(AND(BH308=3,BI308=3,FS308&lt;&gt;0),P308,0),2)</f>
        <v/>
      </c>
      <c r="GM308" s="95">
        <f>ROUND(O308+X308+Y308,2)+GX308</f>
        <v/>
      </c>
      <c r="GN308" s="95">
        <f>IF(OR(BI308=0,BI308=1),GM308-GX308,0)</f>
        <v/>
      </c>
      <c r="GO308" s="95">
        <f>IF(BI308=2,GM308-GX308,0)</f>
        <v/>
      </c>
      <c r="GP308" s="95">
        <f>IF(BI308=4,GM308-GX308,0)</f>
        <v/>
      </c>
      <c r="GQ308" s="95" t="n"/>
      <c r="GR308" s="95" t="n">
        <v>0</v>
      </c>
      <c r="GS308" s="95" t="n">
        <v>2</v>
      </c>
      <c r="GT308" s="95" t="n">
        <v>0</v>
      </c>
      <c r="GU308" s="95" t="n"/>
      <c r="GV308" s="95">
        <f>ROUND((GT308),6)</f>
        <v/>
      </c>
      <c r="GW308" s="95" t="n">
        <v>1</v>
      </c>
      <c r="GX308" s="95">
        <f>ROUND(HC308*I308,2)</f>
        <v/>
      </c>
      <c r="GY308" s="95" t="n">
        <v>0</v>
      </c>
      <c r="GZ308" s="95" t="n">
        <v>0</v>
      </c>
      <c r="HA308" s="95" t="n">
        <v>0</v>
      </c>
      <c r="HB308" s="95" t="n">
        <v>0</v>
      </c>
      <c r="HC308" s="95">
        <f>GV308*GW308</f>
        <v/>
      </c>
      <c r="HD308" s="95" t="n">
        <v>0</v>
      </c>
      <c r="HE308" s="95" t="n"/>
      <c r="HF308" s="95" t="n"/>
      <c r="HG308" s="95" t="n"/>
      <c r="HH308" s="95" t="n"/>
      <c r="HI308" s="95" t="n"/>
      <c r="HJ308" s="95" t="n"/>
      <c r="HK308" s="95" t="n"/>
      <c r="HL308" s="95" t="n"/>
      <c r="HM308" s="95" t="n"/>
      <c r="HN308" s="95" t="n"/>
      <c r="HO308" s="95" t="n"/>
      <c r="HP308" s="95" t="n"/>
      <c r="HQ308" s="95" t="n"/>
      <c r="HR308" s="95" t="n"/>
      <c r="HS308" s="95" t="n"/>
      <c r="HT308" s="95" t="n"/>
      <c r="HU308" s="95" t="n"/>
      <c r="HV308" s="95" t="n"/>
      <c r="HW308" s="95" t="n"/>
      <c r="HX308" s="95" t="n"/>
      <c r="HY308" s="95" t="n"/>
      <c r="HZ308" s="95" t="n"/>
      <c r="IA308" s="95" t="n"/>
      <c r="IB308" s="95" t="n"/>
      <c r="IC308" s="95" t="n"/>
      <c r="ID308" s="95" t="n"/>
      <c r="IE308" s="95" t="n"/>
      <c r="IF308" s="95" t="n"/>
      <c r="IG308" s="95" t="n"/>
      <c r="IH308" s="95" t="n"/>
      <c r="II308" s="95" t="n"/>
      <c r="IJ308" s="95" t="n"/>
      <c r="IK308" s="95" t="n"/>
      <c r="IL308" s="95" t="n"/>
      <c r="IM308" s="95" t="n"/>
      <c r="IN308" s="95" t="n"/>
      <c r="IO308" s="95" t="n"/>
      <c r="IP308" s="95" t="n"/>
      <c r="IQ308" s="95" t="n"/>
      <c r="IR308" s="95" t="n"/>
      <c r="IS308" s="95" t="n"/>
      <c r="IT308" s="95" t="n"/>
      <c r="IU308" s="95" t="n"/>
    </row>
    <row r="309" ht="12.75" customHeight="1" s="54">
      <c r="A309" s="95" t="n">
        <v>18</v>
      </c>
      <c r="B309" s="95" t="n">
        <v>1</v>
      </c>
      <c r="C309" s="95">
        <f>ROW(SmtRes!A286)</f>
        <v/>
      </c>
      <c r="D309" s="95">
        <f>ROW(EtalonRes!A286)</f>
        <v/>
      </c>
      <c r="E309" s="95" t="n">
        <v>2.1</v>
      </c>
      <c r="F309" s="95" t="inlineStr">
        <is>
          <t>TKP</t>
        </is>
      </c>
      <c r="G309" s="95" t="inlineStr">
        <is>
          <t>Порожки и переходные профили усиленные</t>
        </is>
      </c>
      <c r="H309" s="95" t="inlineStr">
        <is>
          <t>шт.</t>
        </is>
      </c>
      <c r="I309" s="95" t="n">
        <v>34.65</v>
      </c>
      <c r="J309" s="95" t="n">
        <v>1672.69</v>
      </c>
      <c r="K309" s="95" t="n">
        <v>57958.84</v>
      </c>
      <c r="L309" s="95" t="n"/>
      <c r="M309" s="95" t="n"/>
      <c r="N309" s="95" t="n"/>
      <c r="O309" s="95">
        <f>ROUND(Z309,2)</f>
        <v/>
      </c>
      <c r="P309" s="95">
        <f>ROUND(U309,2)</f>
        <v/>
      </c>
      <c r="Q309" s="95">
        <f>ROUND(1,2)</f>
        <v/>
      </c>
      <c r="R309" s="95">
        <f>ROUND(AH309,2)</f>
        <v/>
      </c>
      <c r="S309" s="95" t="inlineStr">
        <is>
          <t>ТКП</t>
        </is>
      </c>
      <c r="T309" s="95" t="inlineStr">
        <is>
          <t>material</t>
        </is>
      </c>
      <c r="U309" s="95" t="n">
        <v>57958.84</v>
      </c>
      <c r="V309" s="95" t="n">
        <v>0</v>
      </c>
      <c r="W309" s="95" t="n">
        <v>0</v>
      </c>
      <c r="X309" s="95" t="n">
        <v>0</v>
      </c>
      <c r="Y309" s="95" t="n">
        <v>0</v>
      </c>
      <c r="Z309" s="95" t="n">
        <v>57958.71</v>
      </c>
      <c r="AA309" s="95" t="n">
        <v>0</v>
      </c>
      <c r="AB309" s="95" t="n">
        <v>0</v>
      </c>
      <c r="AC309" s="95" t="n">
        <v>0</v>
      </c>
      <c r="AD309" s="95" t="n">
        <v>0</v>
      </c>
      <c r="AE309" s="95" t="inlineStr">
        <is>
          <t>material</t>
        </is>
      </c>
      <c r="AF309" s="95" t="n">
        <v>0</v>
      </c>
      <c r="AG309" s="95" t="n">
        <v>0</v>
      </c>
      <c r="AH309" s="95" t="n">
        <v>0</v>
      </c>
      <c r="AI309" s="95">
        <f>(EX309)</f>
        <v/>
      </c>
      <c r="AJ309" s="95">
        <f>(AS309)</f>
        <v/>
      </c>
      <c r="AK309" s="95" t="n">
        <v>0</v>
      </c>
      <c r="AL309" s="95" t="n">
        <v>0</v>
      </c>
      <c r="AM309" s="95" t="n">
        <v>0</v>
      </c>
      <c r="AN309" s="95" t="n">
        <v>0</v>
      </c>
      <c r="AO309" s="95">
        <f>ROUND(O309,2)</f>
        <v/>
      </c>
      <c r="AP309" s="95" t="n">
        <v>0</v>
      </c>
      <c r="AQ309" s="95">
        <f>ROUND(R309,2)</f>
        <v/>
      </c>
      <c r="AR309" s="95" t="n">
        <v>0</v>
      </c>
      <c r="AS309" s="95" t="n">
        <v>0</v>
      </c>
      <c r="AT309" s="95" t="n">
        <v>0</v>
      </c>
      <c r="AU309" s="95" t="n">
        <v>0</v>
      </c>
      <c r="AV309" s="95" t="n">
        <v>1</v>
      </c>
      <c r="AW309" s="95" t="n">
        <v>1</v>
      </c>
      <c r="AX309" s="95" t="n"/>
      <c r="AY309" s="95" t="n"/>
      <c r="AZ309" s="95" t="n">
        <v>1</v>
      </c>
      <c r="BA309" s="95" t="n">
        <v>0</v>
      </c>
      <c r="BB309" s="95" t="n">
        <v>0</v>
      </c>
      <c r="BC309" s="95" t="n">
        <v>1</v>
      </c>
      <c r="BD309" s="95" t="n"/>
      <c r="BE309" s="95" t="n"/>
      <c r="BF309" s="95" t="n"/>
      <c r="BG309" s="95" t="n"/>
      <c r="BH309" s="95" t="n">
        <v>3</v>
      </c>
      <c r="BI309" s="95" t="n">
        <v>34.65</v>
      </c>
      <c r="BJ309" s="95" t="n"/>
      <c r="BK309" s="95" t="n"/>
      <c r="BL309" s="95" t="n"/>
      <c r="BM309" s="95" t="n">
        <v>400002</v>
      </c>
      <c r="BN309" s="95" t="n">
        <v>0</v>
      </c>
      <c r="BO309" s="95" t="n"/>
      <c r="BP309" s="95" t="n">
        <v>0</v>
      </c>
      <c r="BQ309" s="95" t="n">
        <v>202</v>
      </c>
      <c r="BR309" s="95" t="n">
        <v>0</v>
      </c>
      <c r="BS309" s="95" t="n">
        <v>1</v>
      </c>
      <c r="BT309" s="95" t="n">
        <v>1</v>
      </c>
      <c r="BU309" s="95" t="n">
        <v>1</v>
      </c>
      <c r="BV309" s="95" t="n">
        <v>1</v>
      </c>
      <c r="BW309" s="95" t="n">
        <v>1</v>
      </c>
      <c r="BX309" s="95" t="n">
        <v>1</v>
      </c>
      <c r="BY309" s="95" t="n"/>
      <c r="BZ309" s="95" t="n">
        <v>0</v>
      </c>
      <c r="CA309" s="95" t="n">
        <v>0</v>
      </c>
      <c r="CB309" s="95" t="n"/>
      <c r="CC309" s="95" t="n"/>
      <c r="CD309" s="95" t="n"/>
      <c r="CE309" s="95" t="n">
        <v>30</v>
      </c>
      <c r="CF309" s="95" t="n">
        <v>0</v>
      </c>
      <c r="CG309" s="95" t="n">
        <v>0</v>
      </c>
      <c r="CH309" s="95" t="n"/>
      <c r="CI309" s="95" t="n"/>
      <c r="CJ309" s="95" t="n"/>
      <c r="CK309" s="95" t="n"/>
      <c r="CL309" s="95" t="n"/>
      <c r="CM309" s="95" t="n">
        <v>0</v>
      </c>
      <c r="CN309" s="95" t="n"/>
      <c r="CO309" s="95" t="n">
        <v>0</v>
      </c>
      <c r="CP309" s="95">
        <f>ROUND(P309,2)</f>
        <v/>
      </c>
      <c r="CQ309" s="95">
        <f>ROUND(V309,2)</f>
        <v/>
      </c>
      <c r="CR309" s="95">
        <f>ROUND(W309,2)</f>
        <v/>
      </c>
      <c r="CS309" s="95">
        <f>ROUND(X309,2)</f>
        <v/>
      </c>
      <c r="CT309" s="95">
        <f>ROUND(Y309,2)</f>
        <v/>
      </c>
      <c r="CU309" s="95">
        <f>ROUND(AF309,2)</f>
        <v/>
      </c>
      <c r="CV309" s="95">
        <f>ROUND((AH309*AV309),2)</f>
        <v/>
      </c>
      <c r="CW309" s="95">
        <f>ROUND(AI309,2)</f>
        <v/>
      </c>
      <c r="CX309" s="95">
        <f>ROUND(AJ309,2)</f>
        <v/>
      </c>
      <c r="CY309" s="95">
        <f>ROUND(((P309*AT309)/100),2)</f>
        <v/>
      </c>
      <c r="CZ309" s="95">
        <f>ROUND(((P309*AU309)/100),2)</f>
        <v/>
      </c>
      <c r="DA309" s="95" t="n"/>
      <c r="DB309" s="95" t="n"/>
      <c r="DC309" s="95" t="n"/>
      <c r="DD309" s="95" t="n"/>
      <c r="DE309" s="95" t="n"/>
      <c r="DF309" s="95" t="n"/>
      <c r="DG309" s="95" t="n"/>
      <c r="DH309" s="95" t="n"/>
      <c r="DI309" s="95" t="n"/>
      <c r="DJ309" s="95" t="n"/>
      <c r="DK309" s="95" t="n"/>
      <c r="DL309" s="95" t="n"/>
      <c r="DM309" s="95" t="n"/>
      <c r="DN309" s="95" t="n">
        <v>0</v>
      </c>
      <c r="DO309" s="95" t="n">
        <v>0</v>
      </c>
      <c r="DP309" s="95" t="n">
        <v>1</v>
      </c>
      <c r="DQ309" s="95" t="n">
        <v>1</v>
      </c>
      <c r="DR309" s="95" t="n"/>
      <c r="DS309" s="95" t="n"/>
      <c r="DT309" s="95" t="n"/>
      <c r="DU309" s="95" t="n">
        <v>1000</v>
      </c>
      <c r="DV309" s="95" t="inlineStr">
        <is>
          <t>шт.</t>
        </is>
      </c>
      <c r="DW309" s="95" t="inlineStr">
        <is>
          <t>шт.</t>
        </is>
      </c>
      <c r="DX309" s="95" t="n">
        <v>1</v>
      </c>
      <c r="DY309" s="95" t="n"/>
      <c r="DZ309" s="95" t="n"/>
      <c r="EA309" s="95" t="n"/>
      <c r="EB309" s="95" t="n"/>
      <c r="EC309" s="95" t="n"/>
      <c r="ED309" s="95" t="n"/>
      <c r="EE309" s="95" t="n">
        <v>1121894511</v>
      </c>
      <c r="EF309" s="95" t="n">
        <v>202</v>
      </c>
      <c r="EG309" s="95" t="inlineStr">
        <is>
          <t>Материалы</t>
        </is>
      </c>
      <c r="EH309" s="95" t="n">
        <v>0</v>
      </c>
      <c r="EI309" s="95" t="n"/>
      <c r="EJ309" s="95" t="n">
        <v>34.65</v>
      </c>
      <c r="EK309" s="95" t="n">
        <v>0</v>
      </c>
      <c r="EL309" s="95" t="inlineStr">
        <is>
          <t>ТКП / коммерческое предложение</t>
        </is>
      </c>
      <c r="EM309" s="95" t="inlineStr">
        <is>
          <t>ТКП</t>
        </is>
      </c>
      <c r="EN309" s="95" t="n"/>
      <c r="EO309" s="95" t="n"/>
      <c r="EP309" s="95" t="n"/>
      <c r="EQ309" s="95" t="n">
        <v>0</v>
      </c>
      <c r="ER309" s="95" t="n">
        <v>1672.69</v>
      </c>
      <c r="ES309" s="95" t="n">
        <v>0</v>
      </c>
      <c r="ET309" s="95" t="n">
        <v>0</v>
      </c>
      <c r="EU309" s="95" t="n">
        <v>0</v>
      </c>
      <c r="EV309" s="95" t="n">
        <v>0</v>
      </c>
      <c r="EW309" s="95" t="n">
        <v>0</v>
      </c>
      <c r="EX309" s="95" t="n">
        <v>0</v>
      </c>
      <c r="EY309" s="95" t="n">
        <v>0</v>
      </c>
      <c r="EZ309" s="95" t="n"/>
      <c r="FA309" s="95" t="n"/>
      <c r="FB309" s="95" t="n"/>
      <c r="FC309" s="95" t="n"/>
      <c r="FD309" s="95" t="n"/>
      <c r="FE309" s="95" t="n"/>
      <c r="FF309" s="95" t="n"/>
      <c r="FG309" s="95" t="n"/>
      <c r="FH309" s="95" t="n"/>
      <c r="FI309" s="95" t="n"/>
      <c r="FJ309" s="95" t="n"/>
      <c r="FK309" s="95" t="n"/>
      <c r="FL309" s="95" t="n"/>
      <c r="FM309" s="95" t="n"/>
      <c r="FN309" s="95" t="n"/>
      <c r="FO309" s="95" t="n"/>
      <c r="FP309" s="95" t="n"/>
      <c r="FQ309" s="95" t="n">
        <v>0</v>
      </c>
      <c r="FR309" s="95">
        <f>ROUND(IF(BI309=3,GM309,0),2)</f>
        <v/>
      </c>
      <c r="FS309" s="95" t="n">
        <v>0</v>
      </c>
      <c r="FT309" s="95" t="n"/>
      <c r="FU309" s="95" t="n"/>
      <c r="FV309" s="95" t="n"/>
      <c r="FW309" s="95" t="n"/>
      <c r="FX309" s="95" t="n">
        <v>0</v>
      </c>
      <c r="FY309" s="95" t="n">
        <v>0</v>
      </c>
      <c r="FZ309" s="95" t="n"/>
      <c r="GA309" s="95" t="inlineStr">
        <is>
          <t>[82 / 1,20 /  1] +  2% Заг.скл</t>
        </is>
      </c>
      <c r="GB309" s="95" t="n"/>
      <c r="GC309" s="95" t="n"/>
      <c r="GD309" s="95" t="n">
        <v>1</v>
      </c>
      <c r="GE309" s="95" t="n"/>
      <c r="GF309" s="95" t="n">
        <v>1121894511</v>
      </c>
      <c r="GG309" s="95" t="n">
        <v>2</v>
      </c>
      <c r="GH309" s="95" t="n">
        <v>4</v>
      </c>
      <c r="GI309" s="95" t="n">
        <v>-2</v>
      </c>
      <c r="GJ309" s="95" t="n">
        <v>0</v>
      </c>
      <c r="GK309" s="95" t="n">
        <v>0</v>
      </c>
      <c r="GL309" s="95">
        <f>ROUND(IF(AND(BH309=3,BI309=3,FS309&lt;&gt;0),P309,0),2)</f>
        <v/>
      </c>
      <c r="GM309" s="95">
        <f>ROUND(O309+X309+Y309,2)+GX309</f>
        <v/>
      </c>
      <c r="GN309" s="95">
        <f>IF(OR(BI309=0,BI309=1),GM309-GX309,0)</f>
        <v/>
      </c>
      <c r="GO309" s="95">
        <f>IF(BI309=2,GM309-GX309,0)</f>
        <v/>
      </c>
      <c r="GP309" s="95">
        <f>IF(BI309=4,GM309-GX309,0)</f>
        <v/>
      </c>
      <c r="GQ309" s="95" t="n"/>
      <c r="GR309" s="95" t="n">
        <v>0</v>
      </c>
      <c r="GS309" s="95" t="n">
        <v>2</v>
      </c>
      <c r="GT309" s="95" t="n">
        <v>0</v>
      </c>
      <c r="GU309" s="95" t="n"/>
      <c r="GV309" s="95">
        <f>ROUND((GT309),6)</f>
        <v/>
      </c>
      <c r="GW309" s="95" t="n">
        <v>1</v>
      </c>
      <c r="GX309" s="95">
        <f>ROUND(HC309*I309,2)</f>
        <v/>
      </c>
      <c r="GY309" s="95" t="n">
        <v>0</v>
      </c>
      <c r="GZ309" s="95" t="n">
        <v>0</v>
      </c>
      <c r="HA309" s="95" t="n">
        <v>0</v>
      </c>
      <c r="HB309" s="95" t="n">
        <v>0</v>
      </c>
      <c r="HC309" s="95">
        <f>GV309*GW309</f>
        <v/>
      </c>
      <c r="HD309" s="95" t="n">
        <v>0</v>
      </c>
      <c r="HE309" s="95" t="n"/>
      <c r="HF309" s="95" t="n"/>
      <c r="HG309" s="95" t="n"/>
      <c r="HH309" s="95" t="n"/>
      <c r="HI309" s="95" t="n"/>
      <c r="HJ309" s="95" t="n"/>
      <c r="HK309" s="95" t="n"/>
      <c r="HL309" s="95" t="n"/>
      <c r="HM309" s="95" t="n"/>
      <c r="HN309" s="95" t="n"/>
      <c r="HO309" s="95" t="n"/>
      <c r="HP309" s="95" t="n"/>
      <c r="HQ309" s="95" t="n"/>
      <c r="HR309" s="95" t="n"/>
      <c r="HS309" s="95" t="n"/>
      <c r="HT309" s="95" t="n"/>
      <c r="HU309" s="95" t="n"/>
      <c r="HV309" s="95" t="n"/>
      <c r="HW309" s="95" t="n"/>
      <c r="HX309" s="95" t="n"/>
      <c r="HY309" s="95" t="n"/>
      <c r="HZ309" s="95" t="n"/>
      <c r="IA309" s="95" t="n"/>
      <c r="IB309" s="95" t="n"/>
      <c r="IC309" s="95" t="n"/>
      <c r="ID309" s="95" t="n"/>
      <c r="IE309" s="95" t="n"/>
      <c r="IF309" s="95" t="n"/>
      <c r="IG309" s="95" t="n"/>
      <c r="IH309" s="95" t="n"/>
      <c r="II309" s="95" t="n"/>
      <c r="IJ309" s="95" t="n"/>
      <c r="IK309" s="95" t="n"/>
      <c r="IL309" s="95" t="n"/>
      <c r="IM309" s="95" t="n"/>
      <c r="IN309" s="95" t="n"/>
      <c r="IO309" s="95" t="n"/>
      <c r="IP309" s="95" t="n"/>
      <c r="IQ309" s="95" t="n"/>
      <c r="IR309" s="95" t="n"/>
      <c r="IS309" s="95" t="n"/>
      <c r="IT309" s="95" t="n"/>
      <c r="IU309" s="95" t="n"/>
    </row>
    <row r="310" ht="12.75" customHeight="1" s="54">
      <c r="A310" s="95" t="n">
        <v>18</v>
      </c>
      <c r="B310" s="95" t="n">
        <v>1</v>
      </c>
      <c r="C310" s="95">
        <f>ROW(SmtRes!A287)</f>
        <v/>
      </c>
      <c r="D310" s="95">
        <f>ROW(EtalonRes!A287)</f>
        <v/>
      </c>
      <c r="E310" s="95" t="n">
        <v>2.1</v>
      </c>
      <c r="F310" s="95" t="inlineStr">
        <is>
          <t>PETR-664867</t>
        </is>
      </c>
      <c r="G310" s="95" t="inlineStr">
        <is>
          <t>Доводчик, ограничитель, уплотнители и стопоры дверей</t>
        </is>
      </c>
      <c r="H310" s="95" t="inlineStr">
        <is>
          <t>компл.</t>
        </is>
      </c>
      <c r="I310" s="95" t="n">
        <v>34.65</v>
      </c>
      <c r="J310" s="95" t="n">
        <v>4683.54</v>
      </c>
      <c r="K310" s="95" t="n">
        <v>162284.75</v>
      </c>
      <c r="L310" s="95" t="n"/>
      <c r="M310" s="95" t="n"/>
      <c r="N310" s="95" t="n"/>
      <c r="O310" s="95">
        <f>ROUND(Z310,2)</f>
        <v/>
      </c>
      <c r="P310" s="95">
        <f>ROUND(U310,2)</f>
        <v/>
      </c>
      <c r="Q310" s="95">
        <f>ROUND(1,2)</f>
        <v/>
      </c>
      <c r="R310" s="95">
        <f>ROUND(AH310,2)</f>
        <v/>
      </c>
      <c r="S310" s="95" t="inlineStr">
        <is>
          <t>PETR-664867</t>
        </is>
      </c>
      <c r="T310" s="95" t="inlineStr">
        <is>
          <t>material</t>
        </is>
      </c>
      <c r="U310" s="95" t="n">
        <v>162284.75</v>
      </c>
      <c r="V310" s="95" t="n">
        <v>0</v>
      </c>
      <c r="W310" s="95" t="n">
        <v>0</v>
      </c>
      <c r="X310" s="95" t="n">
        <v>0</v>
      </c>
      <c r="Y310" s="95" t="n">
        <v>0</v>
      </c>
      <c r="Z310" s="95" t="n">
        <v>162284.66</v>
      </c>
      <c r="AA310" s="95" t="n">
        <v>0</v>
      </c>
      <c r="AB310" s="95" t="n">
        <v>0</v>
      </c>
      <c r="AC310" s="95" t="n">
        <v>0</v>
      </c>
      <c r="AD310" s="95" t="n">
        <v>0</v>
      </c>
      <c r="AE310" s="95" t="inlineStr">
        <is>
          <t>material</t>
        </is>
      </c>
      <c r="AF310" s="95" t="n">
        <v>0</v>
      </c>
      <c r="AG310" s="95" t="n">
        <v>0</v>
      </c>
      <c r="AH310" s="95" t="n">
        <v>0</v>
      </c>
      <c r="AI310" s="95">
        <f>(EX310)</f>
        <v/>
      </c>
      <c r="AJ310" s="95">
        <f>(AS310)</f>
        <v/>
      </c>
      <c r="AK310" s="95" t="n">
        <v>0</v>
      </c>
      <c r="AL310" s="95" t="n">
        <v>0</v>
      </c>
      <c r="AM310" s="95" t="n">
        <v>0</v>
      </c>
      <c r="AN310" s="95" t="n">
        <v>0</v>
      </c>
      <c r="AO310" s="95">
        <f>ROUND(O310,2)</f>
        <v/>
      </c>
      <c r="AP310" s="95" t="n">
        <v>0</v>
      </c>
      <c r="AQ310" s="95">
        <f>ROUND(R310,2)</f>
        <v/>
      </c>
      <c r="AR310" s="95" t="n">
        <v>0</v>
      </c>
      <c r="AS310" s="95" t="n">
        <v>0</v>
      </c>
      <c r="AT310" s="95" t="n">
        <v>0</v>
      </c>
      <c r="AU310" s="95" t="n">
        <v>0</v>
      </c>
      <c r="AV310" s="95" t="n">
        <v>1</v>
      </c>
      <c r="AW310" s="95" t="n">
        <v>1</v>
      </c>
      <c r="AX310" s="95" t="n"/>
      <c r="AY310" s="95" t="n"/>
      <c r="AZ310" s="95" t="n">
        <v>1</v>
      </c>
      <c r="BA310" s="95" t="n">
        <v>0</v>
      </c>
      <c r="BB310" s="95" t="n">
        <v>0</v>
      </c>
      <c r="BC310" s="95" t="n">
        <v>1</v>
      </c>
      <c r="BD310" s="95" t="n"/>
      <c r="BE310" s="95" t="n"/>
      <c r="BF310" s="95" t="n"/>
      <c r="BG310" s="95" t="n"/>
      <c r="BH310" s="95" t="n">
        <v>3</v>
      </c>
      <c r="BI310" s="95" t="n">
        <v>34.65</v>
      </c>
      <c r="BJ310" s="95" t="n"/>
      <c r="BK310" s="95" t="n"/>
      <c r="BL310" s="95" t="n"/>
      <c r="BM310" s="95" t="n">
        <v>400002</v>
      </c>
      <c r="BN310" s="95" t="n">
        <v>0</v>
      </c>
      <c r="BO310" s="95" t="n"/>
      <c r="BP310" s="95" t="n">
        <v>0</v>
      </c>
      <c r="BQ310" s="95" t="n">
        <v>202</v>
      </c>
      <c r="BR310" s="95" t="n">
        <v>0</v>
      </c>
      <c r="BS310" s="95" t="n">
        <v>1</v>
      </c>
      <c r="BT310" s="95" t="n">
        <v>1</v>
      </c>
      <c r="BU310" s="95" t="n">
        <v>1</v>
      </c>
      <c r="BV310" s="95" t="n">
        <v>1</v>
      </c>
      <c r="BW310" s="95" t="n">
        <v>1</v>
      </c>
      <c r="BX310" s="95" t="n">
        <v>1</v>
      </c>
      <c r="BY310" s="95" t="n"/>
      <c r="BZ310" s="95" t="n">
        <v>0</v>
      </c>
      <c r="CA310" s="95" t="n">
        <v>0</v>
      </c>
      <c r="CB310" s="95" t="n"/>
      <c r="CC310" s="95" t="n"/>
      <c r="CD310" s="95" t="n"/>
      <c r="CE310" s="95" t="n">
        <v>30</v>
      </c>
      <c r="CF310" s="95" t="n">
        <v>0</v>
      </c>
      <c r="CG310" s="95" t="n">
        <v>0</v>
      </c>
      <c r="CH310" s="95" t="n"/>
      <c r="CI310" s="95" t="n"/>
      <c r="CJ310" s="95" t="n"/>
      <c r="CK310" s="95" t="n"/>
      <c r="CL310" s="95" t="n"/>
      <c r="CM310" s="95" t="n">
        <v>0</v>
      </c>
      <c r="CN310" s="95" t="n"/>
      <c r="CO310" s="95" t="n">
        <v>0</v>
      </c>
      <c r="CP310" s="95">
        <f>ROUND(P310,2)</f>
        <v/>
      </c>
      <c r="CQ310" s="95">
        <f>ROUND(V310,2)</f>
        <v/>
      </c>
      <c r="CR310" s="95">
        <f>ROUND(W310,2)</f>
        <v/>
      </c>
      <c r="CS310" s="95">
        <f>ROUND(X310,2)</f>
        <v/>
      </c>
      <c r="CT310" s="95">
        <f>ROUND(Y310,2)</f>
        <v/>
      </c>
      <c r="CU310" s="95">
        <f>ROUND(AF310,2)</f>
        <v/>
      </c>
      <c r="CV310" s="95">
        <f>ROUND((AH310*AV310),2)</f>
        <v/>
      </c>
      <c r="CW310" s="95">
        <f>ROUND(AI310,2)</f>
        <v/>
      </c>
      <c r="CX310" s="95">
        <f>ROUND(AJ310,2)</f>
        <v/>
      </c>
      <c r="CY310" s="95">
        <f>ROUND(((P310*AT310)/100),2)</f>
        <v/>
      </c>
      <c r="CZ310" s="95">
        <f>ROUND(((P310*AU310)/100),2)</f>
        <v/>
      </c>
      <c r="DA310" s="95" t="n"/>
      <c r="DB310" s="95" t="n"/>
      <c r="DC310" s="95" t="n"/>
      <c r="DD310" s="95" t="n"/>
      <c r="DE310" s="95" t="n"/>
      <c r="DF310" s="95" t="n"/>
      <c r="DG310" s="95" t="n"/>
      <c r="DH310" s="95" t="n"/>
      <c r="DI310" s="95" t="n"/>
      <c r="DJ310" s="95" t="n"/>
      <c r="DK310" s="95" t="n"/>
      <c r="DL310" s="95" t="n"/>
      <c r="DM310" s="95" t="n"/>
      <c r="DN310" s="95" t="n">
        <v>0</v>
      </c>
      <c r="DO310" s="95" t="n">
        <v>0</v>
      </c>
      <c r="DP310" s="95" t="n">
        <v>1</v>
      </c>
      <c r="DQ310" s="95" t="n">
        <v>1</v>
      </c>
      <c r="DR310" s="95" t="n"/>
      <c r="DS310" s="95" t="n"/>
      <c r="DT310" s="95" t="n"/>
      <c r="DU310" s="95" t="n">
        <v>1000</v>
      </c>
      <c r="DV310" s="95" t="inlineStr">
        <is>
          <t>компл.</t>
        </is>
      </c>
      <c r="DW310" s="95" t="inlineStr">
        <is>
          <t>компл.</t>
        </is>
      </c>
      <c r="DX310" s="95" t="n">
        <v>1</v>
      </c>
      <c r="DY310" s="95" t="n"/>
      <c r="DZ310" s="95" t="n"/>
      <c r="EA310" s="95" t="n"/>
      <c r="EB310" s="95" t="n"/>
      <c r="EC310" s="95" t="n"/>
      <c r="ED310" s="95" t="n"/>
      <c r="EE310" s="95" t="n">
        <v>1775576229</v>
      </c>
      <c r="EF310" s="95" t="n">
        <v>202</v>
      </c>
      <c r="EG310" s="95" t="inlineStr">
        <is>
          <t>Материалы</t>
        </is>
      </c>
      <c r="EH310" s="95" t="n">
        <v>0</v>
      </c>
      <c r="EI310" s="95" t="n"/>
      <c r="EJ310" s="95" t="n">
        <v>34.65</v>
      </c>
      <c r="EK310" s="95" t="n">
        <v>0</v>
      </c>
      <c r="EL310" s="95" t="inlineStr">
        <is>
          <t>ТКП / коммерческое предложение</t>
        </is>
      </c>
      <c r="EM310" s="95" t="inlineStr">
        <is>
          <t>PETR-664867</t>
        </is>
      </c>
      <c r="EN310" s="95" t="n"/>
      <c r="EO310" s="95" t="n"/>
      <c r="EP310" s="95" t="n"/>
      <c r="EQ310" s="95" t="n">
        <v>0</v>
      </c>
      <c r="ER310" s="95" t="n">
        <v>4683.54</v>
      </c>
      <c r="ES310" s="95" t="n">
        <v>0</v>
      </c>
      <c r="ET310" s="95" t="n">
        <v>0</v>
      </c>
      <c r="EU310" s="95" t="n">
        <v>0</v>
      </c>
      <c r="EV310" s="95" t="n">
        <v>0</v>
      </c>
      <c r="EW310" s="95" t="n">
        <v>0</v>
      </c>
      <c r="EX310" s="95" t="n">
        <v>0</v>
      </c>
      <c r="EY310" s="95" t="n">
        <v>0</v>
      </c>
      <c r="EZ310" s="95" t="n"/>
      <c r="FA310" s="95" t="n"/>
      <c r="FB310" s="95" t="n"/>
      <c r="FC310" s="95" t="n"/>
      <c r="FD310" s="95" t="n"/>
      <c r="FE310" s="95" t="n"/>
      <c r="FF310" s="95" t="n"/>
      <c r="FG310" s="95" t="n"/>
      <c r="FH310" s="95" t="n"/>
      <c r="FI310" s="95" t="n"/>
      <c r="FJ310" s="95" t="n"/>
      <c r="FK310" s="95" t="n"/>
      <c r="FL310" s="95" t="n"/>
      <c r="FM310" s="95" t="n"/>
      <c r="FN310" s="95" t="n"/>
      <c r="FO310" s="95" t="n"/>
      <c r="FP310" s="95" t="n"/>
      <c r="FQ310" s="95" t="n">
        <v>0</v>
      </c>
      <c r="FR310" s="95">
        <f>ROUND(IF(BI310=3,GM310,0),2)</f>
        <v/>
      </c>
      <c r="FS310" s="95" t="n">
        <v>0</v>
      </c>
      <c r="FT310" s="95" t="n"/>
      <c r="FU310" s="95" t="n"/>
      <c r="FV310" s="95" t="n"/>
      <c r="FW310" s="95" t="n"/>
      <c r="FX310" s="95" t="n">
        <v>0</v>
      </c>
      <c r="FY310" s="95" t="n">
        <v>0</v>
      </c>
      <c r="FZ310" s="95" t="n"/>
      <c r="GA310" s="95" t="inlineStr">
        <is>
          <t>[82 / 1,20 /  1] +  2% Заг.скл</t>
        </is>
      </c>
      <c r="GB310" s="95" t="n"/>
      <c r="GC310" s="95" t="n"/>
      <c r="GD310" s="95" t="n">
        <v>1</v>
      </c>
      <c r="GE310" s="95" t="n"/>
      <c r="GF310" s="95" t="n">
        <v>1775576229</v>
      </c>
      <c r="GG310" s="95" t="n">
        <v>2</v>
      </c>
      <c r="GH310" s="95" t="n">
        <v>4</v>
      </c>
      <c r="GI310" s="95" t="n">
        <v>-2</v>
      </c>
      <c r="GJ310" s="95" t="n">
        <v>0</v>
      </c>
      <c r="GK310" s="95" t="n">
        <v>0</v>
      </c>
      <c r="GL310" s="95">
        <f>ROUND(IF(AND(BH310=3,BI310=3,FS310&lt;&gt;0),P310,0),2)</f>
        <v/>
      </c>
      <c r="GM310" s="95">
        <f>ROUND(O310+X310+Y310,2)+GX310</f>
        <v/>
      </c>
      <c r="GN310" s="95">
        <f>IF(OR(BI310=0,BI310=1),GM310-GX310,0)</f>
        <v/>
      </c>
      <c r="GO310" s="95">
        <f>IF(BI310=2,GM310-GX310,0)</f>
        <v/>
      </c>
      <c r="GP310" s="95">
        <f>IF(BI310=4,GM310-GX310,0)</f>
        <v/>
      </c>
      <c r="GQ310" s="95" t="n"/>
      <c r="GR310" s="95" t="n">
        <v>0</v>
      </c>
      <c r="GS310" s="95" t="n">
        <v>2</v>
      </c>
      <c r="GT310" s="95" t="n">
        <v>0</v>
      </c>
      <c r="GU310" s="95" t="n"/>
      <c r="GV310" s="95">
        <f>ROUND((GT310),6)</f>
        <v/>
      </c>
      <c r="GW310" s="95" t="n">
        <v>1</v>
      </c>
      <c r="GX310" s="95">
        <f>ROUND(HC310*I310,2)</f>
        <v/>
      </c>
      <c r="GY310" s="95" t="n">
        <v>0</v>
      </c>
      <c r="GZ310" s="95" t="n">
        <v>0</v>
      </c>
      <c r="HA310" s="95" t="n">
        <v>0</v>
      </c>
      <c r="HB310" s="95" t="n">
        <v>0</v>
      </c>
      <c r="HC310" s="95">
        <f>GV310*GW310</f>
        <v/>
      </c>
      <c r="HD310" s="95" t="n">
        <v>0</v>
      </c>
      <c r="HE310" s="95" t="n"/>
      <c r="HF310" s="95" t="n"/>
      <c r="HG310" s="95" t="n"/>
      <c r="HH310" s="95" t="n"/>
      <c r="HI310" s="95" t="n"/>
      <c r="HJ310" s="95" t="n"/>
      <c r="HK310" s="95" t="n"/>
      <c r="HL310" s="95" t="n"/>
      <c r="HM310" s="95" t="n"/>
      <c r="HN310" s="95" t="n"/>
      <c r="HO310" s="95" t="n"/>
      <c r="HP310" s="95" t="n"/>
      <c r="HQ310" s="95" t="n"/>
      <c r="HR310" s="95" t="n"/>
      <c r="HS310" s="95" t="n"/>
      <c r="HT310" s="95" t="n"/>
      <c r="HU310" s="95" t="n"/>
      <c r="HV310" s="95" t="n"/>
      <c r="HW310" s="95" t="n"/>
      <c r="HX310" s="95" t="n"/>
      <c r="HY310" s="95" t="n"/>
      <c r="HZ310" s="95" t="n"/>
      <c r="IA310" s="95" t="n"/>
      <c r="IB310" s="95" t="n"/>
      <c r="IC310" s="95" t="n"/>
      <c r="ID310" s="95" t="n"/>
      <c r="IE310" s="95" t="n"/>
      <c r="IF310" s="95" t="n"/>
      <c r="IG310" s="95" t="n"/>
      <c r="IH310" s="95" t="n"/>
      <c r="II310" s="95" t="n"/>
      <c r="IJ310" s="95" t="n"/>
      <c r="IK310" s="95" t="n"/>
      <c r="IL310" s="95" t="n"/>
      <c r="IM310" s="95" t="n"/>
      <c r="IN310" s="95" t="n"/>
      <c r="IO310" s="95" t="n"/>
      <c r="IP310" s="95" t="n"/>
      <c r="IQ310" s="95" t="n"/>
      <c r="IR310" s="95" t="n"/>
      <c r="IS310" s="95" t="n"/>
      <c r="IT310" s="95" t="n"/>
      <c r="IU310" s="95" t="n"/>
    </row>
    <row r="311" ht="12.75" customHeight="1" s="54">
      <c r="A311" s="95" t="n">
        <v>18</v>
      </c>
      <c r="B311" s="95" t="n">
        <v>1</v>
      </c>
      <c r="C311" s="95">
        <f>ROW(SmtRes!A288)</f>
        <v/>
      </c>
      <c r="D311" s="95">
        <f>ROW(EtalonRes!A288)</f>
        <v/>
      </c>
      <c r="E311" s="95" t="n">
        <v>2.1</v>
      </c>
      <c r="F311" s="95" t="inlineStr">
        <is>
          <t>TKP</t>
        </is>
      </c>
      <c r="G311" s="95" t="inlineStr">
        <is>
          <t>Усиленная дверная фурнитура: замки, цилиндры, доводчики, ограничители</t>
        </is>
      </c>
      <c r="H311" s="95" t="inlineStr">
        <is>
          <t>компл.</t>
        </is>
      </c>
      <c r="I311" s="95" t="n">
        <v>34.65</v>
      </c>
      <c r="J311" s="95" t="n">
        <v>10593.73</v>
      </c>
      <c r="K311" s="95" t="n">
        <v>367072.64</v>
      </c>
      <c r="L311" s="95" t="n"/>
      <c r="M311" s="95" t="n"/>
      <c r="N311" s="95" t="n"/>
      <c r="O311" s="95">
        <f>ROUND(Z311,2)</f>
        <v/>
      </c>
      <c r="P311" s="95">
        <f>ROUND(U311,2)</f>
        <v/>
      </c>
      <c r="Q311" s="95">
        <f>ROUND(1,2)</f>
        <v/>
      </c>
      <c r="R311" s="95">
        <f>ROUND(AH311,2)</f>
        <v/>
      </c>
      <c r="S311" s="95" t="inlineStr">
        <is>
          <t>ТКП</t>
        </is>
      </c>
      <c r="T311" s="95" t="inlineStr">
        <is>
          <t>material</t>
        </is>
      </c>
      <c r="U311" s="95" t="n">
        <v>367072.64</v>
      </c>
      <c r="V311" s="95" t="n">
        <v>0</v>
      </c>
      <c r="W311" s="95" t="n">
        <v>0</v>
      </c>
      <c r="X311" s="95" t="n">
        <v>0</v>
      </c>
      <c r="Y311" s="95" t="n">
        <v>0</v>
      </c>
      <c r="Z311" s="95" t="n">
        <v>367072.74</v>
      </c>
      <c r="AA311" s="95" t="n">
        <v>0</v>
      </c>
      <c r="AB311" s="95" t="n">
        <v>0</v>
      </c>
      <c r="AC311" s="95" t="n">
        <v>0</v>
      </c>
      <c r="AD311" s="95" t="n">
        <v>0</v>
      </c>
      <c r="AE311" s="95" t="inlineStr">
        <is>
          <t>material</t>
        </is>
      </c>
      <c r="AF311" s="95" t="n">
        <v>0</v>
      </c>
      <c r="AG311" s="95" t="n">
        <v>0</v>
      </c>
      <c r="AH311" s="95" t="n">
        <v>0</v>
      </c>
      <c r="AI311" s="95">
        <f>(EX311)</f>
        <v/>
      </c>
      <c r="AJ311" s="95">
        <f>(AS311)</f>
        <v/>
      </c>
      <c r="AK311" s="95" t="n">
        <v>0</v>
      </c>
      <c r="AL311" s="95" t="n">
        <v>0</v>
      </c>
      <c r="AM311" s="95" t="n">
        <v>0</v>
      </c>
      <c r="AN311" s="95" t="n">
        <v>0</v>
      </c>
      <c r="AO311" s="95">
        <f>ROUND(O311,2)</f>
        <v/>
      </c>
      <c r="AP311" s="95" t="n">
        <v>0</v>
      </c>
      <c r="AQ311" s="95">
        <f>ROUND(R311,2)</f>
        <v/>
      </c>
      <c r="AR311" s="95" t="n">
        <v>0</v>
      </c>
      <c r="AS311" s="95" t="n">
        <v>0</v>
      </c>
      <c r="AT311" s="95" t="n">
        <v>0</v>
      </c>
      <c r="AU311" s="95" t="n">
        <v>0</v>
      </c>
      <c r="AV311" s="95" t="n">
        <v>1</v>
      </c>
      <c r="AW311" s="95" t="n">
        <v>1</v>
      </c>
      <c r="AX311" s="95" t="n"/>
      <c r="AY311" s="95" t="n"/>
      <c r="AZ311" s="95" t="n">
        <v>1</v>
      </c>
      <c r="BA311" s="95" t="n">
        <v>0</v>
      </c>
      <c r="BB311" s="95" t="n">
        <v>0</v>
      </c>
      <c r="BC311" s="95" t="n">
        <v>1</v>
      </c>
      <c r="BD311" s="95" t="n"/>
      <c r="BE311" s="95" t="n"/>
      <c r="BF311" s="95" t="n"/>
      <c r="BG311" s="95" t="n"/>
      <c r="BH311" s="95" t="n">
        <v>3</v>
      </c>
      <c r="BI311" s="95" t="n">
        <v>34.65</v>
      </c>
      <c r="BJ311" s="95" t="n"/>
      <c r="BK311" s="95" t="n"/>
      <c r="BL311" s="95" t="n"/>
      <c r="BM311" s="95" t="n">
        <v>400002</v>
      </c>
      <c r="BN311" s="95" t="n">
        <v>0</v>
      </c>
      <c r="BO311" s="95" t="n"/>
      <c r="BP311" s="95" t="n">
        <v>0</v>
      </c>
      <c r="BQ311" s="95" t="n">
        <v>202</v>
      </c>
      <c r="BR311" s="95" t="n">
        <v>0</v>
      </c>
      <c r="BS311" s="95" t="n">
        <v>1</v>
      </c>
      <c r="BT311" s="95" t="n">
        <v>1</v>
      </c>
      <c r="BU311" s="95" t="n">
        <v>1</v>
      </c>
      <c r="BV311" s="95" t="n">
        <v>1</v>
      </c>
      <c r="BW311" s="95" t="n">
        <v>1</v>
      </c>
      <c r="BX311" s="95" t="n">
        <v>1</v>
      </c>
      <c r="BY311" s="95" t="n"/>
      <c r="BZ311" s="95" t="n">
        <v>0</v>
      </c>
      <c r="CA311" s="95" t="n">
        <v>0</v>
      </c>
      <c r="CB311" s="95" t="n"/>
      <c r="CC311" s="95" t="n"/>
      <c r="CD311" s="95" t="n"/>
      <c r="CE311" s="95" t="n">
        <v>30</v>
      </c>
      <c r="CF311" s="95" t="n">
        <v>0</v>
      </c>
      <c r="CG311" s="95" t="n">
        <v>0</v>
      </c>
      <c r="CH311" s="95" t="n"/>
      <c r="CI311" s="95" t="n"/>
      <c r="CJ311" s="95" t="n"/>
      <c r="CK311" s="95" t="n"/>
      <c r="CL311" s="95" t="n"/>
      <c r="CM311" s="95" t="n">
        <v>0</v>
      </c>
      <c r="CN311" s="95" t="n"/>
      <c r="CO311" s="95" t="n">
        <v>0</v>
      </c>
      <c r="CP311" s="95">
        <f>ROUND(P311,2)</f>
        <v/>
      </c>
      <c r="CQ311" s="95">
        <f>ROUND(V311,2)</f>
        <v/>
      </c>
      <c r="CR311" s="95">
        <f>ROUND(W311,2)</f>
        <v/>
      </c>
      <c r="CS311" s="95">
        <f>ROUND(X311,2)</f>
        <v/>
      </c>
      <c r="CT311" s="95">
        <f>ROUND(Y311,2)</f>
        <v/>
      </c>
      <c r="CU311" s="95">
        <f>ROUND(AF311,2)</f>
        <v/>
      </c>
      <c r="CV311" s="95">
        <f>ROUND((AH311*AV311),2)</f>
        <v/>
      </c>
      <c r="CW311" s="95">
        <f>ROUND(AI311,2)</f>
        <v/>
      </c>
      <c r="CX311" s="95">
        <f>ROUND(AJ311,2)</f>
        <v/>
      </c>
      <c r="CY311" s="95">
        <f>ROUND(((P311*AT311)/100),2)</f>
        <v/>
      </c>
      <c r="CZ311" s="95">
        <f>ROUND(((P311*AU311)/100),2)</f>
        <v/>
      </c>
      <c r="DA311" s="95" t="n"/>
      <c r="DB311" s="95" t="n"/>
      <c r="DC311" s="95" t="n"/>
      <c r="DD311" s="95" t="n"/>
      <c r="DE311" s="95" t="n"/>
      <c r="DF311" s="95" t="n"/>
      <c r="DG311" s="95" t="n"/>
      <c r="DH311" s="95" t="n"/>
      <c r="DI311" s="95" t="n"/>
      <c r="DJ311" s="95" t="n"/>
      <c r="DK311" s="95" t="n"/>
      <c r="DL311" s="95" t="n"/>
      <c r="DM311" s="95" t="n"/>
      <c r="DN311" s="95" t="n">
        <v>0</v>
      </c>
      <c r="DO311" s="95" t="n">
        <v>0</v>
      </c>
      <c r="DP311" s="95" t="n">
        <v>1</v>
      </c>
      <c r="DQ311" s="95" t="n">
        <v>1</v>
      </c>
      <c r="DR311" s="95" t="n"/>
      <c r="DS311" s="95" t="n"/>
      <c r="DT311" s="95" t="n"/>
      <c r="DU311" s="95" t="n">
        <v>1000</v>
      </c>
      <c r="DV311" s="95" t="inlineStr">
        <is>
          <t>компл.</t>
        </is>
      </c>
      <c r="DW311" s="95" t="inlineStr">
        <is>
          <t>компл.</t>
        </is>
      </c>
      <c r="DX311" s="95" t="n">
        <v>1</v>
      </c>
      <c r="DY311" s="95" t="n"/>
      <c r="DZ311" s="95" t="n"/>
      <c r="EA311" s="95" t="n"/>
      <c r="EB311" s="95" t="n"/>
      <c r="EC311" s="95" t="n"/>
      <c r="ED311" s="95" t="n"/>
      <c r="EE311" s="95" t="n">
        <v>1391991679</v>
      </c>
      <c r="EF311" s="95" t="n">
        <v>202</v>
      </c>
      <c r="EG311" s="95" t="inlineStr">
        <is>
          <t>Материалы</t>
        </is>
      </c>
      <c r="EH311" s="95" t="n">
        <v>0</v>
      </c>
      <c r="EI311" s="95" t="n"/>
      <c r="EJ311" s="95" t="n">
        <v>34.65</v>
      </c>
      <c r="EK311" s="95" t="n">
        <v>0</v>
      </c>
      <c r="EL311" s="95" t="inlineStr">
        <is>
          <t>ТКП / коммерческое предложение</t>
        </is>
      </c>
      <c r="EM311" s="95" t="inlineStr">
        <is>
          <t>ТКП</t>
        </is>
      </c>
      <c r="EN311" s="95" t="n"/>
      <c r="EO311" s="95" t="n"/>
      <c r="EP311" s="95" t="n"/>
      <c r="EQ311" s="95" t="n">
        <v>0</v>
      </c>
      <c r="ER311" s="95" t="n">
        <v>10593.73</v>
      </c>
      <c r="ES311" s="95" t="n">
        <v>0</v>
      </c>
      <c r="ET311" s="95" t="n">
        <v>0</v>
      </c>
      <c r="EU311" s="95" t="n">
        <v>0</v>
      </c>
      <c r="EV311" s="95" t="n">
        <v>0</v>
      </c>
      <c r="EW311" s="95" t="n">
        <v>0</v>
      </c>
      <c r="EX311" s="95" t="n">
        <v>0</v>
      </c>
      <c r="EY311" s="95" t="n">
        <v>0</v>
      </c>
      <c r="EZ311" s="95" t="n"/>
      <c r="FA311" s="95" t="n"/>
      <c r="FB311" s="95" t="n"/>
      <c r="FC311" s="95" t="n"/>
      <c r="FD311" s="95" t="n"/>
      <c r="FE311" s="95" t="n"/>
      <c r="FF311" s="95" t="n"/>
      <c r="FG311" s="95" t="n"/>
      <c r="FH311" s="95" t="n"/>
      <c r="FI311" s="95" t="n"/>
      <c r="FJ311" s="95" t="n"/>
      <c r="FK311" s="95" t="n"/>
      <c r="FL311" s="95" t="n"/>
      <c r="FM311" s="95" t="n"/>
      <c r="FN311" s="95" t="n"/>
      <c r="FO311" s="95" t="n"/>
      <c r="FP311" s="95" t="n"/>
      <c r="FQ311" s="95" t="n">
        <v>0</v>
      </c>
      <c r="FR311" s="95">
        <f>ROUND(IF(BI311=3,GM311,0),2)</f>
        <v/>
      </c>
      <c r="FS311" s="95" t="n">
        <v>0</v>
      </c>
      <c r="FT311" s="95" t="n"/>
      <c r="FU311" s="95" t="n"/>
      <c r="FV311" s="95" t="n"/>
      <c r="FW311" s="95" t="n"/>
      <c r="FX311" s="95" t="n">
        <v>0</v>
      </c>
      <c r="FY311" s="95" t="n">
        <v>0</v>
      </c>
      <c r="FZ311" s="95" t="n"/>
      <c r="GA311" s="95" t="inlineStr">
        <is>
          <t>[82 / 1,20 /  1] +  2% Заг.скл</t>
        </is>
      </c>
      <c r="GB311" s="95" t="n"/>
      <c r="GC311" s="95" t="n"/>
      <c r="GD311" s="95" t="n">
        <v>1</v>
      </c>
      <c r="GE311" s="95" t="n"/>
      <c r="GF311" s="95" t="n">
        <v>1391991679</v>
      </c>
      <c r="GG311" s="95" t="n">
        <v>2</v>
      </c>
      <c r="GH311" s="95" t="n">
        <v>4</v>
      </c>
      <c r="GI311" s="95" t="n">
        <v>-2</v>
      </c>
      <c r="GJ311" s="95" t="n">
        <v>0</v>
      </c>
      <c r="GK311" s="95" t="n">
        <v>0</v>
      </c>
      <c r="GL311" s="95">
        <f>ROUND(IF(AND(BH311=3,BI311=3,FS311&lt;&gt;0),P311,0),2)</f>
        <v/>
      </c>
      <c r="GM311" s="95">
        <f>ROUND(O311+X311+Y311,2)+GX311</f>
        <v/>
      </c>
      <c r="GN311" s="95">
        <f>IF(OR(BI311=0,BI311=1),GM311-GX311,0)</f>
        <v/>
      </c>
      <c r="GO311" s="95">
        <f>IF(BI311=2,GM311-GX311,0)</f>
        <v/>
      </c>
      <c r="GP311" s="95">
        <f>IF(BI311=4,GM311-GX311,0)</f>
        <v/>
      </c>
      <c r="GQ311" s="95" t="n"/>
      <c r="GR311" s="95" t="n">
        <v>0</v>
      </c>
      <c r="GS311" s="95" t="n">
        <v>2</v>
      </c>
      <c r="GT311" s="95" t="n">
        <v>0</v>
      </c>
      <c r="GU311" s="95" t="n"/>
      <c r="GV311" s="95">
        <f>ROUND((GT311),6)</f>
        <v/>
      </c>
      <c r="GW311" s="95" t="n">
        <v>1</v>
      </c>
      <c r="GX311" s="95">
        <f>ROUND(HC311*I311,2)</f>
        <v/>
      </c>
      <c r="GY311" s="95" t="n">
        <v>0</v>
      </c>
      <c r="GZ311" s="95" t="n">
        <v>0</v>
      </c>
      <c r="HA311" s="95" t="n">
        <v>0</v>
      </c>
      <c r="HB311" s="95" t="n">
        <v>0</v>
      </c>
      <c r="HC311" s="95">
        <f>GV311*GW311</f>
        <v/>
      </c>
      <c r="HD311" s="95" t="n">
        <v>0</v>
      </c>
      <c r="HE311" s="95" t="n"/>
      <c r="HF311" s="95" t="n"/>
      <c r="HG311" s="95" t="n"/>
      <c r="HH311" s="95" t="n"/>
      <c r="HI311" s="95" t="n"/>
      <c r="HJ311" s="95" t="n"/>
      <c r="HK311" s="95" t="n"/>
      <c r="HL311" s="95" t="n"/>
      <c r="HM311" s="95" t="n"/>
      <c r="HN311" s="95" t="n"/>
      <c r="HO311" s="95" t="n"/>
      <c r="HP311" s="95" t="n"/>
      <c r="HQ311" s="95" t="n"/>
      <c r="HR311" s="95" t="n"/>
      <c r="HS311" s="95" t="n"/>
      <c r="HT311" s="95" t="n"/>
      <c r="HU311" s="95" t="n"/>
      <c r="HV311" s="95" t="n"/>
      <c r="HW311" s="95" t="n"/>
      <c r="HX311" s="95" t="n"/>
      <c r="HY311" s="95" t="n"/>
      <c r="HZ311" s="95" t="n"/>
      <c r="IA311" s="95" t="n"/>
      <c r="IB311" s="95" t="n"/>
      <c r="IC311" s="95" t="n"/>
      <c r="ID311" s="95" t="n"/>
      <c r="IE311" s="95" t="n"/>
      <c r="IF311" s="95" t="n"/>
      <c r="IG311" s="95" t="n"/>
      <c r="IH311" s="95" t="n"/>
      <c r="II311" s="95" t="n"/>
      <c r="IJ311" s="95" t="n"/>
      <c r="IK311" s="95" t="n"/>
      <c r="IL311" s="95" t="n"/>
      <c r="IM311" s="95" t="n"/>
      <c r="IN311" s="95" t="n"/>
      <c r="IO311" s="95" t="n"/>
      <c r="IP311" s="95" t="n"/>
      <c r="IQ311" s="95" t="n"/>
      <c r="IR311" s="95" t="n"/>
      <c r="IS311" s="95" t="n"/>
      <c r="IT311" s="95" t="n"/>
      <c r="IU311" s="95" t="n"/>
    </row>
    <row r="312" ht="12.75" customHeight="1" s="54">
      <c r="A312" s="95" t="n">
        <v>18</v>
      </c>
      <c r="B312" s="95" t="n">
        <v>1</v>
      </c>
      <c r="C312" s="95">
        <f>ROW(SmtRes!A289)</f>
        <v/>
      </c>
      <c r="D312" s="95">
        <f>ROW(EtalonRes!A289)</f>
        <v/>
      </c>
      <c r="E312" s="95" t="n">
        <v>2.1</v>
      </c>
      <c r="F312" s="95" t="inlineStr">
        <is>
          <t>PETR-633110</t>
        </is>
      </c>
      <c r="G312" s="95" t="inlineStr">
        <is>
          <t>Стеллажи/полки кладовых и служебных помещений с крепежом</t>
        </is>
      </c>
      <c r="H312" s="95" t="inlineStr">
        <is>
          <t>м.п.</t>
        </is>
      </c>
      <c r="I312" s="95" t="n">
        <v>27.29</v>
      </c>
      <c r="J312" s="95" t="n">
        <v>5018.08</v>
      </c>
      <c r="K312" s="95" t="n">
        <v>136943.44</v>
      </c>
      <c r="L312" s="95" t="n"/>
      <c r="M312" s="95" t="n"/>
      <c r="N312" s="95" t="n"/>
      <c r="O312" s="95">
        <f>ROUND(Z312,2)</f>
        <v/>
      </c>
      <c r="P312" s="95">
        <f>ROUND(U312,2)</f>
        <v/>
      </c>
      <c r="Q312" s="95">
        <f>ROUND(1,2)</f>
        <v/>
      </c>
      <c r="R312" s="95">
        <f>ROUND(AH312,2)</f>
        <v/>
      </c>
      <c r="S312" s="95" t="inlineStr">
        <is>
          <t>PETR-633110</t>
        </is>
      </c>
      <c r="T312" s="95" t="inlineStr">
        <is>
          <t>material</t>
        </is>
      </c>
      <c r="U312" s="95" t="n">
        <v>136943.44</v>
      </c>
      <c r="V312" s="95" t="n">
        <v>0</v>
      </c>
      <c r="W312" s="95" t="n">
        <v>0</v>
      </c>
      <c r="X312" s="95" t="n">
        <v>0</v>
      </c>
      <c r="Y312" s="95" t="n">
        <v>0</v>
      </c>
      <c r="Z312" s="95" t="n">
        <v>136943.4</v>
      </c>
      <c r="AA312" s="95" t="n">
        <v>0</v>
      </c>
      <c r="AB312" s="95" t="n">
        <v>0</v>
      </c>
      <c r="AC312" s="95" t="n">
        <v>0</v>
      </c>
      <c r="AD312" s="95" t="n">
        <v>0</v>
      </c>
      <c r="AE312" s="95" t="inlineStr">
        <is>
          <t>material</t>
        </is>
      </c>
      <c r="AF312" s="95" t="n">
        <v>0</v>
      </c>
      <c r="AG312" s="95" t="n">
        <v>0</v>
      </c>
      <c r="AH312" s="95" t="n">
        <v>0</v>
      </c>
      <c r="AI312" s="95">
        <f>(EX312)</f>
        <v/>
      </c>
      <c r="AJ312" s="95">
        <f>(AS312)</f>
        <v/>
      </c>
      <c r="AK312" s="95" t="n">
        <v>0</v>
      </c>
      <c r="AL312" s="95" t="n">
        <v>0</v>
      </c>
      <c r="AM312" s="95" t="n">
        <v>0</v>
      </c>
      <c r="AN312" s="95" t="n">
        <v>0</v>
      </c>
      <c r="AO312" s="95">
        <f>ROUND(O312,2)</f>
        <v/>
      </c>
      <c r="AP312" s="95" t="n">
        <v>0</v>
      </c>
      <c r="AQ312" s="95">
        <f>ROUND(R312,2)</f>
        <v/>
      </c>
      <c r="AR312" s="95" t="n">
        <v>0</v>
      </c>
      <c r="AS312" s="95" t="n">
        <v>0</v>
      </c>
      <c r="AT312" s="95" t="n">
        <v>0</v>
      </c>
      <c r="AU312" s="95" t="n">
        <v>0</v>
      </c>
      <c r="AV312" s="95" t="n">
        <v>1</v>
      </c>
      <c r="AW312" s="95" t="n">
        <v>1</v>
      </c>
      <c r="AX312" s="95" t="n"/>
      <c r="AY312" s="95" t="n"/>
      <c r="AZ312" s="95" t="n">
        <v>1</v>
      </c>
      <c r="BA312" s="95" t="n">
        <v>0</v>
      </c>
      <c r="BB312" s="95" t="n">
        <v>0</v>
      </c>
      <c r="BC312" s="95" t="n">
        <v>1</v>
      </c>
      <c r="BD312" s="95" t="n"/>
      <c r="BE312" s="95" t="n"/>
      <c r="BF312" s="95" t="n"/>
      <c r="BG312" s="95" t="n"/>
      <c r="BH312" s="95" t="n">
        <v>3</v>
      </c>
      <c r="BI312" s="95" t="n">
        <v>27.29</v>
      </c>
      <c r="BJ312" s="95" t="n"/>
      <c r="BK312" s="95" t="n"/>
      <c r="BL312" s="95" t="n"/>
      <c r="BM312" s="95" t="n">
        <v>400002</v>
      </c>
      <c r="BN312" s="95" t="n">
        <v>0</v>
      </c>
      <c r="BO312" s="95" t="n"/>
      <c r="BP312" s="95" t="n">
        <v>0</v>
      </c>
      <c r="BQ312" s="95" t="n">
        <v>202</v>
      </c>
      <c r="BR312" s="95" t="n">
        <v>0</v>
      </c>
      <c r="BS312" s="95" t="n">
        <v>1</v>
      </c>
      <c r="BT312" s="95" t="n">
        <v>1</v>
      </c>
      <c r="BU312" s="95" t="n">
        <v>1</v>
      </c>
      <c r="BV312" s="95" t="n">
        <v>1</v>
      </c>
      <c r="BW312" s="95" t="n">
        <v>1</v>
      </c>
      <c r="BX312" s="95" t="n">
        <v>1</v>
      </c>
      <c r="BY312" s="95" t="n"/>
      <c r="BZ312" s="95" t="n">
        <v>0</v>
      </c>
      <c r="CA312" s="95" t="n">
        <v>0</v>
      </c>
      <c r="CB312" s="95" t="n"/>
      <c r="CC312" s="95" t="n"/>
      <c r="CD312" s="95" t="n"/>
      <c r="CE312" s="95" t="n">
        <v>30</v>
      </c>
      <c r="CF312" s="95" t="n">
        <v>0</v>
      </c>
      <c r="CG312" s="95" t="n">
        <v>0</v>
      </c>
      <c r="CH312" s="95" t="n"/>
      <c r="CI312" s="95" t="n"/>
      <c r="CJ312" s="95" t="n"/>
      <c r="CK312" s="95" t="n"/>
      <c r="CL312" s="95" t="n"/>
      <c r="CM312" s="95" t="n">
        <v>0</v>
      </c>
      <c r="CN312" s="95" t="n"/>
      <c r="CO312" s="95" t="n">
        <v>0</v>
      </c>
      <c r="CP312" s="95">
        <f>ROUND(P312,2)</f>
        <v/>
      </c>
      <c r="CQ312" s="95">
        <f>ROUND(V312,2)</f>
        <v/>
      </c>
      <c r="CR312" s="95">
        <f>ROUND(W312,2)</f>
        <v/>
      </c>
      <c r="CS312" s="95">
        <f>ROUND(X312,2)</f>
        <v/>
      </c>
      <c r="CT312" s="95">
        <f>ROUND(Y312,2)</f>
        <v/>
      </c>
      <c r="CU312" s="95">
        <f>ROUND(AF312,2)</f>
        <v/>
      </c>
      <c r="CV312" s="95">
        <f>ROUND((AH312*AV312),2)</f>
        <v/>
      </c>
      <c r="CW312" s="95">
        <f>ROUND(AI312,2)</f>
        <v/>
      </c>
      <c r="CX312" s="95">
        <f>ROUND(AJ312,2)</f>
        <v/>
      </c>
      <c r="CY312" s="95">
        <f>ROUND(((P312*AT312)/100),2)</f>
        <v/>
      </c>
      <c r="CZ312" s="95">
        <f>ROUND(((P312*AU312)/100),2)</f>
        <v/>
      </c>
      <c r="DA312" s="95" t="n"/>
      <c r="DB312" s="95" t="n"/>
      <c r="DC312" s="95" t="n"/>
      <c r="DD312" s="95" t="n"/>
      <c r="DE312" s="95" t="n"/>
      <c r="DF312" s="95" t="n"/>
      <c r="DG312" s="95" t="n"/>
      <c r="DH312" s="95" t="n"/>
      <c r="DI312" s="95" t="n"/>
      <c r="DJ312" s="95" t="n"/>
      <c r="DK312" s="95" t="n"/>
      <c r="DL312" s="95" t="n"/>
      <c r="DM312" s="95" t="n"/>
      <c r="DN312" s="95" t="n">
        <v>0</v>
      </c>
      <c r="DO312" s="95" t="n">
        <v>0</v>
      </c>
      <c r="DP312" s="95" t="n">
        <v>1</v>
      </c>
      <c r="DQ312" s="95" t="n">
        <v>1</v>
      </c>
      <c r="DR312" s="95" t="n"/>
      <c r="DS312" s="95" t="n"/>
      <c r="DT312" s="95" t="n"/>
      <c r="DU312" s="95" t="n">
        <v>1000</v>
      </c>
      <c r="DV312" s="95" t="inlineStr">
        <is>
          <t>м.п.</t>
        </is>
      </c>
      <c r="DW312" s="95" t="inlineStr">
        <is>
          <t>м.п.</t>
        </is>
      </c>
      <c r="DX312" s="95" t="n">
        <v>1</v>
      </c>
      <c r="DY312" s="95" t="n"/>
      <c r="DZ312" s="95" t="n"/>
      <c r="EA312" s="95" t="n"/>
      <c r="EB312" s="95" t="n"/>
      <c r="EC312" s="95" t="n"/>
      <c r="ED312" s="95" t="n"/>
      <c r="EE312" s="95" t="n">
        <v>1419003165</v>
      </c>
      <c r="EF312" s="95" t="n">
        <v>202</v>
      </c>
      <c r="EG312" s="95" t="inlineStr">
        <is>
          <t>Материалы</t>
        </is>
      </c>
      <c r="EH312" s="95" t="n">
        <v>0</v>
      </c>
      <c r="EI312" s="95" t="n"/>
      <c r="EJ312" s="95" t="n">
        <v>27.29</v>
      </c>
      <c r="EK312" s="95" t="n">
        <v>0</v>
      </c>
      <c r="EL312" s="95" t="inlineStr">
        <is>
          <t>ТКП / коммерческое предложение</t>
        </is>
      </c>
      <c r="EM312" s="95" t="inlineStr">
        <is>
          <t>PETR-633110</t>
        </is>
      </c>
      <c r="EN312" s="95" t="n"/>
      <c r="EO312" s="95" t="n"/>
      <c r="EP312" s="95" t="n"/>
      <c r="EQ312" s="95" t="n">
        <v>0</v>
      </c>
      <c r="ER312" s="95" t="n">
        <v>5018.08</v>
      </c>
      <c r="ES312" s="95" t="n">
        <v>0</v>
      </c>
      <c r="ET312" s="95" t="n">
        <v>0</v>
      </c>
      <c r="EU312" s="95" t="n">
        <v>0</v>
      </c>
      <c r="EV312" s="95" t="n">
        <v>0</v>
      </c>
      <c r="EW312" s="95" t="n">
        <v>0</v>
      </c>
      <c r="EX312" s="95" t="n">
        <v>0</v>
      </c>
      <c r="EY312" s="95" t="n">
        <v>0</v>
      </c>
      <c r="EZ312" s="95" t="n"/>
      <c r="FA312" s="95" t="n"/>
      <c r="FB312" s="95" t="n"/>
      <c r="FC312" s="95" t="n"/>
      <c r="FD312" s="95" t="n"/>
      <c r="FE312" s="95" t="n"/>
      <c r="FF312" s="95" t="n"/>
      <c r="FG312" s="95" t="n"/>
      <c r="FH312" s="95" t="n"/>
      <c r="FI312" s="95" t="n"/>
      <c r="FJ312" s="95" t="n"/>
      <c r="FK312" s="95" t="n"/>
      <c r="FL312" s="95" t="n"/>
      <c r="FM312" s="95" t="n"/>
      <c r="FN312" s="95" t="n"/>
      <c r="FO312" s="95" t="n"/>
      <c r="FP312" s="95" t="n"/>
      <c r="FQ312" s="95" t="n">
        <v>0</v>
      </c>
      <c r="FR312" s="95">
        <f>ROUND(IF(BI312=3,GM312,0),2)</f>
        <v/>
      </c>
      <c r="FS312" s="95" t="n">
        <v>0</v>
      </c>
      <c r="FT312" s="95" t="n"/>
      <c r="FU312" s="95" t="n"/>
      <c r="FV312" s="95" t="n"/>
      <c r="FW312" s="95" t="n"/>
      <c r="FX312" s="95" t="n">
        <v>0</v>
      </c>
      <c r="FY312" s="95" t="n">
        <v>0</v>
      </c>
      <c r="FZ312" s="95" t="n"/>
      <c r="GA312" s="95" t="inlineStr">
        <is>
          <t>[82 / 1,20 /  1] +  2% Заг.скл</t>
        </is>
      </c>
      <c r="GB312" s="95" t="n"/>
      <c r="GC312" s="95" t="n"/>
      <c r="GD312" s="95" t="n">
        <v>1</v>
      </c>
      <c r="GE312" s="95" t="n"/>
      <c r="GF312" s="95" t="n">
        <v>1419003165</v>
      </c>
      <c r="GG312" s="95" t="n">
        <v>2</v>
      </c>
      <c r="GH312" s="95" t="n">
        <v>4</v>
      </c>
      <c r="GI312" s="95" t="n">
        <v>-2</v>
      </c>
      <c r="GJ312" s="95" t="n">
        <v>0</v>
      </c>
      <c r="GK312" s="95" t="n">
        <v>0</v>
      </c>
      <c r="GL312" s="95">
        <f>ROUND(IF(AND(BH312=3,BI312=3,FS312&lt;&gt;0),P312,0),2)</f>
        <v/>
      </c>
      <c r="GM312" s="95">
        <f>ROUND(O312+X312+Y312,2)+GX312</f>
        <v/>
      </c>
      <c r="GN312" s="95">
        <f>IF(OR(BI312=0,BI312=1),GM312-GX312,0)</f>
        <v/>
      </c>
      <c r="GO312" s="95">
        <f>IF(BI312=2,GM312-GX312,0)</f>
        <v/>
      </c>
      <c r="GP312" s="95">
        <f>IF(BI312=4,GM312-GX312,0)</f>
        <v/>
      </c>
      <c r="GQ312" s="95" t="n"/>
      <c r="GR312" s="95" t="n">
        <v>0</v>
      </c>
      <c r="GS312" s="95" t="n">
        <v>2</v>
      </c>
      <c r="GT312" s="95" t="n">
        <v>0</v>
      </c>
      <c r="GU312" s="95" t="n"/>
      <c r="GV312" s="95">
        <f>ROUND((GT312),6)</f>
        <v/>
      </c>
      <c r="GW312" s="95" t="n">
        <v>1</v>
      </c>
      <c r="GX312" s="95">
        <f>ROUND(HC312*I312,2)</f>
        <v/>
      </c>
      <c r="GY312" s="95" t="n">
        <v>0</v>
      </c>
      <c r="GZ312" s="95" t="n">
        <v>0</v>
      </c>
      <c r="HA312" s="95" t="n">
        <v>0</v>
      </c>
      <c r="HB312" s="95" t="n">
        <v>0</v>
      </c>
      <c r="HC312" s="95">
        <f>GV312*GW312</f>
        <v/>
      </c>
      <c r="HD312" s="95" t="n">
        <v>0</v>
      </c>
      <c r="HE312" s="95" t="n"/>
      <c r="HF312" s="95" t="n"/>
      <c r="HG312" s="95" t="n"/>
      <c r="HH312" s="95" t="n"/>
      <c r="HI312" s="95" t="n"/>
      <c r="HJ312" s="95" t="n"/>
      <c r="HK312" s="95" t="n"/>
      <c r="HL312" s="95" t="n"/>
      <c r="HM312" s="95" t="n"/>
      <c r="HN312" s="95" t="n"/>
      <c r="HO312" s="95" t="n"/>
      <c r="HP312" s="95" t="n"/>
      <c r="HQ312" s="95" t="n"/>
      <c r="HR312" s="95" t="n"/>
      <c r="HS312" s="95" t="n"/>
      <c r="HT312" s="95" t="n"/>
      <c r="HU312" s="95" t="n"/>
      <c r="HV312" s="95" t="n"/>
      <c r="HW312" s="95" t="n"/>
      <c r="HX312" s="95" t="n"/>
      <c r="HY312" s="95" t="n"/>
      <c r="HZ312" s="95" t="n"/>
      <c r="IA312" s="95" t="n"/>
      <c r="IB312" s="95" t="n"/>
      <c r="IC312" s="95" t="n"/>
      <c r="ID312" s="95" t="n"/>
      <c r="IE312" s="95" t="n"/>
      <c r="IF312" s="95" t="n"/>
      <c r="IG312" s="95" t="n"/>
      <c r="IH312" s="95" t="n"/>
      <c r="II312" s="95" t="n"/>
      <c r="IJ312" s="95" t="n"/>
      <c r="IK312" s="95" t="n"/>
      <c r="IL312" s="95" t="n"/>
      <c r="IM312" s="95" t="n"/>
      <c r="IN312" s="95" t="n"/>
      <c r="IO312" s="95" t="n"/>
      <c r="IP312" s="95" t="n"/>
      <c r="IQ312" s="95" t="n"/>
      <c r="IR312" s="95" t="n"/>
      <c r="IS312" s="95" t="n"/>
      <c r="IT312" s="95" t="n"/>
      <c r="IU312" s="95" t="n"/>
    </row>
    <row r="313" ht="12.75" customHeight="1" s="54">
      <c r="A313" s="95" t="n">
        <v>18</v>
      </c>
      <c r="B313" s="95" t="n">
        <v>1</v>
      </c>
      <c r="C313" s="95">
        <f>ROW(SmtRes!A290)</f>
        <v/>
      </c>
      <c r="D313" s="95">
        <f>ROW(EtalonRes!A290)</f>
        <v/>
      </c>
      <c r="E313" s="95" t="n">
        <v>2.1</v>
      </c>
      <c r="F313" s="95" t="inlineStr">
        <is>
          <t>PETR-997147</t>
        </is>
      </c>
      <c r="G313" s="95" t="inlineStr">
        <is>
          <t>Гидроизоляция обмазочная для санузлов</t>
        </is>
      </c>
      <c r="H313" s="95" t="inlineStr">
        <is>
          <t>кг</t>
        </is>
      </c>
      <c r="I313" s="95" t="n">
        <v>699.6</v>
      </c>
      <c r="J313" s="95" t="n">
        <v>289.93</v>
      </c>
      <c r="K313" s="95" t="n">
        <v>202837.53</v>
      </c>
      <c r="L313" s="95" t="n"/>
      <c r="M313" s="95" t="n"/>
      <c r="N313" s="95" t="n"/>
      <c r="O313" s="95">
        <f>ROUND(Z313,2)</f>
        <v/>
      </c>
      <c r="P313" s="95">
        <f>ROUND(U313,2)</f>
        <v/>
      </c>
      <c r="Q313" s="95">
        <f>ROUND(1,2)</f>
        <v/>
      </c>
      <c r="R313" s="95">
        <f>ROUND(AH313,2)</f>
        <v/>
      </c>
      <c r="S313" s="95" t="inlineStr">
        <is>
          <t>PETR-997147</t>
        </is>
      </c>
      <c r="T313" s="95" t="inlineStr">
        <is>
          <t>material</t>
        </is>
      </c>
      <c r="U313" s="95" t="n">
        <v>202837.53</v>
      </c>
      <c r="V313" s="95" t="n">
        <v>0</v>
      </c>
      <c r="W313" s="95" t="n">
        <v>0</v>
      </c>
      <c r="X313" s="95" t="n">
        <v>0</v>
      </c>
      <c r="Y313" s="95" t="n">
        <v>0</v>
      </c>
      <c r="Z313" s="95" t="n">
        <v>202835.03</v>
      </c>
      <c r="AA313" s="95" t="n">
        <v>0</v>
      </c>
      <c r="AB313" s="95" t="n">
        <v>0</v>
      </c>
      <c r="AC313" s="95" t="n">
        <v>0</v>
      </c>
      <c r="AD313" s="95" t="n">
        <v>0</v>
      </c>
      <c r="AE313" s="95" t="inlineStr">
        <is>
          <t>material</t>
        </is>
      </c>
      <c r="AF313" s="95" t="n">
        <v>0</v>
      </c>
      <c r="AG313" s="95" t="n">
        <v>0</v>
      </c>
      <c r="AH313" s="95" t="n">
        <v>0</v>
      </c>
      <c r="AI313" s="95">
        <f>(EX313)</f>
        <v/>
      </c>
      <c r="AJ313" s="95">
        <f>(AS313)</f>
        <v/>
      </c>
      <c r="AK313" s="95" t="n">
        <v>0</v>
      </c>
      <c r="AL313" s="95" t="n">
        <v>0</v>
      </c>
      <c r="AM313" s="95" t="n">
        <v>0</v>
      </c>
      <c r="AN313" s="95" t="n">
        <v>0</v>
      </c>
      <c r="AO313" s="95">
        <f>ROUND(O313,2)</f>
        <v/>
      </c>
      <c r="AP313" s="95" t="n">
        <v>0</v>
      </c>
      <c r="AQ313" s="95">
        <f>ROUND(R313,2)</f>
        <v/>
      </c>
      <c r="AR313" s="95" t="n">
        <v>0</v>
      </c>
      <c r="AS313" s="95" t="n">
        <v>0</v>
      </c>
      <c r="AT313" s="95" t="n">
        <v>0</v>
      </c>
      <c r="AU313" s="95" t="n">
        <v>0</v>
      </c>
      <c r="AV313" s="95" t="n">
        <v>1</v>
      </c>
      <c r="AW313" s="95" t="n">
        <v>1</v>
      </c>
      <c r="AX313" s="95" t="n"/>
      <c r="AY313" s="95" t="n"/>
      <c r="AZ313" s="95" t="n">
        <v>1</v>
      </c>
      <c r="BA313" s="95" t="n">
        <v>0</v>
      </c>
      <c r="BB313" s="95" t="n">
        <v>0</v>
      </c>
      <c r="BC313" s="95" t="n">
        <v>1</v>
      </c>
      <c r="BD313" s="95" t="n"/>
      <c r="BE313" s="95" t="n"/>
      <c r="BF313" s="95" t="n"/>
      <c r="BG313" s="95" t="n"/>
      <c r="BH313" s="95" t="n">
        <v>3</v>
      </c>
      <c r="BI313" s="95" t="n">
        <v>699.6</v>
      </c>
      <c r="BJ313" s="95" t="n"/>
      <c r="BK313" s="95" t="n"/>
      <c r="BL313" s="95" t="n"/>
      <c r="BM313" s="95" t="n">
        <v>400002</v>
      </c>
      <c r="BN313" s="95" t="n">
        <v>0</v>
      </c>
      <c r="BO313" s="95" t="n"/>
      <c r="BP313" s="95" t="n">
        <v>0</v>
      </c>
      <c r="BQ313" s="95" t="n">
        <v>202</v>
      </c>
      <c r="BR313" s="95" t="n">
        <v>0</v>
      </c>
      <c r="BS313" s="95" t="n">
        <v>1</v>
      </c>
      <c r="BT313" s="95" t="n">
        <v>1</v>
      </c>
      <c r="BU313" s="95" t="n">
        <v>1</v>
      </c>
      <c r="BV313" s="95" t="n">
        <v>1</v>
      </c>
      <c r="BW313" s="95" t="n">
        <v>1</v>
      </c>
      <c r="BX313" s="95" t="n">
        <v>1</v>
      </c>
      <c r="BY313" s="95" t="n"/>
      <c r="BZ313" s="95" t="n">
        <v>0</v>
      </c>
      <c r="CA313" s="95" t="n">
        <v>0</v>
      </c>
      <c r="CB313" s="95" t="n"/>
      <c r="CC313" s="95" t="n"/>
      <c r="CD313" s="95" t="n"/>
      <c r="CE313" s="95" t="n">
        <v>30</v>
      </c>
      <c r="CF313" s="95" t="n">
        <v>0</v>
      </c>
      <c r="CG313" s="95" t="n">
        <v>0</v>
      </c>
      <c r="CH313" s="95" t="n"/>
      <c r="CI313" s="95" t="n"/>
      <c r="CJ313" s="95" t="n"/>
      <c r="CK313" s="95" t="n"/>
      <c r="CL313" s="95" t="n"/>
      <c r="CM313" s="95" t="n">
        <v>0</v>
      </c>
      <c r="CN313" s="95" t="n"/>
      <c r="CO313" s="95" t="n">
        <v>0</v>
      </c>
      <c r="CP313" s="95">
        <f>ROUND(P313,2)</f>
        <v/>
      </c>
      <c r="CQ313" s="95">
        <f>ROUND(V313,2)</f>
        <v/>
      </c>
      <c r="CR313" s="95">
        <f>ROUND(W313,2)</f>
        <v/>
      </c>
      <c r="CS313" s="95">
        <f>ROUND(X313,2)</f>
        <v/>
      </c>
      <c r="CT313" s="95">
        <f>ROUND(Y313,2)</f>
        <v/>
      </c>
      <c r="CU313" s="95">
        <f>ROUND(AF313,2)</f>
        <v/>
      </c>
      <c r="CV313" s="95">
        <f>ROUND((AH313*AV313),2)</f>
        <v/>
      </c>
      <c r="CW313" s="95">
        <f>ROUND(AI313,2)</f>
        <v/>
      </c>
      <c r="CX313" s="95">
        <f>ROUND(AJ313,2)</f>
        <v/>
      </c>
      <c r="CY313" s="95">
        <f>ROUND(((P313*AT313)/100),2)</f>
        <v/>
      </c>
      <c r="CZ313" s="95">
        <f>ROUND(((P313*AU313)/100),2)</f>
        <v/>
      </c>
      <c r="DA313" s="95" t="n"/>
      <c r="DB313" s="95" t="n"/>
      <c r="DC313" s="95" t="n"/>
      <c r="DD313" s="95" t="n"/>
      <c r="DE313" s="95" t="n"/>
      <c r="DF313" s="95" t="n"/>
      <c r="DG313" s="95" t="n"/>
      <c r="DH313" s="95" t="n"/>
      <c r="DI313" s="95" t="n"/>
      <c r="DJ313" s="95" t="n"/>
      <c r="DK313" s="95" t="n"/>
      <c r="DL313" s="95" t="n"/>
      <c r="DM313" s="95" t="n"/>
      <c r="DN313" s="95" t="n">
        <v>0</v>
      </c>
      <c r="DO313" s="95" t="n">
        <v>0</v>
      </c>
      <c r="DP313" s="95" t="n">
        <v>1</v>
      </c>
      <c r="DQ313" s="95" t="n">
        <v>1</v>
      </c>
      <c r="DR313" s="95" t="n"/>
      <c r="DS313" s="95" t="n"/>
      <c r="DT313" s="95" t="n"/>
      <c r="DU313" s="95" t="n">
        <v>1000</v>
      </c>
      <c r="DV313" s="95" t="inlineStr">
        <is>
          <t>кг</t>
        </is>
      </c>
      <c r="DW313" s="95" t="inlineStr">
        <is>
          <t>кг</t>
        </is>
      </c>
      <c r="DX313" s="95" t="n">
        <v>1</v>
      </c>
      <c r="DY313" s="95" t="n"/>
      <c r="DZ313" s="95" t="n"/>
      <c r="EA313" s="95" t="n"/>
      <c r="EB313" s="95" t="n"/>
      <c r="EC313" s="95" t="n"/>
      <c r="ED313" s="95" t="n"/>
      <c r="EE313" s="95" t="n">
        <v>1171646474</v>
      </c>
      <c r="EF313" s="95" t="n">
        <v>202</v>
      </c>
      <c r="EG313" s="95" t="inlineStr">
        <is>
          <t>Материалы</t>
        </is>
      </c>
      <c r="EH313" s="95" t="n">
        <v>0</v>
      </c>
      <c r="EI313" s="95" t="n"/>
      <c r="EJ313" s="95" t="n">
        <v>699.6</v>
      </c>
      <c r="EK313" s="95" t="n">
        <v>0</v>
      </c>
      <c r="EL313" s="95" t="inlineStr">
        <is>
          <t>ТКП / коммерческое предложение</t>
        </is>
      </c>
      <c r="EM313" s="95" t="inlineStr">
        <is>
          <t>PETR-997147</t>
        </is>
      </c>
      <c r="EN313" s="95" t="n"/>
      <c r="EO313" s="95" t="n"/>
      <c r="EP313" s="95" t="n"/>
      <c r="EQ313" s="95" t="n">
        <v>0</v>
      </c>
      <c r="ER313" s="95" t="n">
        <v>289.93</v>
      </c>
      <c r="ES313" s="95" t="n">
        <v>0</v>
      </c>
      <c r="ET313" s="95" t="n">
        <v>0</v>
      </c>
      <c r="EU313" s="95" t="n">
        <v>0</v>
      </c>
      <c r="EV313" s="95" t="n">
        <v>0</v>
      </c>
      <c r="EW313" s="95" t="n">
        <v>0</v>
      </c>
      <c r="EX313" s="95" t="n">
        <v>0</v>
      </c>
      <c r="EY313" s="95" t="n">
        <v>0</v>
      </c>
      <c r="EZ313" s="95" t="n"/>
      <c r="FA313" s="95" t="n"/>
      <c r="FB313" s="95" t="n"/>
      <c r="FC313" s="95" t="n"/>
      <c r="FD313" s="95" t="n"/>
      <c r="FE313" s="95" t="n"/>
      <c r="FF313" s="95" t="n"/>
      <c r="FG313" s="95" t="n"/>
      <c r="FH313" s="95" t="n"/>
      <c r="FI313" s="95" t="n"/>
      <c r="FJ313" s="95" t="n"/>
      <c r="FK313" s="95" t="n"/>
      <c r="FL313" s="95" t="n"/>
      <c r="FM313" s="95" t="n"/>
      <c r="FN313" s="95" t="n"/>
      <c r="FO313" s="95" t="n"/>
      <c r="FP313" s="95" t="n"/>
      <c r="FQ313" s="95" t="n">
        <v>0</v>
      </c>
      <c r="FR313" s="95">
        <f>ROUND(IF(BI313=3,GM313,0),2)</f>
        <v/>
      </c>
      <c r="FS313" s="95" t="n">
        <v>0</v>
      </c>
      <c r="FT313" s="95" t="n"/>
      <c r="FU313" s="95" t="n"/>
      <c r="FV313" s="95" t="n"/>
      <c r="FW313" s="95" t="n"/>
      <c r="FX313" s="95" t="n">
        <v>0</v>
      </c>
      <c r="FY313" s="95" t="n">
        <v>0</v>
      </c>
      <c r="FZ313" s="95" t="n"/>
      <c r="GA313" s="95" t="inlineStr">
        <is>
          <t>[82 / 1,20 /  1] +  2% Заг.скл</t>
        </is>
      </c>
      <c r="GB313" s="95" t="n"/>
      <c r="GC313" s="95" t="n"/>
      <c r="GD313" s="95" t="n">
        <v>1</v>
      </c>
      <c r="GE313" s="95" t="n"/>
      <c r="GF313" s="95" t="n">
        <v>1171646474</v>
      </c>
      <c r="GG313" s="95" t="n">
        <v>2</v>
      </c>
      <c r="GH313" s="95" t="n">
        <v>4</v>
      </c>
      <c r="GI313" s="95" t="n">
        <v>-2</v>
      </c>
      <c r="GJ313" s="95" t="n">
        <v>0</v>
      </c>
      <c r="GK313" s="95" t="n">
        <v>0</v>
      </c>
      <c r="GL313" s="95">
        <f>ROUND(IF(AND(BH313=3,BI313=3,FS313&lt;&gt;0),P313,0),2)</f>
        <v/>
      </c>
      <c r="GM313" s="95">
        <f>ROUND(O313+X313+Y313,2)+GX313</f>
        <v/>
      </c>
      <c r="GN313" s="95">
        <f>IF(OR(BI313=0,BI313=1),GM313-GX313,0)</f>
        <v/>
      </c>
      <c r="GO313" s="95">
        <f>IF(BI313=2,GM313-GX313,0)</f>
        <v/>
      </c>
      <c r="GP313" s="95">
        <f>IF(BI313=4,GM313-GX313,0)</f>
        <v/>
      </c>
      <c r="GQ313" s="95" t="n"/>
      <c r="GR313" s="95" t="n">
        <v>0</v>
      </c>
      <c r="GS313" s="95" t="n">
        <v>2</v>
      </c>
      <c r="GT313" s="95" t="n">
        <v>0</v>
      </c>
      <c r="GU313" s="95" t="n"/>
      <c r="GV313" s="95">
        <f>ROUND((GT313),6)</f>
        <v/>
      </c>
      <c r="GW313" s="95" t="n">
        <v>1</v>
      </c>
      <c r="GX313" s="95">
        <f>ROUND(HC313*I313,2)</f>
        <v/>
      </c>
      <c r="GY313" s="95" t="n">
        <v>0</v>
      </c>
      <c r="GZ313" s="95" t="n">
        <v>0</v>
      </c>
      <c r="HA313" s="95" t="n">
        <v>0</v>
      </c>
      <c r="HB313" s="95" t="n">
        <v>0</v>
      </c>
      <c r="HC313" s="95">
        <f>GV313*GW313</f>
        <v/>
      </c>
      <c r="HD313" s="95" t="n">
        <v>0</v>
      </c>
      <c r="HE313" s="95" t="n"/>
      <c r="HF313" s="95" t="n"/>
      <c r="HG313" s="95" t="n"/>
      <c r="HH313" s="95" t="n"/>
      <c r="HI313" s="95" t="n"/>
      <c r="HJ313" s="95" t="n"/>
      <c r="HK313" s="95" t="n"/>
      <c r="HL313" s="95" t="n"/>
      <c r="HM313" s="95" t="n"/>
      <c r="HN313" s="95" t="n"/>
      <c r="HO313" s="95" t="n"/>
      <c r="HP313" s="95" t="n"/>
      <c r="HQ313" s="95" t="n"/>
      <c r="HR313" s="95" t="n"/>
      <c r="HS313" s="95" t="n"/>
      <c r="HT313" s="95" t="n"/>
      <c r="HU313" s="95" t="n"/>
      <c r="HV313" s="95" t="n"/>
      <c r="HW313" s="95" t="n"/>
      <c r="HX313" s="95" t="n"/>
      <c r="HY313" s="95" t="n"/>
      <c r="HZ313" s="95" t="n"/>
      <c r="IA313" s="95" t="n"/>
      <c r="IB313" s="95" t="n"/>
      <c r="IC313" s="95" t="n"/>
      <c r="ID313" s="95" t="n"/>
      <c r="IE313" s="95" t="n"/>
      <c r="IF313" s="95" t="n"/>
      <c r="IG313" s="95" t="n"/>
      <c r="IH313" s="95" t="n"/>
      <c r="II313" s="95" t="n"/>
      <c r="IJ313" s="95" t="n"/>
      <c r="IK313" s="95" t="n"/>
      <c r="IL313" s="95" t="n"/>
      <c r="IM313" s="95" t="n"/>
      <c r="IN313" s="95" t="n"/>
      <c r="IO313" s="95" t="n"/>
      <c r="IP313" s="95" t="n"/>
      <c r="IQ313" s="95" t="n"/>
      <c r="IR313" s="95" t="n"/>
      <c r="IS313" s="95" t="n"/>
      <c r="IT313" s="95" t="n"/>
      <c r="IU313" s="95" t="n"/>
    </row>
    <row r="314" ht="12.75" customHeight="1" s="54">
      <c r="A314" s="95" t="n">
        <v>18</v>
      </c>
      <c r="B314" s="95" t="n">
        <v>1</v>
      </c>
      <c r="C314" s="95">
        <f>ROW(SmtRes!A291)</f>
        <v/>
      </c>
      <c r="D314" s="95">
        <f>ROW(EtalonRes!A291)</f>
        <v/>
      </c>
      <c r="E314" s="95" t="n">
        <v>2.1</v>
      </c>
      <c r="F314" s="95" t="inlineStr">
        <is>
          <t>PETR-680020</t>
        </is>
      </c>
      <c r="G314" s="95" t="inlineStr">
        <is>
          <t>Лента гидроизоляционная для углов и примыканий</t>
        </is>
      </c>
      <c r="H314" s="95" t="inlineStr">
        <is>
          <t>м.п.</t>
        </is>
      </c>
      <c r="I314" s="95" t="n">
        <v>288.58</v>
      </c>
      <c r="J314" s="95" t="n">
        <v>178.42</v>
      </c>
      <c r="K314" s="95" t="n">
        <v>51488.64</v>
      </c>
      <c r="L314" s="95" t="n"/>
      <c r="M314" s="95" t="n"/>
      <c r="N314" s="95" t="n"/>
      <c r="O314" s="95">
        <f>ROUND(Z314,2)</f>
        <v/>
      </c>
      <c r="P314" s="95">
        <f>ROUND(U314,2)</f>
        <v/>
      </c>
      <c r="Q314" s="95">
        <f>ROUND(1,2)</f>
        <v/>
      </c>
      <c r="R314" s="95">
        <f>ROUND(AH314,2)</f>
        <v/>
      </c>
      <c r="S314" s="95" t="inlineStr">
        <is>
          <t>PETR-680020</t>
        </is>
      </c>
      <c r="T314" s="95" t="inlineStr">
        <is>
          <t>material</t>
        </is>
      </c>
      <c r="U314" s="95" t="n">
        <v>51488.64</v>
      </c>
      <c r="V314" s="95" t="n">
        <v>0</v>
      </c>
      <c r="W314" s="95" t="n">
        <v>0</v>
      </c>
      <c r="X314" s="95" t="n">
        <v>0</v>
      </c>
      <c r="Y314" s="95" t="n">
        <v>0</v>
      </c>
      <c r="Z314" s="95" t="n">
        <v>51488.44</v>
      </c>
      <c r="AA314" s="95" t="n">
        <v>0</v>
      </c>
      <c r="AB314" s="95" t="n">
        <v>0</v>
      </c>
      <c r="AC314" s="95" t="n">
        <v>0</v>
      </c>
      <c r="AD314" s="95" t="n">
        <v>0</v>
      </c>
      <c r="AE314" s="95" t="inlineStr">
        <is>
          <t>material</t>
        </is>
      </c>
      <c r="AF314" s="95" t="n">
        <v>0</v>
      </c>
      <c r="AG314" s="95" t="n">
        <v>0</v>
      </c>
      <c r="AH314" s="95" t="n">
        <v>0</v>
      </c>
      <c r="AI314" s="95">
        <f>(EX314)</f>
        <v/>
      </c>
      <c r="AJ314" s="95">
        <f>(AS314)</f>
        <v/>
      </c>
      <c r="AK314" s="95" t="n">
        <v>0</v>
      </c>
      <c r="AL314" s="95" t="n">
        <v>0</v>
      </c>
      <c r="AM314" s="95" t="n">
        <v>0</v>
      </c>
      <c r="AN314" s="95" t="n">
        <v>0</v>
      </c>
      <c r="AO314" s="95">
        <f>ROUND(O314,2)</f>
        <v/>
      </c>
      <c r="AP314" s="95" t="n">
        <v>0</v>
      </c>
      <c r="AQ314" s="95">
        <f>ROUND(R314,2)</f>
        <v/>
      </c>
      <c r="AR314" s="95" t="n">
        <v>0</v>
      </c>
      <c r="AS314" s="95" t="n">
        <v>0</v>
      </c>
      <c r="AT314" s="95" t="n">
        <v>0</v>
      </c>
      <c r="AU314" s="95" t="n">
        <v>0</v>
      </c>
      <c r="AV314" s="95" t="n">
        <v>1</v>
      </c>
      <c r="AW314" s="95" t="n">
        <v>1</v>
      </c>
      <c r="AX314" s="95" t="n"/>
      <c r="AY314" s="95" t="n"/>
      <c r="AZ314" s="95" t="n">
        <v>1</v>
      </c>
      <c r="BA314" s="95" t="n">
        <v>0</v>
      </c>
      <c r="BB314" s="95" t="n">
        <v>0</v>
      </c>
      <c r="BC314" s="95" t="n">
        <v>1</v>
      </c>
      <c r="BD314" s="95" t="n"/>
      <c r="BE314" s="95" t="n"/>
      <c r="BF314" s="95" t="n"/>
      <c r="BG314" s="95" t="n"/>
      <c r="BH314" s="95" t="n">
        <v>3</v>
      </c>
      <c r="BI314" s="95" t="n">
        <v>288.58</v>
      </c>
      <c r="BJ314" s="95" t="n"/>
      <c r="BK314" s="95" t="n"/>
      <c r="BL314" s="95" t="n"/>
      <c r="BM314" s="95" t="n">
        <v>400002</v>
      </c>
      <c r="BN314" s="95" t="n">
        <v>0</v>
      </c>
      <c r="BO314" s="95" t="n"/>
      <c r="BP314" s="95" t="n">
        <v>0</v>
      </c>
      <c r="BQ314" s="95" t="n">
        <v>202</v>
      </c>
      <c r="BR314" s="95" t="n">
        <v>0</v>
      </c>
      <c r="BS314" s="95" t="n">
        <v>1</v>
      </c>
      <c r="BT314" s="95" t="n">
        <v>1</v>
      </c>
      <c r="BU314" s="95" t="n">
        <v>1</v>
      </c>
      <c r="BV314" s="95" t="n">
        <v>1</v>
      </c>
      <c r="BW314" s="95" t="n">
        <v>1</v>
      </c>
      <c r="BX314" s="95" t="n">
        <v>1</v>
      </c>
      <c r="BY314" s="95" t="n"/>
      <c r="BZ314" s="95" t="n">
        <v>0</v>
      </c>
      <c r="CA314" s="95" t="n">
        <v>0</v>
      </c>
      <c r="CB314" s="95" t="n"/>
      <c r="CC314" s="95" t="n"/>
      <c r="CD314" s="95" t="n"/>
      <c r="CE314" s="95" t="n">
        <v>30</v>
      </c>
      <c r="CF314" s="95" t="n">
        <v>0</v>
      </c>
      <c r="CG314" s="95" t="n">
        <v>0</v>
      </c>
      <c r="CH314" s="95" t="n"/>
      <c r="CI314" s="95" t="n"/>
      <c r="CJ314" s="95" t="n"/>
      <c r="CK314" s="95" t="n"/>
      <c r="CL314" s="95" t="n"/>
      <c r="CM314" s="95" t="n">
        <v>0</v>
      </c>
      <c r="CN314" s="95" t="n"/>
      <c r="CO314" s="95" t="n">
        <v>0</v>
      </c>
      <c r="CP314" s="95">
        <f>ROUND(P314,2)</f>
        <v/>
      </c>
      <c r="CQ314" s="95">
        <f>ROUND(V314,2)</f>
        <v/>
      </c>
      <c r="CR314" s="95">
        <f>ROUND(W314,2)</f>
        <v/>
      </c>
      <c r="CS314" s="95">
        <f>ROUND(X314,2)</f>
        <v/>
      </c>
      <c r="CT314" s="95">
        <f>ROUND(Y314,2)</f>
        <v/>
      </c>
      <c r="CU314" s="95">
        <f>ROUND(AF314,2)</f>
        <v/>
      </c>
      <c r="CV314" s="95">
        <f>ROUND((AH314*AV314),2)</f>
        <v/>
      </c>
      <c r="CW314" s="95">
        <f>ROUND(AI314,2)</f>
        <v/>
      </c>
      <c r="CX314" s="95">
        <f>ROUND(AJ314,2)</f>
        <v/>
      </c>
      <c r="CY314" s="95">
        <f>ROUND(((P314*AT314)/100),2)</f>
        <v/>
      </c>
      <c r="CZ314" s="95">
        <f>ROUND(((P314*AU314)/100),2)</f>
        <v/>
      </c>
      <c r="DA314" s="95" t="n"/>
      <c r="DB314" s="95" t="n"/>
      <c r="DC314" s="95" t="n"/>
      <c r="DD314" s="95" t="n"/>
      <c r="DE314" s="95" t="n"/>
      <c r="DF314" s="95" t="n"/>
      <c r="DG314" s="95" t="n"/>
      <c r="DH314" s="95" t="n"/>
      <c r="DI314" s="95" t="n"/>
      <c r="DJ314" s="95" t="n"/>
      <c r="DK314" s="95" t="n"/>
      <c r="DL314" s="95" t="n"/>
      <c r="DM314" s="95" t="n"/>
      <c r="DN314" s="95" t="n">
        <v>0</v>
      </c>
      <c r="DO314" s="95" t="n">
        <v>0</v>
      </c>
      <c r="DP314" s="95" t="n">
        <v>1</v>
      </c>
      <c r="DQ314" s="95" t="n">
        <v>1</v>
      </c>
      <c r="DR314" s="95" t="n"/>
      <c r="DS314" s="95" t="n"/>
      <c r="DT314" s="95" t="n"/>
      <c r="DU314" s="95" t="n">
        <v>1000</v>
      </c>
      <c r="DV314" s="95" t="inlineStr">
        <is>
          <t>м.п.</t>
        </is>
      </c>
      <c r="DW314" s="95" t="inlineStr">
        <is>
          <t>м.п.</t>
        </is>
      </c>
      <c r="DX314" s="95" t="n">
        <v>1</v>
      </c>
      <c r="DY314" s="95" t="n"/>
      <c r="DZ314" s="95" t="n"/>
      <c r="EA314" s="95" t="n"/>
      <c r="EB314" s="95" t="n"/>
      <c r="EC314" s="95" t="n"/>
      <c r="ED314" s="95" t="n"/>
      <c r="EE314" s="95" t="n">
        <v>1716102728</v>
      </c>
      <c r="EF314" s="95" t="n">
        <v>202</v>
      </c>
      <c r="EG314" s="95" t="inlineStr">
        <is>
          <t>Материалы</t>
        </is>
      </c>
      <c r="EH314" s="95" t="n">
        <v>0</v>
      </c>
      <c r="EI314" s="95" t="n"/>
      <c r="EJ314" s="95" t="n">
        <v>288.58</v>
      </c>
      <c r="EK314" s="95" t="n">
        <v>0</v>
      </c>
      <c r="EL314" s="95" t="inlineStr">
        <is>
          <t>ТКП / коммерческое предложение</t>
        </is>
      </c>
      <c r="EM314" s="95" t="inlineStr">
        <is>
          <t>PETR-680020</t>
        </is>
      </c>
      <c r="EN314" s="95" t="n"/>
      <c r="EO314" s="95" t="n"/>
      <c r="EP314" s="95" t="n"/>
      <c r="EQ314" s="95" t="n">
        <v>0</v>
      </c>
      <c r="ER314" s="95" t="n">
        <v>178.42</v>
      </c>
      <c r="ES314" s="95" t="n">
        <v>0</v>
      </c>
      <c r="ET314" s="95" t="n">
        <v>0</v>
      </c>
      <c r="EU314" s="95" t="n">
        <v>0</v>
      </c>
      <c r="EV314" s="95" t="n">
        <v>0</v>
      </c>
      <c r="EW314" s="95" t="n">
        <v>0</v>
      </c>
      <c r="EX314" s="95" t="n">
        <v>0</v>
      </c>
      <c r="EY314" s="95" t="n">
        <v>0</v>
      </c>
      <c r="EZ314" s="95" t="n"/>
      <c r="FA314" s="95" t="n"/>
      <c r="FB314" s="95" t="n"/>
      <c r="FC314" s="95" t="n"/>
      <c r="FD314" s="95" t="n"/>
      <c r="FE314" s="95" t="n"/>
      <c r="FF314" s="95" t="n"/>
      <c r="FG314" s="95" t="n"/>
      <c r="FH314" s="95" t="n"/>
      <c r="FI314" s="95" t="n"/>
      <c r="FJ314" s="95" t="n"/>
      <c r="FK314" s="95" t="n"/>
      <c r="FL314" s="95" t="n"/>
      <c r="FM314" s="95" t="n"/>
      <c r="FN314" s="95" t="n"/>
      <c r="FO314" s="95" t="n"/>
      <c r="FP314" s="95" t="n"/>
      <c r="FQ314" s="95" t="n">
        <v>0</v>
      </c>
      <c r="FR314" s="95">
        <f>ROUND(IF(BI314=3,GM314,0),2)</f>
        <v/>
      </c>
      <c r="FS314" s="95" t="n">
        <v>0</v>
      </c>
      <c r="FT314" s="95" t="n"/>
      <c r="FU314" s="95" t="n"/>
      <c r="FV314" s="95" t="n"/>
      <c r="FW314" s="95" t="n"/>
      <c r="FX314" s="95" t="n">
        <v>0</v>
      </c>
      <c r="FY314" s="95" t="n">
        <v>0</v>
      </c>
      <c r="FZ314" s="95" t="n"/>
      <c r="GA314" s="95" t="inlineStr">
        <is>
          <t>[82 / 1,20 /  1] +  2% Заг.скл</t>
        </is>
      </c>
      <c r="GB314" s="95" t="n"/>
      <c r="GC314" s="95" t="n"/>
      <c r="GD314" s="95" t="n">
        <v>1</v>
      </c>
      <c r="GE314" s="95" t="n"/>
      <c r="GF314" s="95" t="n">
        <v>1716102728</v>
      </c>
      <c r="GG314" s="95" t="n">
        <v>2</v>
      </c>
      <c r="GH314" s="95" t="n">
        <v>4</v>
      </c>
      <c r="GI314" s="95" t="n">
        <v>-2</v>
      </c>
      <c r="GJ314" s="95" t="n">
        <v>0</v>
      </c>
      <c r="GK314" s="95" t="n">
        <v>0</v>
      </c>
      <c r="GL314" s="95">
        <f>ROUND(IF(AND(BH314=3,BI314=3,FS314&lt;&gt;0),P314,0),2)</f>
        <v/>
      </c>
      <c r="GM314" s="95">
        <f>ROUND(O314+X314+Y314,2)+GX314</f>
        <v/>
      </c>
      <c r="GN314" s="95">
        <f>IF(OR(BI314=0,BI314=1),GM314-GX314,0)</f>
        <v/>
      </c>
      <c r="GO314" s="95">
        <f>IF(BI314=2,GM314-GX314,0)</f>
        <v/>
      </c>
      <c r="GP314" s="95">
        <f>IF(BI314=4,GM314-GX314,0)</f>
        <v/>
      </c>
      <c r="GQ314" s="95" t="n"/>
      <c r="GR314" s="95" t="n">
        <v>0</v>
      </c>
      <c r="GS314" s="95" t="n">
        <v>2</v>
      </c>
      <c r="GT314" s="95" t="n">
        <v>0</v>
      </c>
      <c r="GU314" s="95" t="n"/>
      <c r="GV314" s="95">
        <f>ROUND((GT314),6)</f>
        <v/>
      </c>
      <c r="GW314" s="95" t="n">
        <v>1</v>
      </c>
      <c r="GX314" s="95">
        <f>ROUND(HC314*I314,2)</f>
        <v/>
      </c>
      <c r="GY314" s="95" t="n">
        <v>0</v>
      </c>
      <c r="GZ314" s="95" t="n">
        <v>0</v>
      </c>
      <c r="HA314" s="95" t="n">
        <v>0</v>
      </c>
      <c r="HB314" s="95" t="n">
        <v>0</v>
      </c>
      <c r="HC314" s="95">
        <f>GV314*GW314</f>
        <v/>
      </c>
      <c r="HD314" s="95" t="n">
        <v>0</v>
      </c>
      <c r="HE314" s="95" t="n"/>
      <c r="HF314" s="95" t="n"/>
      <c r="HG314" s="95" t="n"/>
      <c r="HH314" s="95" t="n"/>
      <c r="HI314" s="95" t="n"/>
      <c r="HJ314" s="95" t="n"/>
      <c r="HK314" s="95" t="n"/>
      <c r="HL314" s="95" t="n"/>
      <c r="HM314" s="95" t="n"/>
      <c r="HN314" s="95" t="n"/>
      <c r="HO314" s="95" t="n"/>
      <c r="HP314" s="95" t="n"/>
      <c r="HQ314" s="95" t="n"/>
      <c r="HR314" s="95" t="n"/>
      <c r="HS314" s="95" t="n"/>
      <c r="HT314" s="95" t="n"/>
      <c r="HU314" s="95" t="n"/>
      <c r="HV314" s="95" t="n"/>
      <c r="HW314" s="95" t="n"/>
      <c r="HX314" s="95" t="n"/>
      <c r="HY314" s="95" t="n"/>
      <c r="HZ314" s="95" t="n"/>
      <c r="IA314" s="95" t="n"/>
      <c r="IB314" s="95" t="n"/>
      <c r="IC314" s="95" t="n"/>
      <c r="ID314" s="95" t="n"/>
      <c r="IE314" s="95" t="n"/>
      <c r="IF314" s="95" t="n"/>
      <c r="IG314" s="95" t="n"/>
      <c r="IH314" s="95" t="n"/>
      <c r="II314" s="95" t="n"/>
      <c r="IJ314" s="95" t="n"/>
      <c r="IK314" s="95" t="n"/>
      <c r="IL314" s="95" t="n"/>
      <c r="IM314" s="95" t="n"/>
      <c r="IN314" s="95" t="n"/>
      <c r="IO314" s="95" t="n"/>
      <c r="IP314" s="95" t="n"/>
      <c r="IQ314" s="95" t="n"/>
      <c r="IR314" s="95" t="n"/>
      <c r="IS314" s="95" t="n"/>
      <c r="IT314" s="95" t="n"/>
      <c r="IU314" s="95" t="n"/>
    </row>
    <row r="315" ht="12.75" customHeight="1" s="54">
      <c r="A315" s="95" t="n">
        <v>18</v>
      </c>
      <c r="B315" s="95" t="n">
        <v>1</v>
      </c>
      <c r="C315" s="95">
        <f>ROW(SmtRes!A292)</f>
        <v/>
      </c>
      <c r="D315" s="95">
        <f>ROW(EtalonRes!A292)</f>
        <v/>
      </c>
      <c r="E315" s="95" t="n">
        <v>2.1</v>
      </c>
      <c r="F315" s="95" t="inlineStr">
        <is>
          <t>PETR-605181</t>
        </is>
      </c>
      <c r="G315" s="95" t="inlineStr">
        <is>
          <t>Манжеты, углы и узлы гидроизоляции труб/трапов</t>
        </is>
      </c>
      <c r="H315" s="95" t="inlineStr">
        <is>
          <t>компл.</t>
        </is>
      </c>
      <c r="I315" s="95" t="n">
        <v>56.1</v>
      </c>
      <c r="J315" s="95" t="n">
        <v>1059.37</v>
      </c>
      <c r="K315" s="95" t="n">
        <v>59430.81</v>
      </c>
      <c r="L315" s="95" t="n"/>
      <c r="M315" s="95" t="n"/>
      <c r="N315" s="95" t="n"/>
      <c r="O315" s="95">
        <f>ROUND(Z315,2)</f>
        <v/>
      </c>
      <c r="P315" s="95">
        <f>ROUND(U315,2)</f>
        <v/>
      </c>
      <c r="Q315" s="95">
        <f>ROUND(1,2)</f>
        <v/>
      </c>
      <c r="R315" s="95">
        <f>ROUND(AH315,2)</f>
        <v/>
      </c>
      <c r="S315" s="95" t="inlineStr">
        <is>
          <t>PETR-605181</t>
        </is>
      </c>
      <c r="T315" s="95" t="inlineStr">
        <is>
          <t>material</t>
        </is>
      </c>
      <c r="U315" s="95" t="n">
        <v>59430.81</v>
      </c>
      <c r="V315" s="95" t="n">
        <v>0</v>
      </c>
      <c r="W315" s="95" t="n">
        <v>0</v>
      </c>
      <c r="X315" s="95" t="n">
        <v>0</v>
      </c>
      <c r="Y315" s="95" t="n">
        <v>0</v>
      </c>
      <c r="Z315" s="95" t="n">
        <v>59430.66</v>
      </c>
      <c r="AA315" s="95" t="n">
        <v>0</v>
      </c>
      <c r="AB315" s="95" t="n">
        <v>0</v>
      </c>
      <c r="AC315" s="95" t="n">
        <v>0</v>
      </c>
      <c r="AD315" s="95" t="n">
        <v>0</v>
      </c>
      <c r="AE315" s="95" t="inlineStr">
        <is>
          <t>material</t>
        </is>
      </c>
      <c r="AF315" s="95" t="n">
        <v>0</v>
      </c>
      <c r="AG315" s="95" t="n">
        <v>0</v>
      </c>
      <c r="AH315" s="95" t="n">
        <v>0</v>
      </c>
      <c r="AI315" s="95">
        <f>(EX315)</f>
        <v/>
      </c>
      <c r="AJ315" s="95">
        <f>(AS315)</f>
        <v/>
      </c>
      <c r="AK315" s="95" t="n">
        <v>0</v>
      </c>
      <c r="AL315" s="95" t="n">
        <v>0</v>
      </c>
      <c r="AM315" s="95" t="n">
        <v>0</v>
      </c>
      <c r="AN315" s="95" t="n">
        <v>0</v>
      </c>
      <c r="AO315" s="95">
        <f>ROUND(O315,2)</f>
        <v/>
      </c>
      <c r="AP315" s="95" t="n">
        <v>0</v>
      </c>
      <c r="AQ315" s="95">
        <f>ROUND(R315,2)</f>
        <v/>
      </c>
      <c r="AR315" s="95" t="n">
        <v>0</v>
      </c>
      <c r="AS315" s="95" t="n">
        <v>0</v>
      </c>
      <c r="AT315" s="95" t="n">
        <v>0</v>
      </c>
      <c r="AU315" s="95" t="n">
        <v>0</v>
      </c>
      <c r="AV315" s="95" t="n">
        <v>1</v>
      </c>
      <c r="AW315" s="95" t="n">
        <v>1</v>
      </c>
      <c r="AX315" s="95" t="n"/>
      <c r="AY315" s="95" t="n"/>
      <c r="AZ315" s="95" t="n">
        <v>1</v>
      </c>
      <c r="BA315" s="95" t="n">
        <v>0</v>
      </c>
      <c r="BB315" s="95" t="n">
        <v>0</v>
      </c>
      <c r="BC315" s="95" t="n">
        <v>1</v>
      </c>
      <c r="BD315" s="95" t="n"/>
      <c r="BE315" s="95" t="n"/>
      <c r="BF315" s="95" t="n"/>
      <c r="BG315" s="95" t="n"/>
      <c r="BH315" s="95" t="n">
        <v>3</v>
      </c>
      <c r="BI315" s="95" t="n">
        <v>56.1</v>
      </c>
      <c r="BJ315" s="95" t="n"/>
      <c r="BK315" s="95" t="n"/>
      <c r="BL315" s="95" t="n"/>
      <c r="BM315" s="95" t="n">
        <v>400002</v>
      </c>
      <c r="BN315" s="95" t="n">
        <v>0</v>
      </c>
      <c r="BO315" s="95" t="n"/>
      <c r="BP315" s="95" t="n">
        <v>0</v>
      </c>
      <c r="BQ315" s="95" t="n">
        <v>202</v>
      </c>
      <c r="BR315" s="95" t="n">
        <v>0</v>
      </c>
      <c r="BS315" s="95" t="n">
        <v>1</v>
      </c>
      <c r="BT315" s="95" t="n">
        <v>1</v>
      </c>
      <c r="BU315" s="95" t="n">
        <v>1</v>
      </c>
      <c r="BV315" s="95" t="n">
        <v>1</v>
      </c>
      <c r="BW315" s="95" t="n">
        <v>1</v>
      </c>
      <c r="BX315" s="95" t="n">
        <v>1</v>
      </c>
      <c r="BY315" s="95" t="n"/>
      <c r="BZ315" s="95" t="n">
        <v>0</v>
      </c>
      <c r="CA315" s="95" t="n">
        <v>0</v>
      </c>
      <c r="CB315" s="95" t="n"/>
      <c r="CC315" s="95" t="n"/>
      <c r="CD315" s="95" t="n"/>
      <c r="CE315" s="95" t="n">
        <v>30</v>
      </c>
      <c r="CF315" s="95" t="n">
        <v>0</v>
      </c>
      <c r="CG315" s="95" t="n">
        <v>0</v>
      </c>
      <c r="CH315" s="95" t="n"/>
      <c r="CI315" s="95" t="n"/>
      <c r="CJ315" s="95" t="n"/>
      <c r="CK315" s="95" t="n"/>
      <c r="CL315" s="95" t="n"/>
      <c r="CM315" s="95" t="n">
        <v>0</v>
      </c>
      <c r="CN315" s="95" t="n"/>
      <c r="CO315" s="95" t="n">
        <v>0</v>
      </c>
      <c r="CP315" s="95">
        <f>ROUND(P315,2)</f>
        <v/>
      </c>
      <c r="CQ315" s="95">
        <f>ROUND(V315,2)</f>
        <v/>
      </c>
      <c r="CR315" s="95">
        <f>ROUND(W315,2)</f>
        <v/>
      </c>
      <c r="CS315" s="95">
        <f>ROUND(X315,2)</f>
        <v/>
      </c>
      <c r="CT315" s="95">
        <f>ROUND(Y315,2)</f>
        <v/>
      </c>
      <c r="CU315" s="95">
        <f>ROUND(AF315,2)</f>
        <v/>
      </c>
      <c r="CV315" s="95">
        <f>ROUND((AH315*AV315),2)</f>
        <v/>
      </c>
      <c r="CW315" s="95">
        <f>ROUND(AI315,2)</f>
        <v/>
      </c>
      <c r="CX315" s="95">
        <f>ROUND(AJ315,2)</f>
        <v/>
      </c>
      <c r="CY315" s="95">
        <f>ROUND(((P315*AT315)/100),2)</f>
        <v/>
      </c>
      <c r="CZ315" s="95">
        <f>ROUND(((P315*AU315)/100),2)</f>
        <v/>
      </c>
      <c r="DA315" s="95" t="n"/>
      <c r="DB315" s="95" t="n"/>
      <c r="DC315" s="95" t="n"/>
      <c r="DD315" s="95" t="n"/>
      <c r="DE315" s="95" t="n"/>
      <c r="DF315" s="95" t="n"/>
      <c r="DG315" s="95" t="n"/>
      <c r="DH315" s="95" t="n"/>
      <c r="DI315" s="95" t="n"/>
      <c r="DJ315" s="95" t="n"/>
      <c r="DK315" s="95" t="n"/>
      <c r="DL315" s="95" t="n"/>
      <c r="DM315" s="95" t="n"/>
      <c r="DN315" s="95" t="n">
        <v>0</v>
      </c>
      <c r="DO315" s="95" t="n">
        <v>0</v>
      </c>
      <c r="DP315" s="95" t="n">
        <v>1</v>
      </c>
      <c r="DQ315" s="95" t="n">
        <v>1</v>
      </c>
      <c r="DR315" s="95" t="n"/>
      <c r="DS315" s="95" t="n"/>
      <c r="DT315" s="95" t="n"/>
      <c r="DU315" s="95" t="n">
        <v>1000</v>
      </c>
      <c r="DV315" s="95" t="inlineStr">
        <is>
          <t>компл.</t>
        </is>
      </c>
      <c r="DW315" s="95" t="inlineStr">
        <is>
          <t>компл.</t>
        </is>
      </c>
      <c r="DX315" s="95" t="n">
        <v>1</v>
      </c>
      <c r="DY315" s="95" t="n"/>
      <c r="DZ315" s="95" t="n"/>
      <c r="EA315" s="95" t="n"/>
      <c r="EB315" s="95" t="n"/>
      <c r="EC315" s="95" t="n"/>
      <c r="ED315" s="95" t="n"/>
      <c r="EE315" s="95" t="n">
        <v>1703298957</v>
      </c>
      <c r="EF315" s="95" t="n">
        <v>202</v>
      </c>
      <c r="EG315" s="95" t="inlineStr">
        <is>
          <t>Материалы</t>
        </is>
      </c>
      <c r="EH315" s="95" t="n">
        <v>0</v>
      </c>
      <c r="EI315" s="95" t="n"/>
      <c r="EJ315" s="95" t="n">
        <v>56.1</v>
      </c>
      <c r="EK315" s="95" t="n">
        <v>0</v>
      </c>
      <c r="EL315" s="95" t="inlineStr">
        <is>
          <t>ТКП / коммерческое предложение</t>
        </is>
      </c>
      <c r="EM315" s="95" t="inlineStr">
        <is>
          <t>PETR-605181</t>
        </is>
      </c>
      <c r="EN315" s="95" t="n"/>
      <c r="EO315" s="95" t="n"/>
      <c r="EP315" s="95" t="n"/>
      <c r="EQ315" s="95" t="n">
        <v>0</v>
      </c>
      <c r="ER315" s="95" t="n">
        <v>1059.37</v>
      </c>
      <c r="ES315" s="95" t="n">
        <v>0</v>
      </c>
      <c r="ET315" s="95" t="n">
        <v>0</v>
      </c>
      <c r="EU315" s="95" t="n">
        <v>0</v>
      </c>
      <c r="EV315" s="95" t="n">
        <v>0</v>
      </c>
      <c r="EW315" s="95" t="n">
        <v>0</v>
      </c>
      <c r="EX315" s="95" t="n">
        <v>0</v>
      </c>
      <c r="EY315" s="95" t="n">
        <v>0</v>
      </c>
      <c r="EZ315" s="95" t="n"/>
      <c r="FA315" s="95" t="n"/>
      <c r="FB315" s="95" t="n"/>
      <c r="FC315" s="95" t="n"/>
      <c r="FD315" s="95" t="n"/>
      <c r="FE315" s="95" t="n"/>
      <c r="FF315" s="95" t="n"/>
      <c r="FG315" s="95" t="n"/>
      <c r="FH315" s="95" t="n"/>
      <c r="FI315" s="95" t="n"/>
      <c r="FJ315" s="95" t="n"/>
      <c r="FK315" s="95" t="n"/>
      <c r="FL315" s="95" t="n"/>
      <c r="FM315" s="95" t="n"/>
      <c r="FN315" s="95" t="n"/>
      <c r="FO315" s="95" t="n"/>
      <c r="FP315" s="95" t="n"/>
      <c r="FQ315" s="95" t="n">
        <v>0</v>
      </c>
      <c r="FR315" s="95">
        <f>ROUND(IF(BI315=3,GM315,0),2)</f>
        <v/>
      </c>
      <c r="FS315" s="95" t="n">
        <v>0</v>
      </c>
      <c r="FT315" s="95" t="n"/>
      <c r="FU315" s="95" t="n"/>
      <c r="FV315" s="95" t="n"/>
      <c r="FW315" s="95" t="n"/>
      <c r="FX315" s="95" t="n">
        <v>0</v>
      </c>
      <c r="FY315" s="95" t="n">
        <v>0</v>
      </c>
      <c r="FZ315" s="95" t="n"/>
      <c r="GA315" s="95" t="inlineStr">
        <is>
          <t>[82 / 1,20 /  1] +  2% Заг.скл</t>
        </is>
      </c>
      <c r="GB315" s="95" t="n"/>
      <c r="GC315" s="95" t="n"/>
      <c r="GD315" s="95" t="n">
        <v>1</v>
      </c>
      <c r="GE315" s="95" t="n"/>
      <c r="GF315" s="95" t="n">
        <v>1703298957</v>
      </c>
      <c r="GG315" s="95" t="n">
        <v>2</v>
      </c>
      <c r="GH315" s="95" t="n">
        <v>4</v>
      </c>
      <c r="GI315" s="95" t="n">
        <v>-2</v>
      </c>
      <c r="GJ315" s="95" t="n">
        <v>0</v>
      </c>
      <c r="GK315" s="95" t="n">
        <v>0</v>
      </c>
      <c r="GL315" s="95">
        <f>ROUND(IF(AND(BH315=3,BI315=3,FS315&lt;&gt;0),P315,0),2)</f>
        <v/>
      </c>
      <c r="GM315" s="95">
        <f>ROUND(O315+X315+Y315,2)+GX315</f>
        <v/>
      </c>
      <c r="GN315" s="95">
        <f>IF(OR(BI315=0,BI315=1),GM315-GX315,0)</f>
        <v/>
      </c>
      <c r="GO315" s="95">
        <f>IF(BI315=2,GM315-GX315,0)</f>
        <v/>
      </c>
      <c r="GP315" s="95">
        <f>IF(BI315=4,GM315-GX315,0)</f>
        <v/>
      </c>
      <c r="GQ315" s="95" t="n"/>
      <c r="GR315" s="95" t="n">
        <v>0</v>
      </c>
      <c r="GS315" s="95" t="n">
        <v>2</v>
      </c>
      <c r="GT315" s="95" t="n">
        <v>0</v>
      </c>
      <c r="GU315" s="95" t="n"/>
      <c r="GV315" s="95">
        <f>ROUND((GT315),6)</f>
        <v/>
      </c>
      <c r="GW315" s="95" t="n">
        <v>1</v>
      </c>
      <c r="GX315" s="95">
        <f>ROUND(HC315*I315,2)</f>
        <v/>
      </c>
      <c r="GY315" s="95" t="n">
        <v>0</v>
      </c>
      <c r="GZ315" s="95" t="n">
        <v>0</v>
      </c>
      <c r="HA315" s="95" t="n">
        <v>0</v>
      </c>
      <c r="HB315" s="95" t="n">
        <v>0</v>
      </c>
      <c r="HC315" s="95">
        <f>GV315*GW315</f>
        <v/>
      </c>
      <c r="HD315" s="95" t="n">
        <v>0</v>
      </c>
      <c r="HE315" s="95" t="n"/>
      <c r="HF315" s="95" t="n"/>
      <c r="HG315" s="95" t="n"/>
      <c r="HH315" s="95" t="n"/>
      <c r="HI315" s="95" t="n"/>
      <c r="HJ315" s="95" t="n"/>
      <c r="HK315" s="95" t="n"/>
      <c r="HL315" s="95" t="n"/>
      <c r="HM315" s="95" t="n"/>
      <c r="HN315" s="95" t="n"/>
      <c r="HO315" s="95" t="n"/>
      <c r="HP315" s="95" t="n"/>
      <c r="HQ315" s="95" t="n"/>
      <c r="HR315" s="95" t="n"/>
      <c r="HS315" s="95" t="n"/>
      <c r="HT315" s="95" t="n"/>
      <c r="HU315" s="95" t="n"/>
      <c r="HV315" s="95" t="n"/>
      <c r="HW315" s="95" t="n"/>
      <c r="HX315" s="95" t="n"/>
      <c r="HY315" s="95" t="n"/>
      <c r="HZ315" s="95" t="n"/>
      <c r="IA315" s="95" t="n"/>
      <c r="IB315" s="95" t="n"/>
      <c r="IC315" s="95" t="n"/>
      <c r="ID315" s="95" t="n"/>
      <c r="IE315" s="95" t="n"/>
      <c r="IF315" s="95" t="n"/>
      <c r="IG315" s="95" t="n"/>
      <c r="IH315" s="95" t="n"/>
      <c r="II315" s="95" t="n"/>
      <c r="IJ315" s="95" t="n"/>
      <c r="IK315" s="95" t="n"/>
      <c r="IL315" s="95" t="n"/>
      <c r="IM315" s="95" t="n"/>
      <c r="IN315" s="95" t="n"/>
      <c r="IO315" s="95" t="n"/>
      <c r="IP315" s="95" t="n"/>
      <c r="IQ315" s="95" t="n"/>
      <c r="IR315" s="95" t="n"/>
      <c r="IS315" s="95" t="n"/>
      <c r="IT315" s="95" t="n"/>
      <c r="IU315" s="95" t="n"/>
    </row>
    <row r="316" ht="12.75" customHeight="1" s="54">
      <c r="A316" s="95" t="n">
        <v>18</v>
      </c>
      <c r="B316" s="95" t="n">
        <v>1</v>
      </c>
      <c r="C316" s="95">
        <f>ROW(SmtRes!A293)</f>
        <v/>
      </c>
      <c r="D316" s="95">
        <f>ROW(EtalonRes!A293)</f>
        <v/>
      </c>
      <c r="E316" s="95" t="n">
        <v>2.1</v>
      </c>
      <c r="F316" s="95" t="inlineStr">
        <is>
          <t>PETR-1175943</t>
        </is>
      </c>
      <c r="G316" s="95" t="inlineStr">
        <is>
          <t>Керамогранит технический/матовый недорогой</t>
        </is>
      </c>
      <c r="H316" s="95" t="inlineStr">
        <is>
          <t>м2</t>
        </is>
      </c>
      <c r="I316" s="95" t="n">
        <v>326.31</v>
      </c>
      <c r="J316" s="95" t="n">
        <v>1059.37</v>
      </c>
      <c r="K316" s="95" t="n">
        <v>345683.91</v>
      </c>
      <c r="L316" s="95" t="n"/>
      <c r="M316" s="95" t="n"/>
      <c r="N316" s="95" t="n"/>
      <c r="O316" s="95">
        <f>ROUND(Z316,2)</f>
        <v/>
      </c>
      <c r="P316" s="95">
        <f>ROUND(U316,2)</f>
        <v/>
      </c>
      <c r="Q316" s="95">
        <f>ROUND(1,2)</f>
        <v/>
      </c>
      <c r="R316" s="95">
        <f>ROUND(AH316,2)</f>
        <v/>
      </c>
      <c r="S316" s="95" t="inlineStr">
        <is>
          <t>PETR-1175943</t>
        </is>
      </c>
      <c r="T316" s="95" t="inlineStr">
        <is>
          <t>material</t>
        </is>
      </c>
      <c r="U316" s="95" t="n">
        <v>345683.91</v>
      </c>
      <c r="V316" s="95" t="n">
        <v>0</v>
      </c>
      <c r="W316" s="95" t="n">
        <v>0</v>
      </c>
      <c r="X316" s="95" t="n">
        <v>0</v>
      </c>
      <c r="Y316" s="95" t="n">
        <v>0</v>
      </c>
      <c r="Z316" s="95" t="n">
        <v>345683.02</v>
      </c>
      <c r="AA316" s="95" t="n">
        <v>0</v>
      </c>
      <c r="AB316" s="95" t="n">
        <v>0</v>
      </c>
      <c r="AC316" s="95" t="n">
        <v>0</v>
      </c>
      <c r="AD316" s="95" t="n">
        <v>0</v>
      </c>
      <c r="AE316" s="95" t="inlineStr">
        <is>
          <t>material</t>
        </is>
      </c>
      <c r="AF316" s="95" t="n">
        <v>0</v>
      </c>
      <c r="AG316" s="95" t="n">
        <v>0</v>
      </c>
      <c r="AH316" s="95" t="n">
        <v>0</v>
      </c>
      <c r="AI316" s="95">
        <f>(EX316)</f>
        <v/>
      </c>
      <c r="AJ316" s="95">
        <f>(AS316)</f>
        <v/>
      </c>
      <c r="AK316" s="95" t="n">
        <v>0</v>
      </c>
      <c r="AL316" s="95" t="n">
        <v>0</v>
      </c>
      <c r="AM316" s="95" t="n">
        <v>0</v>
      </c>
      <c r="AN316" s="95" t="n">
        <v>0</v>
      </c>
      <c r="AO316" s="95">
        <f>ROUND(O316,2)</f>
        <v/>
      </c>
      <c r="AP316" s="95" t="n">
        <v>0</v>
      </c>
      <c r="AQ316" s="95">
        <f>ROUND(R316,2)</f>
        <v/>
      </c>
      <c r="AR316" s="95" t="n">
        <v>0</v>
      </c>
      <c r="AS316" s="95" t="n">
        <v>0</v>
      </c>
      <c r="AT316" s="95" t="n">
        <v>0</v>
      </c>
      <c r="AU316" s="95" t="n">
        <v>0</v>
      </c>
      <c r="AV316" s="95" t="n">
        <v>1</v>
      </c>
      <c r="AW316" s="95" t="n">
        <v>1</v>
      </c>
      <c r="AX316" s="95" t="n"/>
      <c r="AY316" s="95" t="n"/>
      <c r="AZ316" s="95" t="n">
        <v>1</v>
      </c>
      <c r="BA316" s="95" t="n">
        <v>0</v>
      </c>
      <c r="BB316" s="95" t="n">
        <v>0</v>
      </c>
      <c r="BC316" s="95" t="n">
        <v>1</v>
      </c>
      <c r="BD316" s="95" t="n"/>
      <c r="BE316" s="95" t="n"/>
      <c r="BF316" s="95" t="n"/>
      <c r="BG316" s="95" t="n"/>
      <c r="BH316" s="95" t="n">
        <v>3</v>
      </c>
      <c r="BI316" s="95" t="n">
        <v>326.31</v>
      </c>
      <c r="BJ316" s="95" t="n"/>
      <c r="BK316" s="95" t="n"/>
      <c r="BL316" s="95" t="n"/>
      <c r="BM316" s="95" t="n">
        <v>400002</v>
      </c>
      <c r="BN316" s="95" t="n">
        <v>0</v>
      </c>
      <c r="BO316" s="95" t="n"/>
      <c r="BP316" s="95" t="n">
        <v>0</v>
      </c>
      <c r="BQ316" s="95" t="n">
        <v>202</v>
      </c>
      <c r="BR316" s="95" t="n">
        <v>0</v>
      </c>
      <c r="BS316" s="95" t="n">
        <v>1</v>
      </c>
      <c r="BT316" s="95" t="n">
        <v>1</v>
      </c>
      <c r="BU316" s="95" t="n">
        <v>1</v>
      </c>
      <c r="BV316" s="95" t="n">
        <v>1</v>
      </c>
      <c r="BW316" s="95" t="n">
        <v>1</v>
      </c>
      <c r="BX316" s="95" t="n">
        <v>1</v>
      </c>
      <c r="BY316" s="95" t="n"/>
      <c r="BZ316" s="95" t="n">
        <v>0</v>
      </c>
      <c r="CA316" s="95" t="n">
        <v>0</v>
      </c>
      <c r="CB316" s="95" t="n"/>
      <c r="CC316" s="95" t="n"/>
      <c r="CD316" s="95" t="n"/>
      <c r="CE316" s="95" t="n">
        <v>30</v>
      </c>
      <c r="CF316" s="95" t="n">
        <v>0</v>
      </c>
      <c r="CG316" s="95" t="n">
        <v>0</v>
      </c>
      <c r="CH316" s="95" t="n"/>
      <c r="CI316" s="95" t="n"/>
      <c r="CJ316" s="95" t="n"/>
      <c r="CK316" s="95" t="n"/>
      <c r="CL316" s="95" t="n"/>
      <c r="CM316" s="95" t="n">
        <v>0</v>
      </c>
      <c r="CN316" s="95" t="n"/>
      <c r="CO316" s="95" t="n">
        <v>0</v>
      </c>
      <c r="CP316" s="95">
        <f>ROUND(P316,2)</f>
        <v/>
      </c>
      <c r="CQ316" s="95">
        <f>ROUND(V316,2)</f>
        <v/>
      </c>
      <c r="CR316" s="95">
        <f>ROUND(W316,2)</f>
        <v/>
      </c>
      <c r="CS316" s="95">
        <f>ROUND(X316,2)</f>
        <v/>
      </c>
      <c r="CT316" s="95">
        <f>ROUND(Y316,2)</f>
        <v/>
      </c>
      <c r="CU316" s="95">
        <f>ROUND(AF316,2)</f>
        <v/>
      </c>
      <c r="CV316" s="95">
        <f>ROUND((AH316*AV316),2)</f>
        <v/>
      </c>
      <c r="CW316" s="95">
        <f>ROUND(AI316,2)</f>
        <v/>
      </c>
      <c r="CX316" s="95">
        <f>ROUND(AJ316,2)</f>
        <v/>
      </c>
      <c r="CY316" s="95">
        <f>ROUND(((P316*AT316)/100),2)</f>
        <v/>
      </c>
      <c r="CZ316" s="95">
        <f>ROUND(((P316*AU316)/100),2)</f>
        <v/>
      </c>
      <c r="DA316" s="95" t="n"/>
      <c r="DB316" s="95" t="n"/>
      <c r="DC316" s="95" t="n"/>
      <c r="DD316" s="95" t="n"/>
      <c r="DE316" s="95" t="n"/>
      <c r="DF316" s="95" t="n"/>
      <c r="DG316" s="95" t="n"/>
      <c r="DH316" s="95" t="n"/>
      <c r="DI316" s="95" t="n"/>
      <c r="DJ316" s="95" t="n"/>
      <c r="DK316" s="95" t="n"/>
      <c r="DL316" s="95" t="n"/>
      <c r="DM316" s="95" t="n"/>
      <c r="DN316" s="95" t="n">
        <v>0</v>
      </c>
      <c r="DO316" s="95" t="n">
        <v>0</v>
      </c>
      <c r="DP316" s="95" t="n">
        <v>1</v>
      </c>
      <c r="DQ316" s="95" t="n">
        <v>1</v>
      </c>
      <c r="DR316" s="95" t="n"/>
      <c r="DS316" s="95" t="n"/>
      <c r="DT316" s="95" t="n"/>
      <c r="DU316" s="95" t="n">
        <v>1000</v>
      </c>
      <c r="DV316" s="95" t="inlineStr">
        <is>
          <t>м2</t>
        </is>
      </c>
      <c r="DW316" s="95" t="inlineStr">
        <is>
          <t>м2</t>
        </is>
      </c>
      <c r="DX316" s="95" t="n">
        <v>1</v>
      </c>
      <c r="DY316" s="95" t="n"/>
      <c r="DZ316" s="95" t="n"/>
      <c r="EA316" s="95" t="n"/>
      <c r="EB316" s="95" t="n"/>
      <c r="EC316" s="95" t="n"/>
      <c r="ED316" s="95" t="n"/>
      <c r="EE316" s="95" t="n">
        <v>1130965783</v>
      </c>
      <c r="EF316" s="95" t="n">
        <v>202</v>
      </c>
      <c r="EG316" s="95" t="inlineStr">
        <is>
          <t>Материалы</t>
        </is>
      </c>
      <c r="EH316" s="95" t="n">
        <v>0</v>
      </c>
      <c r="EI316" s="95" t="n"/>
      <c r="EJ316" s="95" t="n">
        <v>326.31</v>
      </c>
      <c r="EK316" s="95" t="n">
        <v>0</v>
      </c>
      <c r="EL316" s="95" t="inlineStr">
        <is>
          <t>ТКП / коммерческое предложение</t>
        </is>
      </c>
      <c r="EM316" s="95" t="inlineStr">
        <is>
          <t>PETR-1175943</t>
        </is>
      </c>
      <c r="EN316" s="95" t="n"/>
      <c r="EO316" s="95" t="n"/>
      <c r="EP316" s="95" t="n"/>
      <c r="EQ316" s="95" t="n">
        <v>0</v>
      </c>
      <c r="ER316" s="95" t="n">
        <v>1059.37</v>
      </c>
      <c r="ES316" s="95" t="n">
        <v>0</v>
      </c>
      <c r="ET316" s="95" t="n">
        <v>0</v>
      </c>
      <c r="EU316" s="95" t="n">
        <v>0</v>
      </c>
      <c r="EV316" s="95" t="n">
        <v>0</v>
      </c>
      <c r="EW316" s="95" t="n">
        <v>0</v>
      </c>
      <c r="EX316" s="95" t="n">
        <v>0</v>
      </c>
      <c r="EY316" s="95" t="n">
        <v>0</v>
      </c>
      <c r="EZ316" s="95" t="n"/>
      <c r="FA316" s="95" t="n"/>
      <c r="FB316" s="95" t="n"/>
      <c r="FC316" s="95" t="n"/>
      <c r="FD316" s="95" t="n"/>
      <c r="FE316" s="95" t="n"/>
      <c r="FF316" s="95" t="n"/>
      <c r="FG316" s="95" t="n"/>
      <c r="FH316" s="95" t="n"/>
      <c r="FI316" s="95" t="n"/>
      <c r="FJ316" s="95" t="n"/>
      <c r="FK316" s="95" t="n"/>
      <c r="FL316" s="95" t="n"/>
      <c r="FM316" s="95" t="n"/>
      <c r="FN316" s="95" t="n"/>
      <c r="FO316" s="95" t="n"/>
      <c r="FP316" s="95" t="n"/>
      <c r="FQ316" s="95" t="n">
        <v>0</v>
      </c>
      <c r="FR316" s="95">
        <f>ROUND(IF(BI316=3,GM316,0),2)</f>
        <v/>
      </c>
      <c r="FS316" s="95" t="n">
        <v>0</v>
      </c>
      <c r="FT316" s="95" t="n"/>
      <c r="FU316" s="95" t="n"/>
      <c r="FV316" s="95" t="n"/>
      <c r="FW316" s="95" t="n"/>
      <c r="FX316" s="95" t="n">
        <v>0</v>
      </c>
      <c r="FY316" s="95" t="n">
        <v>0</v>
      </c>
      <c r="FZ316" s="95" t="n"/>
      <c r="GA316" s="95" t="inlineStr">
        <is>
          <t>[82 / 1,20 /  1] +  2% Заг.скл</t>
        </is>
      </c>
      <c r="GB316" s="95" t="n"/>
      <c r="GC316" s="95" t="n"/>
      <c r="GD316" s="95" t="n">
        <v>1</v>
      </c>
      <c r="GE316" s="95" t="n"/>
      <c r="GF316" s="95" t="n">
        <v>1130965783</v>
      </c>
      <c r="GG316" s="95" t="n">
        <v>2</v>
      </c>
      <c r="GH316" s="95" t="n">
        <v>4</v>
      </c>
      <c r="GI316" s="95" t="n">
        <v>-2</v>
      </c>
      <c r="GJ316" s="95" t="n">
        <v>0</v>
      </c>
      <c r="GK316" s="95" t="n">
        <v>0</v>
      </c>
      <c r="GL316" s="95">
        <f>ROUND(IF(AND(BH316=3,BI316=3,FS316&lt;&gt;0),P316,0),2)</f>
        <v/>
      </c>
      <c r="GM316" s="95">
        <f>ROUND(O316+X316+Y316,2)+GX316</f>
        <v/>
      </c>
      <c r="GN316" s="95">
        <f>IF(OR(BI316=0,BI316=1),GM316-GX316,0)</f>
        <v/>
      </c>
      <c r="GO316" s="95">
        <f>IF(BI316=2,GM316-GX316,0)</f>
        <v/>
      </c>
      <c r="GP316" s="95">
        <f>IF(BI316=4,GM316-GX316,0)</f>
        <v/>
      </c>
      <c r="GQ316" s="95" t="n"/>
      <c r="GR316" s="95" t="n">
        <v>0</v>
      </c>
      <c r="GS316" s="95" t="n">
        <v>2</v>
      </c>
      <c r="GT316" s="95" t="n">
        <v>0</v>
      </c>
      <c r="GU316" s="95" t="n"/>
      <c r="GV316" s="95">
        <f>ROUND((GT316),6)</f>
        <v/>
      </c>
      <c r="GW316" s="95" t="n">
        <v>1</v>
      </c>
      <c r="GX316" s="95">
        <f>ROUND(HC316*I316,2)</f>
        <v/>
      </c>
      <c r="GY316" s="95" t="n">
        <v>0</v>
      </c>
      <c r="GZ316" s="95" t="n">
        <v>0</v>
      </c>
      <c r="HA316" s="95" t="n">
        <v>0</v>
      </c>
      <c r="HB316" s="95" t="n">
        <v>0</v>
      </c>
      <c r="HC316" s="95">
        <f>GV316*GW316</f>
        <v/>
      </c>
      <c r="HD316" s="95" t="n">
        <v>0</v>
      </c>
      <c r="HE316" s="95" t="n"/>
      <c r="HF316" s="95" t="n"/>
      <c r="HG316" s="95" t="n"/>
      <c r="HH316" s="95" t="n"/>
      <c r="HI316" s="95" t="n"/>
      <c r="HJ316" s="95" t="n"/>
      <c r="HK316" s="95" t="n"/>
      <c r="HL316" s="95" t="n"/>
      <c r="HM316" s="95" t="n"/>
      <c r="HN316" s="95" t="n"/>
      <c r="HO316" s="95" t="n"/>
      <c r="HP316" s="95" t="n"/>
      <c r="HQ316" s="95" t="n"/>
      <c r="HR316" s="95" t="n"/>
      <c r="HS316" s="95" t="n"/>
      <c r="HT316" s="95" t="n"/>
      <c r="HU316" s="95" t="n"/>
      <c r="HV316" s="95" t="n"/>
      <c r="HW316" s="95" t="n"/>
      <c r="HX316" s="95" t="n"/>
      <c r="HY316" s="95" t="n"/>
      <c r="HZ316" s="95" t="n"/>
      <c r="IA316" s="95" t="n"/>
      <c r="IB316" s="95" t="n"/>
      <c r="IC316" s="95" t="n"/>
      <c r="ID316" s="95" t="n"/>
      <c r="IE316" s="95" t="n"/>
      <c r="IF316" s="95" t="n"/>
      <c r="IG316" s="95" t="n"/>
      <c r="IH316" s="95" t="n"/>
      <c r="II316" s="95" t="n"/>
      <c r="IJ316" s="95" t="n"/>
      <c r="IK316" s="95" t="n"/>
      <c r="IL316" s="95" t="n"/>
      <c r="IM316" s="95" t="n"/>
      <c r="IN316" s="95" t="n"/>
      <c r="IO316" s="95" t="n"/>
      <c r="IP316" s="95" t="n"/>
      <c r="IQ316" s="95" t="n"/>
      <c r="IR316" s="95" t="n"/>
      <c r="IS316" s="95" t="n"/>
      <c r="IT316" s="95" t="n"/>
      <c r="IU316" s="95" t="n"/>
    </row>
    <row r="317" ht="12.75" customHeight="1" s="54">
      <c r="A317" s="95" t="n">
        <v>18</v>
      </c>
      <c r="B317" s="95" t="n">
        <v>1</v>
      </c>
      <c r="C317" s="95">
        <f>ROW(SmtRes!A294)</f>
        <v/>
      </c>
      <c r="D317" s="95">
        <f>ROW(EtalonRes!A294)</f>
        <v/>
      </c>
      <c r="E317" s="95" t="n">
        <v>2.1</v>
      </c>
      <c r="F317" s="95" t="inlineStr">
        <is>
          <t>PETR-114585</t>
        </is>
      </c>
      <c r="G317" s="95" t="inlineStr">
        <is>
          <t>Клей для плитки Ceresit CM 11 25 кг</t>
        </is>
      </c>
      <c r="H317" s="95" t="inlineStr">
        <is>
          <t>меш.</t>
        </is>
      </c>
      <c r="I317" s="95" t="n">
        <v>78.09999999999999</v>
      </c>
      <c r="J317" s="95" t="n">
        <v>690.26</v>
      </c>
      <c r="K317" s="95" t="n">
        <v>53909.69</v>
      </c>
      <c r="L317" s="95" t="n"/>
      <c r="M317" s="95" t="n"/>
      <c r="N317" s="95" t="n"/>
      <c r="O317" s="95">
        <f>ROUND(Z317,2)</f>
        <v/>
      </c>
      <c r="P317" s="95">
        <f>ROUND(U317,2)</f>
        <v/>
      </c>
      <c r="Q317" s="95">
        <f>ROUND(1,2)</f>
        <v/>
      </c>
      <c r="R317" s="95">
        <f>ROUND(AH317,2)</f>
        <v/>
      </c>
      <c r="S317" s="95" t="inlineStr">
        <is>
          <t>PETR-114585</t>
        </is>
      </c>
      <c r="T317" s="95" t="inlineStr">
        <is>
          <t>material</t>
        </is>
      </c>
      <c r="U317" s="95" t="n">
        <v>53909.69</v>
      </c>
      <c r="V317" s="95" t="n">
        <v>0</v>
      </c>
      <c r="W317" s="95" t="n">
        <v>0</v>
      </c>
      <c r="X317" s="95" t="n">
        <v>0</v>
      </c>
      <c r="Y317" s="95" t="n">
        <v>0</v>
      </c>
      <c r="Z317" s="95" t="n">
        <v>53909.31</v>
      </c>
      <c r="AA317" s="95" t="n">
        <v>0</v>
      </c>
      <c r="AB317" s="95" t="n">
        <v>0</v>
      </c>
      <c r="AC317" s="95" t="n">
        <v>0</v>
      </c>
      <c r="AD317" s="95" t="n">
        <v>0</v>
      </c>
      <c r="AE317" s="95" t="inlineStr">
        <is>
          <t>material</t>
        </is>
      </c>
      <c r="AF317" s="95" t="n">
        <v>0</v>
      </c>
      <c r="AG317" s="95" t="n">
        <v>0</v>
      </c>
      <c r="AH317" s="95" t="n">
        <v>0</v>
      </c>
      <c r="AI317" s="95">
        <f>(EX317)</f>
        <v/>
      </c>
      <c r="AJ317" s="95">
        <f>(AS317)</f>
        <v/>
      </c>
      <c r="AK317" s="95" t="n">
        <v>0</v>
      </c>
      <c r="AL317" s="95" t="n">
        <v>0</v>
      </c>
      <c r="AM317" s="95" t="n">
        <v>0</v>
      </c>
      <c r="AN317" s="95" t="n">
        <v>0</v>
      </c>
      <c r="AO317" s="95">
        <f>ROUND(O317,2)</f>
        <v/>
      </c>
      <c r="AP317" s="95" t="n">
        <v>0</v>
      </c>
      <c r="AQ317" s="95">
        <f>ROUND(R317,2)</f>
        <v/>
      </c>
      <c r="AR317" s="95" t="n">
        <v>0</v>
      </c>
      <c r="AS317" s="95" t="n">
        <v>0</v>
      </c>
      <c r="AT317" s="95" t="n">
        <v>0</v>
      </c>
      <c r="AU317" s="95" t="n">
        <v>0</v>
      </c>
      <c r="AV317" s="95" t="n">
        <v>1</v>
      </c>
      <c r="AW317" s="95" t="n">
        <v>1</v>
      </c>
      <c r="AX317" s="95" t="n"/>
      <c r="AY317" s="95" t="n"/>
      <c r="AZ317" s="95" t="n">
        <v>1</v>
      </c>
      <c r="BA317" s="95" t="n">
        <v>0</v>
      </c>
      <c r="BB317" s="95" t="n">
        <v>0</v>
      </c>
      <c r="BC317" s="95" t="n">
        <v>1</v>
      </c>
      <c r="BD317" s="95" t="n"/>
      <c r="BE317" s="95" t="n"/>
      <c r="BF317" s="95" t="n"/>
      <c r="BG317" s="95" t="n"/>
      <c r="BH317" s="95" t="n">
        <v>3</v>
      </c>
      <c r="BI317" s="95" t="n">
        <v>78.09999999999999</v>
      </c>
      <c r="BJ317" s="95" t="n"/>
      <c r="BK317" s="95" t="n"/>
      <c r="BL317" s="95" t="n"/>
      <c r="BM317" s="95" t="n">
        <v>400002</v>
      </c>
      <c r="BN317" s="95" t="n">
        <v>0</v>
      </c>
      <c r="BO317" s="95" t="n"/>
      <c r="BP317" s="95" t="n">
        <v>0</v>
      </c>
      <c r="BQ317" s="95" t="n">
        <v>202</v>
      </c>
      <c r="BR317" s="95" t="n">
        <v>0</v>
      </c>
      <c r="BS317" s="95" t="n">
        <v>1</v>
      </c>
      <c r="BT317" s="95" t="n">
        <v>1</v>
      </c>
      <c r="BU317" s="95" t="n">
        <v>1</v>
      </c>
      <c r="BV317" s="95" t="n">
        <v>1</v>
      </c>
      <c r="BW317" s="95" t="n">
        <v>1</v>
      </c>
      <c r="BX317" s="95" t="n">
        <v>1</v>
      </c>
      <c r="BY317" s="95" t="n"/>
      <c r="BZ317" s="95" t="n">
        <v>0</v>
      </c>
      <c r="CA317" s="95" t="n">
        <v>0</v>
      </c>
      <c r="CB317" s="95" t="n"/>
      <c r="CC317" s="95" t="n"/>
      <c r="CD317" s="95" t="n"/>
      <c r="CE317" s="95" t="n">
        <v>30</v>
      </c>
      <c r="CF317" s="95" t="n">
        <v>0</v>
      </c>
      <c r="CG317" s="95" t="n">
        <v>0</v>
      </c>
      <c r="CH317" s="95" t="n"/>
      <c r="CI317" s="95" t="n"/>
      <c r="CJ317" s="95" t="n"/>
      <c r="CK317" s="95" t="n"/>
      <c r="CL317" s="95" t="n"/>
      <c r="CM317" s="95" t="n">
        <v>0</v>
      </c>
      <c r="CN317" s="95" t="n"/>
      <c r="CO317" s="95" t="n">
        <v>0</v>
      </c>
      <c r="CP317" s="95">
        <f>ROUND(P317,2)</f>
        <v/>
      </c>
      <c r="CQ317" s="95">
        <f>ROUND(V317,2)</f>
        <v/>
      </c>
      <c r="CR317" s="95">
        <f>ROUND(W317,2)</f>
        <v/>
      </c>
      <c r="CS317" s="95">
        <f>ROUND(X317,2)</f>
        <v/>
      </c>
      <c r="CT317" s="95">
        <f>ROUND(Y317,2)</f>
        <v/>
      </c>
      <c r="CU317" s="95">
        <f>ROUND(AF317,2)</f>
        <v/>
      </c>
      <c r="CV317" s="95">
        <f>ROUND((AH317*AV317),2)</f>
        <v/>
      </c>
      <c r="CW317" s="95">
        <f>ROUND(AI317,2)</f>
        <v/>
      </c>
      <c r="CX317" s="95">
        <f>ROUND(AJ317,2)</f>
        <v/>
      </c>
      <c r="CY317" s="95">
        <f>ROUND(((P317*AT317)/100),2)</f>
        <v/>
      </c>
      <c r="CZ317" s="95">
        <f>ROUND(((P317*AU317)/100),2)</f>
        <v/>
      </c>
      <c r="DA317" s="95" t="n"/>
      <c r="DB317" s="95" t="n"/>
      <c r="DC317" s="95" t="n"/>
      <c r="DD317" s="95" t="n"/>
      <c r="DE317" s="95" t="n"/>
      <c r="DF317" s="95" t="n"/>
      <c r="DG317" s="95" t="n"/>
      <c r="DH317" s="95" t="n"/>
      <c r="DI317" s="95" t="n"/>
      <c r="DJ317" s="95" t="n"/>
      <c r="DK317" s="95" t="n"/>
      <c r="DL317" s="95" t="n"/>
      <c r="DM317" s="95" t="n"/>
      <c r="DN317" s="95" t="n">
        <v>0</v>
      </c>
      <c r="DO317" s="95" t="n">
        <v>0</v>
      </c>
      <c r="DP317" s="95" t="n">
        <v>1</v>
      </c>
      <c r="DQ317" s="95" t="n">
        <v>1</v>
      </c>
      <c r="DR317" s="95" t="n"/>
      <c r="DS317" s="95" t="n"/>
      <c r="DT317" s="95" t="n"/>
      <c r="DU317" s="95" t="n">
        <v>1000</v>
      </c>
      <c r="DV317" s="95" t="inlineStr">
        <is>
          <t>меш.</t>
        </is>
      </c>
      <c r="DW317" s="95" t="inlineStr">
        <is>
          <t>меш.</t>
        </is>
      </c>
      <c r="DX317" s="95" t="n">
        <v>1</v>
      </c>
      <c r="DY317" s="95" t="n"/>
      <c r="DZ317" s="95" t="n"/>
      <c r="EA317" s="95" t="n"/>
      <c r="EB317" s="95" t="n"/>
      <c r="EC317" s="95" t="n"/>
      <c r="ED317" s="95" t="n"/>
      <c r="EE317" s="95" t="n">
        <v>1557205411</v>
      </c>
      <c r="EF317" s="95" t="n">
        <v>202</v>
      </c>
      <c r="EG317" s="95" t="inlineStr">
        <is>
          <t>Материалы</t>
        </is>
      </c>
      <c r="EH317" s="95" t="n">
        <v>0</v>
      </c>
      <c r="EI317" s="95" t="n"/>
      <c r="EJ317" s="95" t="n">
        <v>78.09999999999999</v>
      </c>
      <c r="EK317" s="95" t="n">
        <v>0</v>
      </c>
      <c r="EL317" s="95" t="inlineStr">
        <is>
          <t>ТКП / коммерческое предложение</t>
        </is>
      </c>
      <c r="EM317" s="95" t="inlineStr">
        <is>
          <t>PETR-114585</t>
        </is>
      </c>
      <c r="EN317" s="95" t="n"/>
      <c r="EO317" s="95" t="n"/>
      <c r="EP317" s="95" t="n"/>
      <c r="EQ317" s="95" t="n">
        <v>0</v>
      </c>
      <c r="ER317" s="95" t="n">
        <v>690.26</v>
      </c>
      <c r="ES317" s="95" t="n">
        <v>0</v>
      </c>
      <c r="ET317" s="95" t="n">
        <v>0</v>
      </c>
      <c r="EU317" s="95" t="n">
        <v>0</v>
      </c>
      <c r="EV317" s="95" t="n">
        <v>0</v>
      </c>
      <c r="EW317" s="95" t="n">
        <v>0</v>
      </c>
      <c r="EX317" s="95" t="n">
        <v>0</v>
      </c>
      <c r="EY317" s="95" t="n">
        <v>0</v>
      </c>
      <c r="EZ317" s="95" t="n"/>
      <c r="FA317" s="95" t="n"/>
      <c r="FB317" s="95" t="n"/>
      <c r="FC317" s="95" t="n"/>
      <c r="FD317" s="95" t="n"/>
      <c r="FE317" s="95" t="n"/>
      <c r="FF317" s="95" t="n"/>
      <c r="FG317" s="95" t="n"/>
      <c r="FH317" s="95" t="n"/>
      <c r="FI317" s="95" t="n"/>
      <c r="FJ317" s="95" t="n"/>
      <c r="FK317" s="95" t="n"/>
      <c r="FL317" s="95" t="n"/>
      <c r="FM317" s="95" t="n"/>
      <c r="FN317" s="95" t="n"/>
      <c r="FO317" s="95" t="n"/>
      <c r="FP317" s="95" t="n"/>
      <c r="FQ317" s="95" t="n">
        <v>0</v>
      </c>
      <c r="FR317" s="95">
        <f>ROUND(IF(BI317=3,GM317,0),2)</f>
        <v/>
      </c>
      <c r="FS317" s="95" t="n">
        <v>0</v>
      </c>
      <c r="FT317" s="95" t="n"/>
      <c r="FU317" s="95" t="n"/>
      <c r="FV317" s="95" t="n"/>
      <c r="FW317" s="95" t="n"/>
      <c r="FX317" s="95" t="n">
        <v>0</v>
      </c>
      <c r="FY317" s="95" t="n">
        <v>0</v>
      </c>
      <c r="FZ317" s="95" t="n"/>
      <c r="GA317" s="95" t="inlineStr">
        <is>
          <t>[82 / 1,20 /  1] +  2% Заг.скл</t>
        </is>
      </c>
      <c r="GB317" s="95" t="n"/>
      <c r="GC317" s="95" t="n"/>
      <c r="GD317" s="95" t="n">
        <v>1</v>
      </c>
      <c r="GE317" s="95" t="n"/>
      <c r="GF317" s="95" t="n">
        <v>1557205411</v>
      </c>
      <c r="GG317" s="95" t="n">
        <v>2</v>
      </c>
      <c r="GH317" s="95" t="n">
        <v>4</v>
      </c>
      <c r="GI317" s="95" t="n">
        <v>-2</v>
      </c>
      <c r="GJ317" s="95" t="n">
        <v>0</v>
      </c>
      <c r="GK317" s="95" t="n">
        <v>0</v>
      </c>
      <c r="GL317" s="95">
        <f>ROUND(IF(AND(BH317=3,BI317=3,FS317&lt;&gt;0),P317,0),2)</f>
        <v/>
      </c>
      <c r="GM317" s="95">
        <f>ROUND(O317+X317+Y317,2)+GX317</f>
        <v/>
      </c>
      <c r="GN317" s="95">
        <f>IF(OR(BI317=0,BI317=1),GM317-GX317,0)</f>
        <v/>
      </c>
      <c r="GO317" s="95">
        <f>IF(BI317=2,GM317-GX317,0)</f>
        <v/>
      </c>
      <c r="GP317" s="95">
        <f>IF(BI317=4,GM317-GX317,0)</f>
        <v/>
      </c>
      <c r="GQ317" s="95" t="n"/>
      <c r="GR317" s="95" t="n">
        <v>0</v>
      </c>
      <c r="GS317" s="95" t="n">
        <v>2</v>
      </c>
      <c r="GT317" s="95" t="n">
        <v>0</v>
      </c>
      <c r="GU317" s="95" t="n"/>
      <c r="GV317" s="95">
        <f>ROUND((GT317),6)</f>
        <v/>
      </c>
      <c r="GW317" s="95" t="n">
        <v>1</v>
      </c>
      <c r="GX317" s="95">
        <f>ROUND(HC317*I317,2)</f>
        <v/>
      </c>
      <c r="GY317" s="95" t="n">
        <v>0</v>
      </c>
      <c r="GZ317" s="95" t="n">
        <v>0</v>
      </c>
      <c r="HA317" s="95" t="n">
        <v>0</v>
      </c>
      <c r="HB317" s="95" t="n">
        <v>0</v>
      </c>
      <c r="HC317" s="95">
        <f>GV317*GW317</f>
        <v/>
      </c>
      <c r="HD317" s="95" t="n">
        <v>0</v>
      </c>
      <c r="HE317" s="95" t="n"/>
      <c r="HF317" s="95" t="n"/>
      <c r="HG317" s="95" t="n"/>
      <c r="HH317" s="95" t="n"/>
      <c r="HI317" s="95" t="n"/>
      <c r="HJ317" s="95" t="n"/>
      <c r="HK317" s="95" t="n"/>
      <c r="HL317" s="95" t="n"/>
      <c r="HM317" s="95" t="n"/>
      <c r="HN317" s="95" t="n"/>
      <c r="HO317" s="95" t="n"/>
      <c r="HP317" s="95" t="n"/>
      <c r="HQ317" s="95" t="n"/>
      <c r="HR317" s="95" t="n"/>
      <c r="HS317" s="95" t="n"/>
      <c r="HT317" s="95" t="n"/>
      <c r="HU317" s="95" t="n"/>
      <c r="HV317" s="95" t="n"/>
      <c r="HW317" s="95" t="n"/>
      <c r="HX317" s="95" t="n"/>
      <c r="HY317" s="95" t="n"/>
      <c r="HZ317" s="95" t="n"/>
      <c r="IA317" s="95" t="n"/>
      <c r="IB317" s="95" t="n"/>
      <c r="IC317" s="95" t="n"/>
      <c r="ID317" s="95" t="n"/>
      <c r="IE317" s="95" t="n"/>
      <c r="IF317" s="95" t="n"/>
      <c r="IG317" s="95" t="n"/>
      <c r="IH317" s="95" t="n"/>
      <c r="II317" s="95" t="n"/>
      <c r="IJ317" s="95" t="n"/>
      <c r="IK317" s="95" t="n"/>
      <c r="IL317" s="95" t="n"/>
      <c r="IM317" s="95" t="n"/>
      <c r="IN317" s="95" t="n"/>
      <c r="IO317" s="95" t="n"/>
      <c r="IP317" s="95" t="n"/>
      <c r="IQ317" s="95" t="n"/>
      <c r="IR317" s="95" t="n"/>
      <c r="IS317" s="95" t="n"/>
      <c r="IT317" s="95" t="n"/>
      <c r="IU317" s="95" t="n"/>
    </row>
    <row r="318" ht="12.75" customHeight="1" s="54">
      <c r="A318" s="95" t="n">
        <v>18</v>
      </c>
      <c r="B318" s="95" t="n">
        <v>1</v>
      </c>
      <c r="C318" s="95">
        <f>ROW(SmtRes!A295)</f>
        <v/>
      </c>
      <c r="D318" s="95">
        <f>ROW(EtalonRes!A295)</f>
        <v/>
      </c>
      <c r="E318" s="95" t="n">
        <v>2.1</v>
      </c>
      <c r="F318" s="95" t="inlineStr">
        <is>
          <t>PETR-102870</t>
        </is>
      </c>
      <c r="G318" s="95" t="inlineStr">
        <is>
          <t>Затирка Ceresit CE 40 Aquastatic 2 кг</t>
        </is>
      </c>
      <c r="H318" s="95" t="inlineStr">
        <is>
          <t>шт.</t>
        </is>
      </c>
      <c r="I318" s="95" t="n">
        <v>74.8</v>
      </c>
      <c r="J318" s="95" t="n">
        <v>864.23</v>
      </c>
      <c r="K318" s="95" t="n">
        <v>64644.04</v>
      </c>
      <c r="L318" s="95" t="n"/>
      <c r="M318" s="95" t="n"/>
      <c r="N318" s="95" t="n"/>
      <c r="O318" s="95">
        <f>ROUND(Z318,2)</f>
        <v/>
      </c>
      <c r="P318" s="95">
        <f>ROUND(U318,2)</f>
        <v/>
      </c>
      <c r="Q318" s="95">
        <f>ROUND(1,2)</f>
        <v/>
      </c>
      <c r="R318" s="95">
        <f>ROUND(AH318,2)</f>
        <v/>
      </c>
      <c r="S318" s="95" t="inlineStr">
        <is>
          <t>PETR-102870</t>
        </is>
      </c>
      <c r="T318" s="95" t="inlineStr">
        <is>
          <t>material</t>
        </is>
      </c>
      <c r="U318" s="95" t="n">
        <v>64644.04</v>
      </c>
      <c r="V318" s="95" t="n">
        <v>0</v>
      </c>
      <c r="W318" s="95" t="n">
        <v>0</v>
      </c>
      <c r="X318" s="95" t="n">
        <v>0</v>
      </c>
      <c r="Y318" s="95" t="n">
        <v>0</v>
      </c>
      <c r="Z318" s="95" t="n">
        <v>64644.4</v>
      </c>
      <c r="AA318" s="95" t="n">
        <v>0</v>
      </c>
      <c r="AB318" s="95" t="n">
        <v>0</v>
      </c>
      <c r="AC318" s="95" t="n">
        <v>0</v>
      </c>
      <c r="AD318" s="95" t="n">
        <v>0</v>
      </c>
      <c r="AE318" s="95" t="inlineStr">
        <is>
          <t>material</t>
        </is>
      </c>
      <c r="AF318" s="95" t="n">
        <v>0</v>
      </c>
      <c r="AG318" s="95" t="n">
        <v>0</v>
      </c>
      <c r="AH318" s="95" t="n">
        <v>0</v>
      </c>
      <c r="AI318" s="95">
        <f>(EX318)</f>
        <v/>
      </c>
      <c r="AJ318" s="95">
        <f>(AS318)</f>
        <v/>
      </c>
      <c r="AK318" s="95" t="n">
        <v>0</v>
      </c>
      <c r="AL318" s="95" t="n">
        <v>0</v>
      </c>
      <c r="AM318" s="95" t="n">
        <v>0</v>
      </c>
      <c r="AN318" s="95" t="n">
        <v>0</v>
      </c>
      <c r="AO318" s="95">
        <f>ROUND(O318,2)</f>
        <v/>
      </c>
      <c r="AP318" s="95" t="n">
        <v>0</v>
      </c>
      <c r="AQ318" s="95">
        <f>ROUND(R318,2)</f>
        <v/>
      </c>
      <c r="AR318" s="95" t="n">
        <v>0</v>
      </c>
      <c r="AS318" s="95" t="n">
        <v>0</v>
      </c>
      <c r="AT318" s="95" t="n">
        <v>0</v>
      </c>
      <c r="AU318" s="95" t="n">
        <v>0</v>
      </c>
      <c r="AV318" s="95" t="n">
        <v>1</v>
      </c>
      <c r="AW318" s="95" t="n">
        <v>1</v>
      </c>
      <c r="AX318" s="95" t="n"/>
      <c r="AY318" s="95" t="n"/>
      <c r="AZ318" s="95" t="n">
        <v>1</v>
      </c>
      <c r="BA318" s="95" t="n">
        <v>0</v>
      </c>
      <c r="BB318" s="95" t="n">
        <v>0</v>
      </c>
      <c r="BC318" s="95" t="n">
        <v>1</v>
      </c>
      <c r="BD318" s="95" t="n"/>
      <c r="BE318" s="95" t="n"/>
      <c r="BF318" s="95" t="n"/>
      <c r="BG318" s="95" t="n"/>
      <c r="BH318" s="95" t="n">
        <v>3</v>
      </c>
      <c r="BI318" s="95" t="n">
        <v>74.8</v>
      </c>
      <c r="BJ318" s="95" t="n"/>
      <c r="BK318" s="95" t="n"/>
      <c r="BL318" s="95" t="n"/>
      <c r="BM318" s="95" t="n">
        <v>400002</v>
      </c>
      <c r="BN318" s="95" t="n">
        <v>0</v>
      </c>
      <c r="BO318" s="95" t="n"/>
      <c r="BP318" s="95" t="n">
        <v>0</v>
      </c>
      <c r="BQ318" s="95" t="n">
        <v>202</v>
      </c>
      <c r="BR318" s="95" t="n">
        <v>0</v>
      </c>
      <c r="BS318" s="95" t="n">
        <v>1</v>
      </c>
      <c r="BT318" s="95" t="n">
        <v>1</v>
      </c>
      <c r="BU318" s="95" t="n">
        <v>1</v>
      </c>
      <c r="BV318" s="95" t="n">
        <v>1</v>
      </c>
      <c r="BW318" s="95" t="n">
        <v>1</v>
      </c>
      <c r="BX318" s="95" t="n">
        <v>1</v>
      </c>
      <c r="BY318" s="95" t="n"/>
      <c r="BZ318" s="95" t="n">
        <v>0</v>
      </c>
      <c r="CA318" s="95" t="n">
        <v>0</v>
      </c>
      <c r="CB318" s="95" t="n"/>
      <c r="CC318" s="95" t="n"/>
      <c r="CD318" s="95" t="n"/>
      <c r="CE318" s="95" t="n">
        <v>30</v>
      </c>
      <c r="CF318" s="95" t="n">
        <v>0</v>
      </c>
      <c r="CG318" s="95" t="n">
        <v>0</v>
      </c>
      <c r="CH318" s="95" t="n"/>
      <c r="CI318" s="95" t="n"/>
      <c r="CJ318" s="95" t="n"/>
      <c r="CK318" s="95" t="n"/>
      <c r="CL318" s="95" t="n"/>
      <c r="CM318" s="95" t="n">
        <v>0</v>
      </c>
      <c r="CN318" s="95" t="n"/>
      <c r="CO318" s="95" t="n">
        <v>0</v>
      </c>
      <c r="CP318" s="95">
        <f>ROUND(P318,2)</f>
        <v/>
      </c>
      <c r="CQ318" s="95">
        <f>ROUND(V318,2)</f>
        <v/>
      </c>
      <c r="CR318" s="95">
        <f>ROUND(W318,2)</f>
        <v/>
      </c>
      <c r="CS318" s="95">
        <f>ROUND(X318,2)</f>
        <v/>
      </c>
      <c r="CT318" s="95">
        <f>ROUND(Y318,2)</f>
        <v/>
      </c>
      <c r="CU318" s="95">
        <f>ROUND(AF318,2)</f>
        <v/>
      </c>
      <c r="CV318" s="95">
        <f>ROUND((AH318*AV318),2)</f>
        <v/>
      </c>
      <c r="CW318" s="95">
        <f>ROUND(AI318,2)</f>
        <v/>
      </c>
      <c r="CX318" s="95">
        <f>ROUND(AJ318,2)</f>
        <v/>
      </c>
      <c r="CY318" s="95">
        <f>ROUND(((P318*AT318)/100),2)</f>
        <v/>
      </c>
      <c r="CZ318" s="95">
        <f>ROUND(((P318*AU318)/100),2)</f>
        <v/>
      </c>
      <c r="DA318" s="95" t="n"/>
      <c r="DB318" s="95" t="n"/>
      <c r="DC318" s="95" t="n"/>
      <c r="DD318" s="95" t="n"/>
      <c r="DE318" s="95" t="n"/>
      <c r="DF318" s="95" t="n"/>
      <c r="DG318" s="95" t="n"/>
      <c r="DH318" s="95" t="n"/>
      <c r="DI318" s="95" t="n"/>
      <c r="DJ318" s="95" t="n"/>
      <c r="DK318" s="95" t="n"/>
      <c r="DL318" s="95" t="n"/>
      <c r="DM318" s="95" t="n"/>
      <c r="DN318" s="95" t="n">
        <v>0</v>
      </c>
      <c r="DO318" s="95" t="n">
        <v>0</v>
      </c>
      <c r="DP318" s="95" t="n">
        <v>1</v>
      </c>
      <c r="DQ318" s="95" t="n">
        <v>1</v>
      </c>
      <c r="DR318" s="95" t="n"/>
      <c r="DS318" s="95" t="n"/>
      <c r="DT318" s="95" t="n"/>
      <c r="DU318" s="95" t="n">
        <v>1000</v>
      </c>
      <c r="DV318" s="95" t="inlineStr">
        <is>
          <t>шт.</t>
        </is>
      </c>
      <c r="DW318" s="95" t="inlineStr">
        <is>
          <t>шт.</t>
        </is>
      </c>
      <c r="DX318" s="95" t="n">
        <v>1</v>
      </c>
      <c r="DY318" s="95" t="n"/>
      <c r="DZ318" s="95" t="n"/>
      <c r="EA318" s="95" t="n"/>
      <c r="EB318" s="95" t="n"/>
      <c r="EC318" s="95" t="n"/>
      <c r="ED318" s="95" t="n"/>
      <c r="EE318" s="95" t="n">
        <v>1097443539</v>
      </c>
      <c r="EF318" s="95" t="n">
        <v>202</v>
      </c>
      <c r="EG318" s="95" t="inlineStr">
        <is>
          <t>Материалы</t>
        </is>
      </c>
      <c r="EH318" s="95" t="n">
        <v>0</v>
      </c>
      <c r="EI318" s="95" t="n"/>
      <c r="EJ318" s="95" t="n">
        <v>74.8</v>
      </c>
      <c r="EK318" s="95" t="n">
        <v>0</v>
      </c>
      <c r="EL318" s="95" t="inlineStr">
        <is>
          <t>ТКП / коммерческое предложение</t>
        </is>
      </c>
      <c r="EM318" s="95" t="inlineStr">
        <is>
          <t>PETR-102870</t>
        </is>
      </c>
      <c r="EN318" s="95" t="n"/>
      <c r="EO318" s="95" t="n"/>
      <c r="EP318" s="95" t="n"/>
      <c r="EQ318" s="95" t="n">
        <v>0</v>
      </c>
      <c r="ER318" s="95" t="n">
        <v>864.23</v>
      </c>
      <c r="ES318" s="95" t="n">
        <v>0</v>
      </c>
      <c r="ET318" s="95" t="n">
        <v>0</v>
      </c>
      <c r="EU318" s="95" t="n">
        <v>0</v>
      </c>
      <c r="EV318" s="95" t="n">
        <v>0</v>
      </c>
      <c r="EW318" s="95" t="n">
        <v>0</v>
      </c>
      <c r="EX318" s="95" t="n">
        <v>0</v>
      </c>
      <c r="EY318" s="95" t="n">
        <v>0</v>
      </c>
      <c r="EZ318" s="95" t="n"/>
      <c r="FA318" s="95" t="n"/>
      <c r="FB318" s="95" t="n"/>
      <c r="FC318" s="95" t="n"/>
      <c r="FD318" s="95" t="n"/>
      <c r="FE318" s="95" t="n"/>
      <c r="FF318" s="95" t="n"/>
      <c r="FG318" s="95" t="n"/>
      <c r="FH318" s="95" t="n"/>
      <c r="FI318" s="95" t="n"/>
      <c r="FJ318" s="95" t="n"/>
      <c r="FK318" s="95" t="n"/>
      <c r="FL318" s="95" t="n"/>
      <c r="FM318" s="95" t="n"/>
      <c r="FN318" s="95" t="n"/>
      <c r="FO318" s="95" t="n"/>
      <c r="FP318" s="95" t="n"/>
      <c r="FQ318" s="95" t="n">
        <v>0</v>
      </c>
      <c r="FR318" s="95">
        <f>ROUND(IF(BI318=3,GM318,0),2)</f>
        <v/>
      </c>
      <c r="FS318" s="95" t="n">
        <v>0</v>
      </c>
      <c r="FT318" s="95" t="n"/>
      <c r="FU318" s="95" t="n"/>
      <c r="FV318" s="95" t="n"/>
      <c r="FW318" s="95" t="n"/>
      <c r="FX318" s="95" t="n">
        <v>0</v>
      </c>
      <c r="FY318" s="95" t="n">
        <v>0</v>
      </c>
      <c r="FZ318" s="95" t="n"/>
      <c r="GA318" s="95" t="inlineStr">
        <is>
          <t>[82 / 1,20 /  1] +  2% Заг.скл</t>
        </is>
      </c>
      <c r="GB318" s="95" t="n"/>
      <c r="GC318" s="95" t="n"/>
      <c r="GD318" s="95" t="n">
        <v>1</v>
      </c>
      <c r="GE318" s="95" t="n"/>
      <c r="GF318" s="95" t="n">
        <v>1097443539</v>
      </c>
      <c r="GG318" s="95" t="n">
        <v>2</v>
      </c>
      <c r="GH318" s="95" t="n">
        <v>4</v>
      </c>
      <c r="GI318" s="95" t="n">
        <v>-2</v>
      </c>
      <c r="GJ318" s="95" t="n">
        <v>0</v>
      </c>
      <c r="GK318" s="95" t="n">
        <v>0</v>
      </c>
      <c r="GL318" s="95">
        <f>ROUND(IF(AND(BH318=3,BI318=3,FS318&lt;&gt;0),P318,0),2)</f>
        <v/>
      </c>
      <c r="GM318" s="95">
        <f>ROUND(O318+X318+Y318,2)+GX318</f>
        <v/>
      </c>
      <c r="GN318" s="95">
        <f>IF(OR(BI318=0,BI318=1),GM318-GX318,0)</f>
        <v/>
      </c>
      <c r="GO318" s="95">
        <f>IF(BI318=2,GM318-GX318,0)</f>
        <v/>
      </c>
      <c r="GP318" s="95">
        <f>IF(BI318=4,GM318-GX318,0)</f>
        <v/>
      </c>
      <c r="GQ318" s="95" t="n"/>
      <c r="GR318" s="95" t="n">
        <v>0</v>
      </c>
      <c r="GS318" s="95" t="n">
        <v>2</v>
      </c>
      <c r="GT318" s="95" t="n">
        <v>0</v>
      </c>
      <c r="GU318" s="95" t="n"/>
      <c r="GV318" s="95">
        <f>ROUND((GT318),6)</f>
        <v/>
      </c>
      <c r="GW318" s="95" t="n">
        <v>1</v>
      </c>
      <c r="GX318" s="95">
        <f>ROUND(HC318*I318,2)</f>
        <v/>
      </c>
      <c r="GY318" s="95" t="n">
        <v>0</v>
      </c>
      <c r="GZ318" s="95" t="n">
        <v>0</v>
      </c>
      <c r="HA318" s="95" t="n">
        <v>0</v>
      </c>
      <c r="HB318" s="95" t="n">
        <v>0</v>
      </c>
      <c r="HC318" s="95">
        <f>GV318*GW318</f>
        <v/>
      </c>
      <c r="HD318" s="95" t="n">
        <v>0</v>
      </c>
      <c r="HE318" s="95" t="n"/>
      <c r="HF318" s="95" t="n"/>
      <c r="HG318" s="95" t="n"/>
      <c r="HH318" s="95" t="n"/>
      <c r="HI318" s="95" t="n"/>
      <c r="HJ318" s="95" t="n"/>
      <c r="HK318" s="95" t="n"/>
      <c r="HL318" s="95" t="n"/>
      <c r="HM318" s="95" t="n"/>
      <c r="HN318" s="95" t="n"/>
      <c r="HO318" s="95" t="n"/>
      <c r="HP318" s="95" t="n"/>
      <c r="HQ318" s="95" t="n"/>
      <c r="HR318" s="95" t="n"/>
      <c r="HS318" s="95" t="n"/>
      <c r="HT318" s="95" t="n"/>
      <c r="HU318" s="95" t="n"/>
      <c r="HV318" s="95" t="n"/>
      <c r="HW318" s="95" t="n"/>
      <c r="HX318" s="95" t="n"/>
      <c r="HY318" s="95" t="n"/>
      <c r="HZ318" s="95" t="n"/>
      <c r="IA318" s="95" t="n"/>
      <c r="IB318" s="95" t="n"/>
      <c r="IC318" s="95" t="n"/>
      <c r="ID318" s="95" t="n"/>
      <c r="IE318" s="95" t="n"/>
      <c r="IF318" s="95" t="n"/>
      <c r="IG318" s="95" t="n"/>
      <c r="IH318" s="95" t="n"/>
      <c r="II318" s="95" t="n"/>
      <c r="IJ318" s="95" t="n"/>
      <c r="IK318" s="95" t="n"/>
      <c r="IL318" s="95" t="n"/>
      <c r="IM318" s="95" t="n"/>
      <c r="IN318" s="95" t="n"/>
      <c r="IO318" s="95" t="n"/>
      <c r="IP318" s="95" t="n"/>
      <c r="IQ318" s="95" t="n"/>
      <c r="IR318" s="95" t="n"/>
      <c r="IS318" s="95" t="n"/>
      <c r="IT318" s="95" t="n"/>
      <c r="IU318" s="95" t="n"/>
    </row>
    <row r="319" ht="12.75" customHeight="1" s="54">
      <c r="A319" s="95" t="n">
        <v>18</v>
      </c>
      <c r="B319" s="95" t="n">
        <v>1</v>
      </c>
      <c r="C319" s="95">
        <f>ROW(SmtRes!A296)</f>
        <v/>
      </c>
      <c r="D319" s="95">
        <f>ROW(EtalonRes!A296)</f>
        <v/>
      </c>
      <c r="E319" s="95" t="n">
        <v>2.1</v>
      </c>
      <c r="F319" s="95" t="inlineStr">
        <is>
          <t>PETR-824931</t>
        </is>
      </c>
      <c r="G319" s="95" t="inlineStr">
        <is>
          <t>СВП, крестики, профили примыкания, уголки и расходники для плитки</t>
        </is>
      </c>
      <c r="H319" s="95" t="inlineStr">
        <is>
          <t>м2</t>
        </is>
      </c>
      <c r="I319" s="95" t="n">
        <v>526.84</v>
      </c>
      <c r="J319" s="95" t="n">
        <v>200.72</v>
      </c>
      <c r="K319" s="95" t="n">
        <v>105749.04</v>
      </c>
      <c r="L319" s="95" t="n"/>
      <c r="M319" s="95" t="n"/>
      <c r="N319" s="95" t="n"/>
      <c r="O319" s="95">
        <f>ROUND(Z319,2)</f>
        <v/>
      </c>
      <c r="P319" s="95">
        <f>ROUND(U319,2)</f>
        <v/>
      </c>
      <c r="Q319" s="95">
        <f>ROUND(1,2)</f>
        <v/>
      </c>
      <c r="R319" s="95">
        <f>ROUND(AH319,2)</f>
        <v/>
      </c>
      <c r="S319" s="95" t="inlineStr">
        <is>
          <t>PETR-824931</t>
        </is>
      </c>
      <c r="T319" s="95" t="inlineStr">
        <is>
          <t>material</t>
        </is>
      </c>
      <c r="U319" s="95" t="n">
        <v>105749.04</v>
      </c>
      <c r="V319" s="95" t="n">
        <v>0</v>
      </c>
      <c r="W319" s="95" t="n">
        <v>0</v>
      </c>
      <c r="X319" s="95" t="n">
        <v>0</v>
      </c>
      <c r="Y319" s="95" t="n">
        <v>0</v>
      </c>
      <c r="Z319" s="95" t="n">
        <v>105747.32</v>
      </c>
      <c r="AA319" s="95" t="n">
        <v>0</v>
      </c>
      <c r="AB319" s="95" t="n">
        <v>0</v>
      </c>
      <c r="AC319" s="95" t="n">
        <v>0</v>
      </c>
      <c r="AD319" s="95" t="n">
        <v>0</v>
      </c>
      <c r="AE319" s="95" t="inlineStr">
        <is>
          <t>material</t>
        </is>
      </c>
      <c r="AF319" s="95" t="n">
        <v>0</v>
      </c>
      <c r="AG319" s="95" t="n">
        <v>0</v>
      </c>
      <c r="AH319" s="95" t="n">
        <v>0</v>
      </c>
      <c r="AI319" s="95">
        <f>(EX319)</f>
        <v/>
      </c>
      <c r="AJ319" s="95">
        <f>(AS319)</f>
        <v/>
      </c>
      <c r="AK319" s="95" t="n">
        <v>0</v>
      </c>
      <c r="AL319" s="95" t="n">
        <v>0</v>
      </c>
      <c r="AM319" s="95" t="n">
        <v>0</v>
      </c>
      <c r="AN319" s="95" t="n">
        <v>0</v>
      </c>
      <c r="AO319" s="95">
        <f>ROUND(O319,2)</f>
        <v/>
      </c>
      <c r="AP319" s="95" t="n">
        <v>0</v>
      </c>
      <c r="AQ319" s="95">
        <f>ROUND(R319,2)</f>
        <v/>
      </c>
      <c r="AR319" s="95" t="n">
        <v>0</v>
      </c>
      <c r="AS319" s="95" t="n">
        <v>0</v>
      </c>
      <c r="AT319" s="95" t="n">
        <v>0</v>
      </c>
      <c r="AU319" s="95" t="n">
        <v>0</v>
      </c>
      <c r="AV319" s="95" t="n">
        <v>1</v>
      </c>
      <c r="AW319" s="95" t="n">
        <v>1</v>
      </c>
      <c r="AX319" s="95" t="n"/>
      <c r="AY319" s="95" t="n"/>
      <c r="AZ319" s="95" t="n">
        <v>1</v>
      </c>
      <c r="BA319" s="95" t="n">
        <v>0</v>
      </c>
      <c r="BB319" s="95" t="n">
        <v>0</v>
      </c>
      <c r="BC319" s="95" t="n">
        <v>1</v>
      </c>
      <c r="BD319" s="95" t="n"/>
      <c r="BE319" s="95" t="n"/>
      <c r="BF319" s="95" t="n"/>
      <c r="BG319" s="95" t="n"/>
      <c r="BH319" s="95" t="n">
        <v>3</v>
      </c>
      <c r="BI319" s="95" t="n">
        <v>526.84</v>
      </c>
      <c r="BJ319" s="95" t="n"/>
      <c r="BK319" s="95" t="n"/>
      <c r="BL319" s="95" t="n"/>
      <c r="BM319" s="95" t="n">
        <v>400002</v>
      </c>
      <c r="BN319" s="95" t="n">
        <v>0</v>
      </c>
      <c r="BO319" s="95" t="n"/>
      <c r="BP319" s="95" t="n">
        <v>0</v>
      </c>
      <c r="BQ319" s="95" t="n">
        <v>202</v>
      </c>
      <c r="BR319" s="95" t="n">
        <v>0</v>
      </c>
      <c r="BS319" s="95" t="n">
        <v>1</v>
      </c>
      <c r="BT319" s="95" t="n">
        <v>1</v>
      </c>
      <c r="BU319" s="95" t="n">
        <v>1</v>
      </c>
      <c r="BV319" s="95" t="n">
        <v>1</v>
      </c>
      <c r="BW319" s="95" t="n">
        <v>1</v>
      </c>
      <c r="BX319" s="95" t="n">
        <v>1</v>
      </c>
      <c r="BY319" s="95" t="n"/>
      <c r="BZ319" s="95" t="n">
        <v>0</v>
      </c>
      <c r="CA319" s="95" t="n">
        <v>0</v>
      </c>
      <c r="CB319" s="95" t="n"/>
      <c r="CC319" s="95" t="n"/>
      <c r="CD319" s="95" t="n"/>
      <c r="CE319" s="95" t="n">
        <v>30</v>
      </c>
      <c r="CF319" s="95" t="n">
        <v>0</v>
      </c>
      <c r="CG319" s="95" t="n">
        <v>0</v>
      </c>
      <c r="CH319" s="95" t="n"/>
      <c r="CI319" s="95" t="n"/>
      <c r="CJ319" s="95" t="n"/>
      <c r="CK319" s="95" t="n"/>
      <c r="CL319" s="95" t="n"/>
      <c r="CM319" s="95" t="n">
        <v>0</v>
      </c>
      <c r="CN319" s="95" t="n"/>
      <c r="CO319" s="95" t="n">
        <v>0</v>
      </c>
      <c r="CP319" s="95">
        <f>ROUND(P319,2)</f>
        <v/>
      </c>
      <c r="CQ319" s="95">
        <f>ROUND(V319,2)</f>
        <v/>
      </c>
      <c r="CR319" s="95">
        <f>ROUND(W319,2)</f>
        <v/>
      </c>
      <c r="CS319" s="95">
        <f>ROUND(X319,2)</f>
        <v/>
      </c>
      <c r="CT319" s="95">
        <f>ROUND(Y319,2)</f>
        <v/>
      </c>
      <c r="CU319" s="95">
        <f>ROUND(AF319,2)</f>
        <v/>
      </c>
      <c r="CV319" s="95">
        <f>ROUND((AH319*AV319),2)</f>
        <v/>
      </c>
      <c r="CW319" s="95">
        <f>ROUND(AI319,2)</f>
        <v/>
      </c>
      <c r="CX319" s="95">
        <f>ROUND(AJ319,2)</f>
        <v/>
      </c>
      <c r="CY319" s="95">
        <f>ROUND(((P319*AT319)/100),2)</f>
        <v/>
      </c>
      <c r="CZ319" s="95">
        <f>ROUND(((P319*AU319)/100),2)</f>
        <v/>
      </c>
      <c r="DA319" s="95" t="n"/>
      <c r="DB319" s="95" t="n"/>
      <c r="DC319" s="95" t="n"/>
      <c r="DD319" s="95" t="n"/>
      <c r="DE319" s="95" t="n"/>
      <c r="DF319" s="95" t="n"/>
      <c r="DG319" s="95" t="n"/>
      <c r="DH319" s="95" t="n"/>
      <c r="DI319" s="95" t="n"/>
      <c r="DJ319" s="95" t="n"/>
      <c r="DK319" s="95" t="n"/>
      <c r="DL319" s="95" t="n"/>
      <c r="DM319" s="95" t="n"/>
      <c r="DN319" s="95" t="n">
        <v>0</v>
      </c>
      <c r="DO319" s="95" t="n">
        <v>0</v>
      </c>
      <c r="DP319" s="95" t="n">
        <v>1</v>
      </c>
      <c r="DQ319" s="95" t="n">
        <v>1</v>
      </c>
      <c r="DR319" s="95" t="n"/>
      <c r="DS319" s="95" t="n"/>
      <c r="DT319" s="95" t="n"/>
      <c r="DU319" s="95" t="n">
        <v>1000</v>
      </c>
      <c r="DV319" s="95" t="inlineStr">
        <is>
          <t>м2</t>
        </is>
      </c>
      <c r="DW319" s="95" t="inlineStr">
        <is>
          <t>м2</t>
        </is>
      </c>
      <c r="DX319" s="95" t="n">
        <v>1</v>
      </c>
      <c r="DY319" s="95" t="n"/>
      <c r="DZ319" s="95" t="n"/>
      <c r="EA319" s="95" t="n"/>
      <c r="EB319" s="95" t="n"/>
      <c r="EC319" s="95" t="n"/>
      <c r="ED319" s="95" t="n"/>
      <c r="EE319" s="95" t="n">
        <v>1711675918</v>
      </c>
      <c r="EF319" s="95" t="n">
        <v>202</v>
      </c>
      <c r="EG319" s="95" t="inlineStr">
        <is>
          <t>Материалы</t>
        </is>
      </c>
      <c r="EH319" s="95" t="n">
        <v>0</v>
      </c>
      <c r="EI319" s="95" t="n"/>
      <c r="EJ319" s="95" t="n">
        <v>526.84</v>
      </c>
      <c r="EK319" s="95" t="n">
        <v>0</v>
      </c>
      <c r="EL319" s="95" t="inlineStr">
        <is>
          <t>ТКП / коммерческое предложение</t>
        </is>
      </c>
      <c r="EM319" s="95" t="inlineStr">
        <is>
          <t>PETR-824931</t>
        </is>
      </c>
      <c r="EN319" s="95" t="n"/>
      <c r="EO319" s="95" t="n"/>
      <c r="EP319" s="95" t="n"/>
      <c r="EQ319" s="95" t="n">
        <v>0</v>
      </c>
      <c r="ER319" s="95" t="n">
        <v>200.72</v>
      </c>
      <c r="ES319" s="95" t="n">
        <v>0</v>
      </c>
      <c r="ET319" s="95" t="n">
        <v>0</v>
      </c>
      <c r="EU319" s="95" t="n">
        <v>0</v>
      </c>
      <c r="EV319" s="95" t="n">
        <v>0</v>
      </c>
      <c r="EW319" s="95" t="n">
        <v>0</v>
      </c>
      <c r="EX319" s="95" t="n">
        <v>0</v>
      </c>
      <c r="EY319" s="95" t="n">
        <v>0</v>
      </c>
      <c r="EZ319" s="95" t="n"/>
      <c r="FA319" s="95" t="n"/>
      <c r="FB319" s="95" t="n"/>
      <c r="FC319" s="95" t="n"/>
      <c r="FD319" s="95" t="n"/>
      <c r="FE319" s="95" t="n"/>
      <c r="FF319" s="95" t="n"/>
      <c r="FG319" s="95" t="n"/>
      <c r="FH319" s="95" t="n"/>
      <c r="FI319" s="95" t="n"/>
      <c r="FJ319" s="95" t="n"/>
      <c r="FK319" s="95" t="n"/>
      <c r="FL319" s="95" t="n"/>
      <c r="FM319" s="95" t="n"/>
      <c r="FN319" s="95" t="n"/>
      <c r="FO319" s="95" t="n"/>
      <c r="FP319" s="95" t="n"/>
      <c r="FQ319" s="95" t="n">
        <v>0</v>
      </c>
      <c r="FR319" s="95">
        <f>ROUND(IF(BI319=3,GM319,0),2)</f>
        <v/>
      </c>
      <c r="FS319" s="95" t="n">
        <v>0</v>
      </c>
      <c r="FT319" s="95" t="n"/>
      <c r="FU319" s="95" t="n"/>
      <c r="FV319" s="95" t="n"/>
      <c r="FW319" s="95" t="n"/>
      <c r="FX319" s="95" t="n">
        <v>0</v>
      </c>
      <c r="FY319" s="95" t="n">
        <v>0</v>
      </c>
      <c r="FZ319" s="95" t="n"/>
      <c r="GA319" s="95" t="inlineStr">
        <is>
          <t>[82 / 1,20 /  1] +  2% Заг.скл</t>
        </is>
      </c>
      <c r="GB319" s="95" t="n"/>
      <c r="GC319" s="95" t="n"/>
      <c r="GD319" s="95" t="n">
        <v>1</v>
      </c>
      <c r="GE319" s="95" t="n"/>
      <c r="GF319" s="95" t="n">
        <v>1711675918</v>
      </c>
      <c r="GG319" s="95" t="n">
        <v>2</v>
      </c>
      <c r="GH319" s="95" t="n">
        <v>4</v>
      </c>
      <c r="GI319" s="95" t="n">
        <v>-2</v>
      </c>
      <c r="GJ319" s="95" t="n">
        <v>0</v>
      </c>
      <c r="GK319" s="95" t="n">
        <v>0</v>
      </c>
      <c r="GL319" s="95">
        <f>ROUND(IF(AND(BH319=3,BI319=3,FS319&lt;&gt;0),P319,0),2)</f>
        <v/>
      </c>
      <c r="GM319" s="95">
        <f>ROUND(O319+X319+Y319,2)+GX319</f>
        <v/>
      </c>
      <c r="GN319" s="95">
        <f>IF(OR(BI319=0,BI319=1),GM319-GX319,0)</f>
        <v/>
      </c>
      <c r="GO319" s="95">
        <f>IF(BI319=2,GM319-GX319,0)</f>
        <v/>
      </c>
      <c r="GP319" s="95">
        <f>IF(BI319=4,GM319-GX319,0)</f>
        <v/>
      </c>
      <c r="GQ319" s="95" t="n"/>
      <c r="GR319" s="95" t="n">
        <v>0</v>
      </c>
      <c r="GS319" s="95" t="n">
        <v>2</v>
      </c>
      <c r="GT319" s="95" t="n">
        <v>0</v>
      </c>
      <c r="GU319" s="95" t="n"/>
      <c r="GV319" s="95">
        <f>ROUND((GT319),6)</f>
        <v/>
      </c>
      <c r="GW319" s="95" t="n">
        <v>1</v>
      </c>
      <c r="GX319" s="95">
        <f>ROUND(HC319*I319,2)</f>
        <v/>
      </c>
      <c r="GY319" s="95" t="n">
        <v>0</v>
      </c>
      <c r="GZ319" s="95" t="n">
        <v>0</v>
      </c>
      <c r="HA319" s="95" t="n">
        <v>0</v>
      </c>
      <c r="HB319" s="95" t="n">
        <v>0</v>
      </c>
      <c r="HC319" s="95">
        <f>GV319*GW319</f>
        <v/>
      </c>
      <c r="HD319" s="95" t="n">
        <v>0</v>
      </c>
      <c r="HE319" s="95" t="n"/>
      <c r="HF319" s="95" t="n"/>
      <c r="HG319" s="95" t="n"/>
      <c r="HH319" s="95" t="n"/>
      <c r="HI319" s="95" t="n"/>
      <c r="HJ319" s="95" t="n"/>
      <c r="HK319" s="95" t="n"/>
      <c r="HL319" s="95" t="n"/>
      <c r="HM319" s="95" t="n"/>
      <c r="HN319" s="95" t="n"/>
      <c r="HO319" s="95" t="n"/>
      <c r="HP319" s="95" t="n"/>
      <c r="HQ319" s="95" t="n"/>
      <c r="HR319" s="95" t="n"/>
      <c r="HS319" s="95" t="n"/>
      <c r="HT319" s="95" t="n"/>
      <c r="HU319" s="95" t="n"/>
      <c r="HV319" s="95" t="n"/>
      <c r="HW319" s="95" t="n"/>
      <c r="HX319" s="95" t="n"/>
      <c r="HY319" s="95" t="n"/>
      <c r="HZ319" s="95" t="n"/>
      <c r="IA319" s="95" t="n"/>
      <c r="IB319" s="95" t="n"/>
      <c r="IC319" s="95" t="n"/>
      <c r="ID319" s="95" t="n"/>
      <c r="IE319" s="95" t="n"/>
      <c r="IF319" s="95" t="n"/>
      <c r="IG319" s="95" t="n"/>
      <c r="IH319" s="95" t="n"/>
      <c r="II319" s="95" t="n"/>
      <c r="IJ319" s="95" t="n"/>
      <c r="IK319" s="95" t="n"/>
      <c r="IL319" s="95" t="n"/>
      <c r="IM319" s="95" t="n"/>
      <c r="IN319" s="95" t="n"/>
      <c r="IO319" s="95" t="n"/>
      <c r="IP319" s="95" t="n"/>
      <c r="IQ319" s="95" t="n"/>
      <c r="IR319" s="95" t="n"/>
      <c r="IS319" s="95" t="n"/>
      <c r="IT319" s="95" t="n"/>
      <c r="IU319" s="95" t="n"/>
    </row>
    <row r="320" ht="12.75" customHeight="1" s="54">
      <c r="A320" s="95" t="n">
        <v>18</v>
      </c>
      <c r="B320" s="95" t="n">
        <v>1</v>
      </c>
      <c r="C320" s="95">
        <f>ROW(SmtRes!A297)</f>
        <v/>
      </c>
      <c r="D320" s="95">
        <f>ROW(EtalonRes!A297)</f>
        <v/>
      </c>
      <c r="E320" s="95" t="n">
        <v>2.1</v>
      </c>
      <c r="F320" s="95" t="inlineStr">
        <is>
          <t>PETR-138069</t>
        </is>
      </c>
      <c r="G320" s="95" t="inlineStr">
        <is>
          <t>Шпаклевка цементная Weber.vetonit VH 20 кг</t>
        </is>
      </c>
      <c r="H320" s="95" t="inlineStr">
        <is>
          <t>меш.</t>
        </is>
      </c>
      <c r="I320" s="95" t="n">
        <v>27.5</v>
      </c>
      <c r="J320" s="95" t="n">
        <v>972.39</v>
      </c>
      <c r="K320" s="95" t="n">
        <v>26740.8</v>
      </c>
      <c r="L320" s="95" t="n"/>
      <c r="M320" s="95" t="n"/>
      <c r="N320" s="95" t="n"/>
      <c r="O320" s="95">
        <f>ROUND(Z320,2)</f>
        <v/>
      </c>
      <c r="P320" s="95">
        <f>ROUND(U320,2)</f>
        <v/>
      </c>
      <c r="Q320" s="95">
        <f>ROUND(1,2)</f>
        <v/>
      </c>
      <c r="R320" s="95">
        <f>ROUND(AH320,2)</f>
        <v/>
      </c>
      <c r="S320" s="95" t="inlineStr">
        <is>
          <t>PETR-138069</t>
        </is>
      </c>
      <c r="T320" s="95" t="inlineStr">
        <is>
          <t>material</t>
        </is>
      </c>
      <c r="U320" s="95" t="n">
        <v>26740.8</v>
      </c>
      <c r="V320" s="95" t="n">
        <v>0</v>
      </c>
      <c r="W320" s="95" t="n">
        <v>0</v>
      </c>
      <c r="X320" s="95" t="n">
        <v>0</v>
      </c>
      <c r="Y320" s="95" t="n">
        <v>0</v>
      </c>
      <c r="Z320" s="95" t="n">
        <v>26740.73</v>
      </c>
      <c r="AA320" s="95" t="n">
        <v>0</v>
      </c>
      <c r="AB320" s="95" t="n">
        <v>0</v>
      </c>
      <c r="AC320" s="95" t="n">
        <v>0</v>
      </c>
      <c r="AD320" s="95" t="n">
        <v>0</v>
      </c>
      <c r="AE320" s="95" t="inlineStr">
        <is>
          <t>material</t>
        </is>
      </c>
      <c r="AF320" s="95" t="n">
        <v>0</v>
      </c>
      <c r="AG320" s="95" t="n">
        <v>0</v>
      </c>
      <c r="AH320" s="95" t="n">
        <v>0</v>
      </c>
      <c r="AI320" s="95">
        <f>(EX320)</f>
        <v/>
      </c>
      <c r="AJ320" s="95">
        <f>(AS320)</f>
        <v/>
      </c>
      <c r="AK320" s="95" t="n">
        <v>0</v>
      </c>
      <c r="AL320" s="95" t="n">
        <v>0</v>
      </c>
      <c r="AM320" s="95" t="n">
        <v>0</v>
      </c>
      <c r="AN320" s="95" t="n">
        <v>0</v>
      </c>
      <c r="AO320" s="95">
        <f>ROUND(O320,2)</f>
        <v/>
      </c>
      <c r="AP320" s="95" t="n">
        <v>0</v>
      </c>
      <c r="AQ320" s="95">
        <f>ROUND(R320,2)</f>
        <v/>
      </c>
      <c r="AR320" s="95" t="n">
        <v>0</v>
      </c>
      <c r="AS320" s="95" t="n">
        <v>0</v>
      </c>
      <c r="AT320" s="95" t="n">
        <v>0</v>
      </c>
      <c r="AU320" s="95" t="n">
        <v>0</v>
      </c>
      <c r="AV320" s="95" t="n">
        <v>1</v>
      </c>
      <c r="AW320" s="95" t="n">
        <v>1</v>
      </c>
      <c r="AX320" s="95" t="n"/>
      <c r="AY320" s="95" t="n"/>
      <c r="AZ320" s="95" t="n">
        <v>1</v>
      </c>
      <c r="BA320" s="95" t="n">
        <v>0</v>
      </c>
      <c r="BB320" s="95" t="n">
        <v>0</v>
      </c>
      <c r="BC320" s="95" t="n">
        <v>1</v>
      </c>
      <c r="BD320" s="95" t="n"/>
      <c r="BE320" s="95" t="n"/>
      <c r="BF320" s="95" t="n"/>
      <c r="BG320" s="95" t="n"/>
      <c r="BH320" s="95" t="n">
        <v>3</v>
      </c>
      <c r="BI320" s="95" t="n">
        <v>27.5</v>
      </c>
      <c r="BJ320" s="95" t="n"/>
      <c r="BK320" s="95" t="n"/>
      <c r="BL320" s="95" t="n"/>
      <c r="BM320" s="95" t="n">
        <v>400002</v>
      </c>
      <c r="BN320" s="95" t="n">
        <v>0</v>
      </c>
      <c r="BO320" s="95" t="n"/>
      <c r="BP320" s="95" t="n">
        <v>0</v>
      </c>
      <c r="BQ320" s="95" t="n">
        <v>202</v>
      </c>
      <c r="BR320" s="95" t="n">
        <v>0</v>
      </c>
      <c r="BS320" s="95" t="n">
        <v>1</v>
      </c>
      <c r="BT320" s="95" t="n">
        <v>1</v>
      </c>
      <c r="BU320" s="95" t="n">
        <v>1</v>
      </c>
      <c r="BV320" s="95" t="n">
        <v>1</v>
      </c>
      <c r="BW320" s="95" t="n">
        <v>1</v>
      </c>
      <c r="BX320" s="95" t="n">
        <v>1</v>
      </c>
      <c r="BY320" s="95" t="n"/>
      <c r="BZ320" s="95" t="n">
        <v>0</v>
      </c>
      <c r="CA320" s="95" t="n">
        <v>0</v>
      </c>
      <c r="CB320" s="95" t="n"/>
      <c r="CC320" s="95" t="n"/>
      <c r="CD320" s="95" t="n"/>
      <c r="CE320" s="95" t="n">
        <v>30</v>
      </c>
      <c r="CF320" s="95" t="n">
        <v>0</v>
      </c>
      <c r="CG320" s="95" t="n">
        <v>0</v>
      </c>
      <c r="CH320" s="95" t="n"/>
      <c r="CI320" s="95" t="n"/>
      <c r="CJ320" s="95" t="n"/>
      <c r="CK320" s="95" t="n"/>
      <c r="CL320" s="95" t="n"/>
      <c r="CM320" s="95" t="n">
        <v>0</v>
      </c>
      <c r="CN320" s="95" t="n"/>
      <c r="CO320" s="95" t="n">
        <v>0</v>
      </c>
      <c r="CP320" s="95">
        <f>ROUND(P320,2)</f>
        <v/>
      </c>
      <c r="CQ320" s="95">
        <f>ROUND(V320,2)</f>
        <v/>
      </c>
      <c r="CR320" s="95">
        <f>ROUND(W320,2)</f>
        <v/>
      </c>
      <c r="CS320" s="95">
        <f>ROUND(X320,2)</f>
        <v/>
      </c>
      <c r="CT320" s="95">
        <f>ROUND(Y320,2)</f>
        <v/>
      </c>
      <c r="CU320" s="95">
        <f>ROUND(AF320,2)</f>
        <v/>
      </c>
      <c r="CV320" s="95">
        <f>ROUND((AH320*AV320),2)</f>
        <v/>
      </c>
      <c r="CW320" s="95">
        <f>ROUND(AI320,2)</f>
        <v/>
      </c>
      <c r="CX320" s="95">
        <f>ROUND(AJ320,2)</f>
        <v/>
      </c>
      <c r="CY320" s="95">
        <f>ROUND(((P320*AT320)/100),2)</f>
        <v/>
      </c>
      <c r="CZ320" s="95">
        <f>ROUND(((P320*AU320)/100),2)</f>
        <v/>
      </c>
      <c r="DA320" s="95" t="n"/>
      <c r="DB320" s="95" t="n"/>
      <c r="DC320" s="95" t="n"/>
      <c r="DD320" s="95" t="n"/>
      <c r="DE320" s="95" t="n"/>
      <c r="DF320" s="95" t="n"/>
      <c r="DG320" s="95" t="n"/>
      <c r="DH320" s="95" t="n"/>
      <c r="DI320" s="95" t="n"/>
      <c r="DJ320" s="95" t="n"/>
      <c r="DK320" s="95" t="n"/>
      <c r="DL320" s="95" t="n"/>
      <c r="DM320" s="95" t="n"/>
      <c r="DN320" s="95" t="n">
        <v>0</v>
      </c>
      <c r="DO320" s="95" t="n">
        <v>0</v>
      </c>
      <c r="DP320" s="95" t="n">
        <v>1</v>
      </c>
      <c r="DQ320" s="95" t="n">
        <v>1</v>
      </c>
      <c r="DR320" s="95" t="n"/>
      <c r="DS320" s="95" t="n"/>
      <c r="DT320" s="95" t="n"/>
      <c r="DU320" s="95" t="n">
        <v>1000</v>
      </c>
      <c r="DV320" s="95" t="inlineStr">
        <is>
          <t>меш.</t>
        </is>
      </c>
      <c r="DW320" s="95" t="inlineStr">
        <is>
          <t>меш.</t>
        </is>
      </c>
      <c r="DX320" s="95" t="n">
        <v>1</v>
      </c>
      <c r="DY320" s="95" t="n"/>
      <c r="DZ320" s="95" t="n"/>
      <c r="EA320" s="95" t="n"/>
      <c r="EB320" s="95" t="n"/>
      <c r="EC320" s="95" t="n"/>
      <c r="ED320" s="95" t="n"/>
      <c r="EE320" s="95" t="n">
        <v>1323748764</v>
      </c>
      <c r="EF320" s="95" t="n">
        <v>202</v>
      </c>
      <c r="EG320" s="95" t="inlineStr">
        <is>
          <t>Материалы</t>
        </is>
      </c>
      <c r="EH320" s="95" t="n">
        <v>0</v>
      </c>
      <c r="EI320" s="95" t="n"/>
      <c r="EJ320" s="95" t="n">
        <v>27.5</v>
      </c>
      <c r="EK320" s="95" t="n">
        <v>0</v>
      </c>
      <c r="EL320" s="95" t="inlineStr">
        <is>
          <t>ТКП / коммерческое предложение</t>
        </is>
      </c>
      <c r="EM320" s="95" t="inlineStr">
        <is>
          <t>PETR-138069</t>
        </is>
      </c>
      <c r="EN320" s="95" t="n"/>
      <c r="EO320" s="95" t="n"/>
      <c r="EP320" s="95" t="n"/>
      <c r="EQ320" s="95" t="n">
        <v>0</v>
      </c>
      <c r="ER320" s="95" t="n">
        <v>972.39</v>
      </c>
      <c r="ES320" s="95" t="n">
        <v>0</v>
      </c>
      <c r="ET320" s="95" t="n">
        <v>0</v>
      </c>
      <c r="EU320" s="95" t="n">
        <v>0</v>
      </c>
      <c r="EV320" s="95" t="n">
        <v>0</v>
      </c>
      <c r="EW320" s="95" t="n">
        <v>0</v>
      </c>
      <c r="EX320" s="95" t="n">
        <v>0</v>
      </c>
      <c r="EY320" s="95" t="n">
        <v>0</v>
      </c>
      <c r="EZ320" s="95" t="n"/>
      <c r="FA320" s="95" t="n"/>
      <c r="FB320" s="95" t="n"/>
      <c r="FC320" s="95" t="n"/>
      <c r="FD320" s="95" t="n"/>
      <c r="FE320" s="95" t="n"/>
      <c r="FF320" s="95" t="n"/>
      <c r="FG320" s="95" t="n"/>
      <c r="FH320" s="95" t="n"/>
      <c r="FI320" s="95" t="n"/>
      <c r="FJ320" s="95" t="n"/>
      <c r="FK320" s="95" t="n"/>
      <c r="FL320" s="95" t="n"/>
      <c r="FM320" s="95" t="n"/>
      <c r="FN320" s="95" t="n"/>
      <c r="FO320" s="95" t="n"/>
      <c r="FP320" s="95" t="n"/>
      <c r="FQ320" s="95" t="n">
        <v>0</v>
      </c>
      <c r="FR320" s="95">
        <f>ROUND(IF(BI320=3,GM320,0),2)</f>
        <v/>
      </c>
      <c r="FS320" s="95" t="n">
        <v>0</v>
      </c>
      <c r="FT320" s="95" t="n"/>
      <c r="FU320" s="95" t="n"/>
      <c r="FV320" s="95" t="n"/>
      <c r="FW320" s="95" t="n"/>
      <c r="FX320" s="95" t="n">
        <v>0</v>
      </c>
      <c r="FY320" s="95" t="n">
        <v>0</v>
      </c>
      <c r="FZ320" s="95" t="n"/>
      <c r="GA320" s="95" t="inlineStr">
        <is>
          <t>[82 / 1,20 /  1] +  2% Заг.скл</t>
        </is>
      </c>
      <c r="GB320" s="95" t="n"/>
      <c r="GC320" s="95" t="n"/>
      <c r="GD320" s="95" t="n">
        <v>1</v>
      </c>
      <c r="GE320" s="95" t="n"/>
      <c r="GF320" s="95" t="n">
        <v>1323748764</v>
      </c>
      <c r="GG320" s="95" t="n">
        <v>2</v>
      </c>
      <c r="GH320" s="95" t="n">
        <v>4</v>
      </c>
      <c r="GI320" s="95" t="n">
        <v>-2</v>
      </c>
      <c r="GJ320" s="95" t="n">
        <v>0</v>
      </c>
      <c r="GK320" s="95" t="n">
        <v>0</v>
      </c>
      <c r="GL320" s="95">
        <f>ROUND(IF(AND(BH320=3,BI320=3,FS320&lt;&gt;0),P320,0),2)</f>
        <v/>
      </c>
      <c r="GM320" s="95">
        <f>ROUND(O320+X320+Y320,2)+GX320</f>
        <v/>
      </c>
      <c r="GN320" s="95">
        <f>IF(OR(BI320=0,BI320=1),GM320-GX320,0)</f>
        <v/>
      </c>
      <c r="GO320" s="95">
        <f>IF(BI320=2,GM320-GX320,0)</f>
        <v/>
      </c>
      <c r="GP320" s="95">
        <f>IF(BI320=4,GM320-GX320,0)</f>
        <v/>
      </c>
      <c r="GQ320" s="95" t="n"/>
      <c r="GR320" s="95" t="n">
        <v>0</v>
      </c>
      <c r="GS320" s="95" t="n">
        <v>2</v>
      </c>
      <c r="GT320" s="95" t="n">
        <v>0</v>
      </c>
      <c r="GU320" s="95" t="n"/>
      <c r="GV320" s="95">
        <f>ROUND((GT320),6)</f>
        <v/>
      </c>
      <c r="GW320" s="95" t="n">
        <v>1</v>
      </c>
      <c r="GX320" s="95">
        <f>ROUND(HC320*I320,2)</f>
        <v/>
      </c>
      <c r="GY320" s="95" t="n">
        <v>0</v>
      </c>
      <c r="GZ320" s="95" t="n">
        <v>0</v>
      </c>
      <c r="HA320" s="95" t="n">
        <v>0</v>
      </c>
      <c r="HB320" s="95" t="n">
        <v>0</v>
      </c>
      <c r="HC320" s="95">
        <f>GV320*GW320</f>
        <v/>
      </c>
      <c r="HD320" s="95" t="n">
        <v>0</v>
      </c>
      <c r="HE320" s="95" t="n"/>
      <c r="HF320" s="95" t="n"/>
      <c r="HG320" s="95" t="n"/>
      <c r="HH320" s="95" t="n"/>
      <c r="HI320" s="95" t="n"/>
      <c r="HJ320" s="95" t="n"/>
      <c r="HK320" s="95" t="n"/>
      <c r="HL320" s="95" t="n"/>
      <c r="HM320" s="95" t="n"/>
      <c r="HN320" s="95" t="n"/>
      <c r="HO320" s="95" t="n"/>
      <c r="HP320" s="95" t="n"/>
      <c r="HQ320" s="95" t="n"/>
      <c r="HR320" s="95" t="n"/>
      <c r="HS320" s="95" t="n"/>
      <c r="HT320" s="95" t="n"/>
      <c r="HU320" s="95" t="n"/>
      <c r="HV320" s="95" t="n"/>
      <c r="HW320" s="95" t="n"/>
      <c r="HX320" s="95" t="n"/>
      <c r="HY320" s="95" t="n"/>
      <c r="HZ320" s="95" t="n"/>
      <c r="IA320" s="95" t="n"/>
      <c r="IB320" s="95" t="n"/>
      <c r="IC320" s="95" t="n"/>
      <c r="ID320" s="95" t="n"/>
      <c r="IE320" s="95" t="n"/>
      <c r="IF320" s="95" t="n"/>
      <c r="IG320" s="95" t="n"/>
      <c r="IH320" s="95" t="n"/>
      <c r="II320" s="95" t="n"/>
      <c r="IJ320" s="95" t="n"/>
      <c r="IK320" s="95" t="n"/>
      <c r="IL320" s="95" t="n"/>
      <c r="IM320" s="95" t="n"/>
      <c r="IN320" s="95" t="n"/>
      <c r="IO320" s="95" t="n"/>
      <c r="IP320" s="95" t="n"/>
      <c r="IQ320" s="95" t="n"/>
      <c r="IR320" s="95" t="n"/>
      <c r="IS320" s="95" t="n"/>
      <c r="IT320" s="95" t="n"/>
      <c r="IU320" s="95" t="n"/>
    </row>
    <row r="321" ht="12.75" customHeight="1" s="54">
      <c r="A321" s="95" t="n">
        <v>18</v>
      </c>
      <c r="B321" s="95" t="n">
        <v>1</v>
      </c>
      <c r="C321" s="95">
        <f>ROW(SmtRes!A298)</f>
        <v/>
      </c>
      <c r="D321" s="95">
        <f>ROW(EtalonRes!A298)</f>
        <v/>
      </c>
      <c r="E321" s="95" t="n">
        <v>2.1</v>
      </c>
      <c r="F321" s="95" t="inlineStr">
        <is>
          <t>PETR-684418</t>
        </is>
      </c>
      <c r="G321" s="95" t="inlineStr">
        <is>
          <t>Герметик санитарный силиконовый</t>
        </is>
      </c>
      <c r="H321" s="95" t="inlineStr">
        <is>
          <t>шт.</t>
        </is>
      </c>
      <c r="I321" s="95" t="n">
        <v>38.5</v>
      </c>
      <c r="J321" s="95" t="n">
        <v>724.83</v>
      </c>
      <c r="K321" s="95" t="n">
        <v>27906.11</v>
      </c>
      <c r="L321" s="95" t="n"/>
      <c r="M321" s="95" t="n"/>
      <c r="N321" s="95" t="n"/>
      <c r="O321" s="95">
        <f>ROUND(Z321,2)</f>
        <v/>
      </c>
      <c r="P321" s="95">
        <f>ROUND(U321,2)</f>
        <v/>
      </c>
      <c r="Q321" s="95">
        <f>ROUND(1,2)</f>
        <v/>
      </c>
      <c r="R321" s="95">
        <f>ROUND(AH321,2)</f>
        <v/>
      </c>
      <c r="S321" s="95" t="inlineStr">
        <is>
          <t>PETR-684418</t>
        </is>
      </c>
      <c r="T321" s="95" t="inlineStr">
        <is>
          <t>material</t>
        </is>
      </c>
      <c r="U321" s="95" t="n">
        <v>27906.11</v>
      </c>
      <c r="V321" s="95" t="n">
        <v>0</v>
      </c>
      <c r="W321" s="95" t="n">
        <v>0</v>
      </c>
      <c r="X321" s="95" t="n">
        <v>0</v>
      </c>
      <c r="Y321" s="95" t="n">
        <v>0</v>
      </c>
      <c r="Z321" s="95" t="n">
        <v>27905.96</v>
      </c>
      <c r="AA321" s="95" t="n">
        <v>0</v>
      </c>
      <c r="AB321" s="95" t="n">
        <v>0</v>
      </c>
      <c r="AC321" s="95" t="n">
        <v>0</v>
      </c>
      <c r="AD321" s="95" t="n">
        <v>0</v>
      </c>
      <c r="AE321" s="95" t="inlineStr">
        <is>
          <t>material</t>
        </is>
      </c>
      <c r="AF321" s="95" t="n">
        <v>0</v>
      </c>
      <c r="AG321" s="95" t="n">
        <v>0</v>
      </c>
      <c r="AH321" s="95" t="n">
        <v>0</v>
      </c>
      <c r="AI321" s="95">
        <f>(EX321)</f>
        <v/>
      </c>
      <c r="AJ321" s="95">
        <f>(AS321)</f>
        <v/>
      </c>
      <c r="AK321" s="95" t="n">
        <v>0</v>
      </c>
      <c r="AL321" s="95" t="n">
        <v>0</v>
      </c>
      <c r="AM321" s="95" t="n">
        <v>0</v>
      </c>
      <c r="AN321" s="95" t="n">
        <v>0</v>
      </c>
      <c r="AO321" s="95">
        <f>ROUND(O321,2)</f>
        <v/>
      </c>
      <c r="AP321" s="95" t="n">
        <v>0</v>
      </c>
      <c r="AQ321" s="95">
        <f>ROUND(R321,2)</f>
        <v/>
      </c>
      <c r="AR321" s="95" t="n">
        <v>0</v>
      </c>
      <c r="AS321" s="95" t="n">
        <v>0</v>
      </c>
      <c r="AT321" s="95" t="n">
        <v>0</v>
      </c>
      <c r="AU321" s="95" t="n">
        <v>0</v>
      </c>
      <c r="AV321" s="95" t="n">
        <v>1</v>
      </c>
      <c r="AW321" s="95" t="n">
        <v>1</v>
      </c>
      <c r="AX321" s="95" t="n"/>
      <c r="AY321" s="95" t="n"/>
      <c r="AZ321" s="95" t="n">
        <v>1</v>
      </c>
      <c r="BA321" s="95" t="n">
        <v>0</v>
      </c>
      <c r="BB321" s="95" t="n">
        <v>0</v>
      </c>
      <c r="BC321" s="95" t="n">
        <v>1</v>
      </c>
      <c r="BD321" s="95" t="n"/>
      <c r="BE321" s="95" t="n"/>
      <c r="BF321" s="95" t="n"/>
      <c r="BG321" s="95" t="n"/>
      <c r="BH321" s="95" t="n">
        <v>3</v>
      </c>
      <c r="BI321" s="95" t="n">
        <v>38.5</v>
      </c>
      <c r="BJ321" s="95" t="n"/>
      <c r="BK321" s="95" t="n"/>
      <c r="BL321" s="95" t="n"/>
      <c r="BM321" s="95" t="n">
        <v>400002</v>
      </c>
      <c r="BN321" s="95" t="n">
        <v>0</v>
      </c>
      <c r="BO321" s="95" t="n"/>
      <c r="BP321" s="95" t="n">
        <v>0</v>
      </c>
      <c r="BQ321" s="95" t="n">
        <v>202</v>
      </c>
      <c r="BR321" s="95" t="n">
        <v>0</v>
      </c>
      <c r="BS321" s="95" t="n">
        <v>1</v>
      </c>
      <c r="BT321" s="95" t="n">
        <v>1</v>
      </c>
      <c r="BU321" s="95" t="n">
        <v>1</v>
      </c>
      <c r="BV321" s="95" t="n">
        <v>1</v>
      </c>
      <c r="BW321" s="95" t="n">
        <v>1</v>
      </c>
      <c r="BX321" s="95" t="n">
        <v>1</v>
      </c>
      <c r="BY321" s="95" t="n"/>
      <c r="BZ321" s="95" t="n">
        <v>0</v>
      </c>
      <c r="CA321" s="95" t="n">
        <v>0</v>
      </c>
      <c r="CB321" s="95" t="n"/>
      <c r="CC321" s="95" t="n"/>
      <c r="CD321" s="95" t="n"/>
      <c r="CE321" s="95" t="n">
        <v>30</v>
      </c>
      <c r="CF321" s="95" t="n">
        <v>0</v>
      </c>
      <c r="CG321" s="95" t="n">
        <v>0</v>
      </c>
      <c r="CH321" s="95" t="n"/>
      <c r="CI321" s="95" t="n"/>
      <c r="CJ321" s="95" t="n"/>
      <c r="CK321" s="95" t="n"/>
      <c r="CL321" s="95" t="n"/>
      <c r="CM321" s="95" t="n">
        <v>0</v>
      </c>
      <c r="CN321" s="95" t="n"/>
      <c r="CO321" s="95" t="n">
        <v>0</v>
      </c>
      <c r="CP321" s="95">
        <f>ROUND(P321,2)</f>
        <v/>
      </c>
      <c r="CQ321" s="95">
        <f>ROUND(V321,2)</f>
        <v/>
      </c>
      <c r="CR321" s="95">
        <f>ROUND(W321,2)</f>
        <v/>
      </c>
      <c r="CS321" s="95">
        <f>ROUND(X321,2)</f>
        <v/>
      </c>
      <c r="CT321" s="95">
        <f>ROUND(Y321,2)</f>
        <v/>
      </c>
      <c r="CU321" s="95">
        <f>ROUND(AF321,2)</f>
        <v/>
      </c>
      <c r="CV321" s="95">
        <f>ROUND((AH321*AV321),2)</f>
        <v/>
      </c>
      <c r="CW321" s="95">
        <f>ROUND(AI321,2)</f>
        <v/>
      </c>
      <c r="CX321" s="95">
        <f>ROUND(AJ321,2)</f>
        <v/>
      </c>
      <c r="CY321" s="95">
        <f>ROUND(((P321*AT321)/100),2)</f>
        <v/>
      </c>
      <c r="CZ321" s="95">
        <f>ROUND(((P321*AU321)/100),2)</f>
        <v/>
      </c>
      <c r="DA321" s="95" t="n"/>
      <c r="DB321" s="95" t="n"/>
      <c r="DC321" s="95" t="n"/>
      <c r="DD321" s="95" t="n"/>
      <c r="DE321" s="95" t="n"/>
      <c r="DF321" s="95" t="n"/>
      <c r="DG321" s="95" t="n"/>
      <c r="DH321" s="95" t="n"/>
      <c r="DI321" s="95" t="n"/>
      <c r="DJ321" s="95" t="n"/>
      <c r="DK321" s="95" t="n"/>
      <c r="DL321" s="95" t="n"/>
      <c r="DM321" s="95" t="n"/>
      <c r="DN321" s="95" t="n">
        <v>0</v>
      </c>
      <c r="DO321" s="95" t="n">
        <v>0</v>
      </c>
      <c r="DP321" s="95" t="n">
        <v>1</v>
      </c>
      <c r="DQ321" s="95" t="n">
        <v>1</v>
      </c>
      <c r="DR321" s="95" t="n"/>
      <c r="DS321" s="95" t="n"/>
      <c r="DT321" s="95" t="n"/>
      <c r="DU321" s="95" t="n">
        <v>1000</v>
      </c>
      <c r="DV321" s="95" t="inlineStr">
        <is>
          <t>шт.</t>
        </is>
      </c>
      <c r="DW321" s="95" t="inlineStr">
        <is>
          <t>шт.</t>
        </is>
      </c>
      <c r="DX321" s="95" t="n">
        <v>1</v>
      </c>
      <c r="DY321" s="95" t="n"/>
      <c r="DZ321" s="95" t="n"/>
      <c r="EA321" s="95" t="n"/>
      <c r="EB321" s="95" t="n"/>
      <c r="EC321" s="95" t="n"/>
      <c r="ED321" s="95" t="n"/>
      <c r="EE321" s="95" t="n">
        <v>1016135939</v>
      </c>
      <c r="EF321" s="95" t="n">
        <v>202</v>
      </c>
      <c r="EG321" s="95" t="inlineStr">
        <is>
          <t>Материалы</t>
        </is>
      </c>
      <c r="EH321" s="95" t="n">
        <v>0</v>
      </c>
      <c r="EI321" s="95" t="n"/>
      <c r="EJ321" s="95" t="n">
        <v>38.5</v>
      </c>
      <c r="EK321" s="95" t="n">
        <v>0</v>
      </c>
      <c r="EL321" s="95" t="inlineStr">
        <is>
          <t>ТКП / коммерческое предложение</t>
        </is>
      </c>
      <c r="EM321" s="95" t="inlineStr">
        <is>
          <t>PETR-684418</t>
        </is>
      </c>
      <c r="EN321" s="95" t="n"/>
      <c r="EO321" s="95" t="n"/>
      <c r="EP321" s="95" t="n"/>
      <c r="EQ321" s="95" t="n">
        <v>0</v>
      </c>
      <c r="ER321" s="95" t="n">
        <v>724.83</v>
      </c>
      <c r="ES321" s="95" t="n">
        <v>0</v>
      </c>
      <c r="ET321" s="95" t="n">
        <v>0</v>
      </c>
      <c r="EU321" s="95" t="n">
        <v>0</v>
      </c>
      <c r="EV321" s="95" t="n">
        <v>0</v>
      </c>
      <c r="EW321" s="95" t="n">
        <v>0</v>
      </c>
      <c r="EX321" s="95" t="n">
        <v>0</v>
      </c>
      <c r="EY321" s="95" t="n">
        <v>0</v>
      </c>
      <c r="EZ321" s="95" t="n"/>
      <c r="FA321" s="95" t="n"/>
      <c r="FB321" s="95" t="n"/>
      <c r="FC321" s="95" t="n"/>
      <c r="FD321" s="95" t="n"/>
      <c r="FE321" s="95" t="n"/>
      <c r="FF321" s="95" t="n"/>
      <c r="FG321" s="95" t="n"/>
      <c r="FH321" s="95" t="n"/>
      <c r="FI321" s="95" t="n"/>
      <c r="FJ321" s="95" t="n"/>
      <c r="FK321" s="95" t="n"/>
      <c r="FL321" s="95" t="n"/>
      <c r="FM321" s="95" t="n"/>
      <c r="FN321" s="95" t="n"/>
      <c r="FO321" s="95" t="n"/>
      <c r="FP321" s="95" t="n"/>
      <c r="FQ321" s="95" t="n">
        <v>0</v>
      </c>
      <c r="FR321" s="95">
        <f>ROUND(IF(BI321=3,GM321,0),2)</f>
        <v/>
      </c>
      <c r="FS321" s="95" t="n">
        <v>0</v>
      </c>
      <c r="FT321" s="95" t="n"/>
      <c r="FU321" s="95" t="n"/>
      <c r="FV321" s="95" t="n"/>
      <c r="FW321" s="95" t="n"/>
      <c r="FX321" s="95" t="n">
        <v>0</v>
      </c>
      <c r="FY321" s="95" t="n">
        <v>0</v>
      </c>
      <c r="FZ321" s="95" t="n"/>
      <c r="GA321" s="95" t="inlineStr">
        <is>
          <t>[82 / 1,20 /  1] +  2% Заг.скл</t>
        </is>
      </c>
      <c r="GB321" s="95" t="n"/>
      <c r="GC321" s="95" t="n"/>
      <c r="GD321" s="95" t="n">
        <v>1</v>
      </c>
      <c r="GE321" s="95" t="n"/>
      <c r="GF321" s="95" t="n">
        <v>1016135939</v>
      </c>
      <c r="GG321" s="95" t="n">
        <v>2</v>
      </c>
      <c r="GH321" s="95" t="n">
        <v>4</v>
      </c>
      <c r="GI321" s="95" t="n">
        <v>-2</v>
      </c>
      <c r="GJ321" s="95" t="n">
        <v>0</v>
      </c>
      <c r="GK321" s="95" t="n">
        <v>0</v>
      </c>
      <c r="GL321" s="95">
        <f>ROUND(IF(AND(BH321=3,BI321=3,FS321&lt;&gt;0),P321,0),2)</f>
        <v/>
      </c>
      <c r="GM321" s="95">
        <f>ROUND(O321+X321+Y321,2)+GX321</f>
        <v/>
      </c>
      <c r="GN321" s="95">
        <f>IF(OR(BI321=0,BI321=1),GM321-GX321,0)</f>
        <v/>
      </c>
      <c r="GO321" s="95">
        <f>IF(BI321=2,GM321-GX321,0)</f>
        <v/>
      </c>
      <c r="GP321" s="95">
        <f>IF(BI321=4,GM321-GX321,0)</f>
        <v/>
      </c>
      <c r="GQ321" s="95" t="n"/>
      <c r="GR321" s="95" t="n">
        <v>0</v>
      </c>
      <c r="GS321" s="95" t="n">
        <v>2</v>
      </c>
      <c r="GT321" s="95" t="n">
        <v>0</v>
      </c>
      <c r="GU321" s="95" t="n"/>
      <c r="GV321" s="95">
        <f>ROUND((GT321),6)</f>
        <v/>
      </c>
      <c r="GW321" s="95" t="n">
        <v>1</v>
      </c>
      <c r="GX321" s="95">
        <f>ROUND(HC321*I321,2)</f>
        <v/>
      </c>
      <c r="GY321" s="95" t="n">
        <v>0</v>
      </c>
      <c r="GZ321" s="95" t="n">
        <v>0</v>
      </c>
      <c r="HA321" s="95" t="n">
        <v>0</v>
      </c>
      <c r="HB321" s="95" t="n">
        <v>0</v>
      </c>
      <c r="HC321" s="95">
        <f>GV321*GW321</f>
        <v/>
      </c>
      <c r="HD321" s="95" t="n">
        <v>0</v>
      </c>
      <c r="HE321" s="95" t="n"/>
      <c r="HF321" s="95" t="n"/>
      <c r="HG321" s="95" t="n"/>
      <c r="HH321" s="95" t="n"/>
      <c r="HI321" s="95" t="n"/>
      <c r="HJ321" s="95" t="n"/>
      <c r="HK321" s="95" t="n"/>
      <c r="HL321" s="95" t="n"/>
      <c r="HM321" s="95" t="n"/>
      <c r="HN321" s="95" t="n"/>
      <c r="HO321" s="95" t="n"/>
      <c r="HP321" s="95" t="n"/>
      <c r="HQ321" s="95" t="n"/>
      <c r="HR321" s="95" t="n"/>
      <c r="HS321" s="95" t="n"/>
      <c r="HT321" s="95" t="n"/>
      <c r="HU321" s="95" t="n"/>
      <c r="HV321" s="95" t="n"/>
      <c r="HW321" s="95" t="n"/>
      <c r="HX321" s="95" t="n"/>
      <c r="HY321" s="95" t="n"/>
      <c r="HZ321" s="95" t="n"/>
      <c r="IA321" s="95" t="n"/>
      <c r="IB321" s="95" t="n"/>
      <c r="IC321" s="95" t="n"/>
      <c r="ID321" s="95" t="n"/>
      <c r="IE321" s="95" t="n"/>
      <c r="IF321" s="95" t="n"/>
      <c r="IG321" s="95" t="n"/>
      <c r="IH321" s="95" t="n"/>
      <c r="II321" s="95" t="n"/>
      <c r="IJ321" s="95" t="n"/>
      <c r="IK321" s="95" t="n"/>
      <c r="IL321" s="95" t="n"/>
      <c r="IM321" s="95" t="n"/>
      <c r="IN321" s="95" t="n"/>
      <c r="IO321" s="95" t="n"/>
      <c r="IP321" s="95" t="n"/>
      <c r="IQ321" s="95" t="n"/>
      <c r="IR321" s="95" t="n"/>
      <c r="IS321" s="95" t="n"/>
      <c r="IT321" s="95" t="n"/>
      <c r="IU321" s="95" t="n"/>
    </row>
    <row r="322" ht="12.75" customHeight="1" s="54">
      <c r="A322" s="95" t="n">
        <v>18</v>
      </c>
      <c r="B322" s="95" t="n">
        <v>1</v>
      </c>
      <c r="C322" s="95">
        <f>ROW(SmtRes!A299)</f>
        <v/>
      </c>
      <c r="D322" s="95">
        <f>ROW(EtalonRes!A299)</f>
        <v/>
      </c>
      <c r="E322" s="95" t="n">
        <v>2.1</v>
      </c>
      <c r="F322" s="95" t="inlineStr">
        <is>
          <t>PETR-1096374</t>
        </is>
      </c>
      <c r="G322" s="95" t="inlineStr">
        <is>
          <t>Пароизоляция, мембрана, уплотнительные ленты потолков мокрых зон</t>
        </is>
      </c>
      <c r="H322" s="95" t="inlineStr">
        <is>
          <t>м2</t>
        </is>
      </c>
      <c r="I322" s="95" t="n">
        <v>82.55</v>
      </c>
      <c r="J322" s="95" t="n">
        <v>105.94</v>
      </c>
      <c r="K322" s="95" t="n">
        <v>8745.120000000001</v>
      </c>
      <c r="L322" s="95" t="n"/>
      <c r="M322" s="95" t="n"/>
      <c r="N322" s="95" t="n"/>
      <c r="O322" s="95">
        <f>ROUND(Z322,2)</f>
        <v/>
      </c>
      <c r="P322" s="95">
        <f>ROUND(U322,2)</f>
        <v/>
      </c>
      <c r="Q322" s="95">
        <f>ROUND(1,2)</f>
        <v/>
      </c>
      <c r="R322" s="95">
        <f>ROUND(AH322,2)</f>
        <v/>
      </c>
      <c r="S322" s="95" t="inlineStr">
        <is>
          <t>PETR-1096374</t>
        </is>
      </c>
      <c r="T322" s="95" t="inlineStr">
        <is>
          <t>material</t>
        </is>
      </c>
      <c r="U322" s="95" t="n">
        <v>8745.120000000001</v>
      </c>
      <c r="V322" s="95" t="n">
        <v>0</v>
      </c>
      <c r="W322" s="95" t="n">
        <v>0</v>
      </c>
      <c r="X322" s="95" t="n">
        <v>0</v>
      </c>
      <c r="Y322" s="95" t="n">
        <v>0</v>
      </c>
      <c r="Z322" s="95" t="n">
        <v>8745.35</v>
      </c>
      <c r="AA322" s="95" t="n">
        <v>0</v>
      </c>
      <c r="AB322" s="95" t="n">
        <v>0</v>
      </c>
      <c r="AC322" s="95" t="n">
        <v>0</v>
      </c>
      <c r="AD322" s="95" t="n">
        <v>0</v>
      </c>
      <c r="AE322" s="95" t="inlineStr">
        <is>
          <t>material</t>
        </is>
      </c>
      <c r="AF322" s="95" t="n">
        <v>0</v>
      </c>
      <c r="AG322" s="95" t="n">
        <v>0</v>
      </c>
      <c r="AH322" s="95" t="n">
        <v>0</v>
      </c>
      <c r="AI322" s="95">
        <f>(EX322)</f>
        <v/>
      </c>
      <c r="AJ322" s="95">
        <f>(AS322)</f>
        <v/>
      </c>
      <c r="AK322" s="95" t="n">
        <v>0</v>
      </c>
      <c r="AL322" s="95" t="n">
        <v>0</v>
      </c>
      <c r="AM322" s="95" t="n">
        <v>0</v>
      </c>
      <c r="AN322" s="95" t="n">
        <v>0</v>
      </c>
      <c r="AO322" s="95">
        <f>ROUND(O322,2)</f>
        <v/>
      </c>
      <c r="AP322" s="95" t="n">
        <v>0</v>
      </c>
      <c r="AQ322" s="95">
        <f>ROUND(R322,2)</f>
        <v/>
      </c>
      <c r="AR322" s="95" t="n">
        <v>0</v>
      </c>
      <c r="AS322" s="95" t="n">
        <v>0</v>
      </c>
      <c r="AT322" s="95" t="n">
        <v>0</v>
      </c>
      <c r="AU322" s="95" t="n">
        <v>0</v>
      </c>
      <c r="AV322" s="95" t="n">
        <v>1</v>
      </c>
      <c r="AW322" s="95" t="n">
        <v>1</v>
      </c>
      <c r="AX322" s="95" t="n"/>
      <c r="AY322" s="95" t="n"/>
      <c r="AZ322" s="95" t="n">
        <v>1</v>
      </c>
      <c r="BA322" s="95" t="n">
        <v>0</v>
      </c>
      <c r="BB322" s="95" t="n">
        <v>0</v>
      </c>
      <c r="BC322" s="95" t="n">
        <v>1</v>
      </c>
      <c r="BD322" s="95" t="n"/>
      <c r="BE322" s="95" t="n"/>
      <c r="BF322" s="95" t="n"/>
      <c r="BG322" s="95" t="n"/>
      <c r="BH322" s="95" t="n">
        <v>3</v>
      </c>
      <c r="BI322" s="95" t="n">
        <v>82.55</v>
      </c>
      <c r="BJ322" s="95" t="n"/>
      <c r="BK322" s="95" t="n"/>
      <c r="BL322" s="95" t="n"/>
      <c r="BM322" s="95" t="n">
        <v>400002</v>
      </c>
      <c r="BN322" s="95" t="n">
        <v>0</v>
      </c>
      <c r="BO322" s="95" t="n"/>
      <c r="BP322" s="95" t="n">
        <v>0</v>
      </c>
      <c r="BQ322" s="95" t="n">
        <v>202</v>
      </c>
      <c r="BR322" s="95" t="n">
        <v>0</v>
      </c>
      <c r="BS322" s="95" t="n">
        <v>1</v>
      </c>
      <c r="BT322" s="95" t="n">
        <v>1</v>
      </c>
      <c r="BU322" s="95" t="n">
        <v>1</v>
      </c>
      <c r="BV322" s="95" t="n">
        <v>1</v>
      </c>
      <c r="BW322" s="95" t="n">
        <v>1</v>
      </c>
      <c r="BX322" s="95" t="n">
        <v>1</v>
      </c>
      <c r="BY322" s="95" t="n"/>
      <c r="BZ322" s="95" t="n">
        <v>0</v>
      </c>
      <c r="CA322" s="95" t="n">
        <v>0</v>
      </c>
      <c r="CB322" s="95" t="n"/>
      <c r="CC322" s="95" t="n"/>
      <c r="CD322" s="95" t="n"/>
      <c r="CE322" s="95" t="n">
        <v>30</v>
      </c>
      <c r="CF322" s="95" t="n">
        <v>0</v>
      </c>
      <c r="CG322" s="95" t="n">
        <v>0</v>
      </c>
      <c r="CH322" s="95" t="n"/>
      <c r="CI322" s="95" t="n"/>
      <c r="CJ322" s="95" t="n"/>
      <c r="CK322" s="95" t="n"/>
      <c r="CL322" s="95" t="n"/>
      <c r="CM322" s="95" t="n">
        <v>0</v>
      </c>
      <c r="CN322" s="95" t="n"/>
      <c r="CO322" s="95" t="n">
        <v>0</v>
      </c>
      <c r="CP322" s="95">
        <f>ROUND(P322,2)</f>
        <v/>
      </c>
      <c r="CQ322" s="95">
        <f>ROUND(V322,2)</f>
        <v/>
      </c>
      <c r="CR322" s="95">
        <f>ROUND(W322,2)</f>
        <v/>
      </c>
      <c r="CS322" s="95">
        <f>ROUND(X322,2)</f>
        <v/>
      </c>
      <c r="CT322" s="95">
        <f>ROUND(Y322,2)</f>
        <v/>
      </c>
      <c r="CU322" s="95">
        <f>ROUND(AF322,2)</f>
        <v/>
      </c>
      <c r="CV322" s="95">
        <f>ROUND((AH322*AV322),2)</f>
        <v/>
      </c>
      <c r="CW322" s="95">
        <f>ROUND(AI322,2)</f>
        <v/>
      </c>
      <c r="CX322" s="95">
        <f>ROUND(AJ322,2)</f>
        <v/>
      </c>
      <c r="CY322" s="95">
        <f>ROUND(((P322*AT322)/100),2)</f>
        <v/>
      </c>
      <c r="CZ322" s="95">
        <f>ROUND(((P322*AU322)/100),2)</f>
        <v/>
      </c>
      <c r="DA322" s="95" t="n"/>
      <c r="DB322" s="95" t="n"/>
      <c r="DC322" s="95" t="n"/>
      <c r="DD322" s="95" t="n"/>
      <c r="DE322" s="95" t="n"/>
      <c r="DF322" s="95" t="n"/>
      <c r="DG322" s="95" t="n"/>
      <c r="DH322" s="95" t="n"/>
      <c r="DI322" s="95" t="n"/>
      <c r="DJ322" s="95" t="n"/>
      <c r="DK322" s="95" t="n"/>
      <c r="DL322" s="95" t="n"/>
      <c r="DM322" s="95" t="n"/>
      <c r="DN322" s="95" t="n">
        <v>0</v>
      </c>
      <c r="DO322" s="95" t="n">
        <v>0</v>
      </c>
      <c r="DP322" s="95" t="n">
        <v>1</v>
      </c>
      <c r="DQ322" s="95" t="n">
        <v>1</v>
      </c>
      <c r="DR322" s="95" t="n"/>
      <c r="DS322" s="95" t="n"/>
      <c r="DT322" s="95" t="n"/>
      <c r="DU322" s="95" t="n">
        <v>1000</v>
      </c>
      <c r="DV322" s="95" t="inlineStr">
        <is>
          <t>м2</t>
        </is>
      </c>
      <c r="DW322" s="95" t="inlineStr">
        <is>
          <t>м2</t>
        </is>
      </c>
      <c r="DX322" s="95" t="n">
        <v>1</v>
      </c>
      <c r="DY322" s="95" t="n"/>
      <c r="DZ322" s="95" t="n"/>
      <c r="EA322" s="95" t="n"/>
      <c r="EB322" s="95" t="n"/>
      <c r="EC322" s="95" t="n"/>
      <c r="ED322" s="95" t="n"/>
      <c r="EE322" s="95" t="n">
        <v>1565022590</v>
      </c>
      <c r="EF322" s="95" t="n">
        <v>202</v>
      </c>
      <c r="EG322" s="95" t="inlineStr">
        <is>
          <t>Материалы</t>
        </is>
      </c>
      <c r="EH322" s="95" t="n">
        <v>0</v>
      </c>
      <c r="EI322" s="95" t="n"/>
      <c r="EJ322" s="95" t="n">
        <v>82.55</v>
      </c>
      <c r="EK322" s="95" t="n">
        <v>0</v>
      </c>
      <c r="EL322" s="95" t="inlineStr">
        <is>
          <t>ТКП / коммерческое предложение</t>
        </is>
      </c>
      <c r="EM322" s="95" t="inlineStr">
        <is>
          <t>PETR-1096374</t>
        </is>
      </c>
      <c r="EN322" s="95" t="n"/>
      <c r="EO322" s="95" t="n"/>
      <c r="EP322" s="95" t="n"/>
      <c r="EQ322" s="95" t="n">
        <v>0</v>
      </c>
      <c r="ER322" s="95" t="n">
        <v>105.94</v>
      </c>
      <c r="ES322" s="95" t="n">
        <v>0</v>
      </c>
      <c r="ET322" s="95" t="n">
        <v>0</v>
      </c>
      <c r="EU322" s="95" t="n">
        <v>0</v>
      </c>
      <c r="EV322" s="95" t="n">
        <v>0</v>
      </c>
      <c r="EW322" s="95" t="n">
        <v>0</v>
      </c>
      <c r="EX322" s="95" t="n">
        <v>0</v>
      </c>
      <c r="EY322" s="95" t="n">
        <v>0</v>
      </c>
      <c r="EZ322" s="95" t="n"/>
      <c r="FA322" s="95" t="n"/>
      <c r="FB322" s="95" t="n"/>
      <c r="FC322" s="95" t="n"/>
      <c r="FD322" s="95" t="n"/>
      <c r="FE322" s="95" t="n"/>
      <c r="FF322" s="95" t="n"/>
      <c r="FG322" s="95" t="n"/>
      <c r="FH322" s="95" t="n"/>
      <c r="FI322" s="95" t="n"/>
      <c r="FJ322" s="95" t="n"/>
      <c r="FK322" s="95" t="n"/>
      <c r="FL322" s="95" t="n"/>
      <c r="FM322" s="95" t="n"/>
      <c r="FN322" s="95" t="n"/>
      <c r="FO322" s="95" t="n"/>
      <c r="FP322" s="95" t="n"/>
      <c r="FQ322" s="95" t="n">
        <v>0</v>
      </c>
      <c r="FR322" s="95">
        <f>ROUND(IF(BI322=3,GM322,0),2)</f>
        <v/>
      </c>
      <c r="FS322" s="95" t="n">
        <v>0</v>
      </c>
      <c r="FT322" s="95" t="n"/>
      <c r="FU322" s="95" t="n"/>
      <c r="FV322" s="95" t="n"/>
      <c r="FW322" s="95" t="n"/>
      <c r="FX322" s="95" t="n">
        <v>0</v>
      </c>
      <c r="FY322" s="95" t="n">
        <v>0</v>
      </c>
      <c r="FZ322" s="95" t="n"/>
      <c r="GA322" s="95" t="inlineStr">
        <is>
          <t>[82 / 1,20 /  1] +  2% Заг.скл</t>
        </is>
      </c>
      <c r="GB322" s="95" t="n"/>
      <c r="GC322" s="95" t="n"/>
      <c r="GD322" s="95" t="n">
        <v>1</v>
      </c>
      <c r="GE322" s="95" t="n"/>
      <c r="GF322" s="95" t="n">
        <v>1565022590</v>
      </c>
      <c r="GG322" s="95" t="n">
        <v>2</v>
      </c>
      <c r="GH322" s="95" t="n">
        <v>4</v>
      </c>
      <c r="GI322" s="95" t="n">
        <v>-2</v>
      </c>
      <c r="GJ322" s="95" t="n">
        <v>0</v>
      </c>
      <c r="GK322" s="95" t="n">
        <v>0</v>
      </c>
      <c r="GL322" s="95">
        <f>ROUND(IF(AND(BH322=3,BI322=3,FS322&lt;&gt;0),P322,0),2)</f>
        <v/>
      </c>
      <c r="GM322" s="95">
        <f>ROUND(O322+X322+Y322,2)+GX322</f>
        <v/>
      </c>
      <c r="GN322" s="95">
        <f>IF(OR(BI322=0,BI322=1),GM322-GX322,0)</f>
        <v/>
      </c>
      <c r="GO322" s="95">
        <f>IF(BI322=2,GM322-GX322,0)</f>
        <v/>
      </c>
      <c r="GP322" s="95">
        <f>IF(BI322=4,GM322-GX322,0)</f>
        <v/>
      </c>
      <c r="GQ322" s="95" t="n"/>
      <c r="GR322" s="95" t="n">
        <v>0</v>
      </c>
      <c r="GS322" s="95" t="n">
        <v>2</v>
      </c>
      <c r="GT322" s="95" t="n">
        <v>0</v>
      </c>
      <c r="GU322" s="95" t="n"/>
      <c r="GV322" s="95">
        <f>ROUND((GT322),6)</f>
        <v/>
      </c>
      <c r="GW322" s="95" t="n">
        <v>1</v>
      </c>
      <c r="GX322" s="95">
        <f>ROUND(HC322*I322,2)</f>
        <v/>
      </c>
      <c r="GY322" s="95" t="n">
        <v>0</v>
      </c>
      <c r="GZ322" s="95" t="n">
        <v>0</v>
      </c>
      <c r="HA322" s="95" t="n">
        <v>0</v>
      </c>
      <c r="HB322" s="95" t="n">
        <v>0</v>
      </c>
      <c r="HC322" s="95">
        <f>GV322*GW322</f>
        <v/>
      </c>
      <c r="HD322" s="95" t="n">
        <v>0</v>
      </c>
      <c r="HE322" s="95" t="n"/>
      <c r="HF322" s="95" t="n"/>
      <c r="HG322" s="95" t="n"/>
      <c r="HH322" s="95" t="n"/>
      <c r="HI322" s="95" t="n"/>
      <c r="HJ322" s="95" t="n"/>
      <c r="HK322" s="95" t="n"/>
      <c r="HL322" s="95" t="n"/>
      <c r="HM322" s="95" t="n"/>
      <c r="HN322" s="95" t="n"/>
      <c r="HO322" s="95" t="n"/>
      <c r="HP322" s="95" t="n"/>
      <c r="HQ322" s="95" t="n"/>
      <c r="HR322" s="95" t="n"/>
      <c r="HS322" s="95" t="n"/>
      <c r="HT322" s="95" t="n"/>
      <c r="HU322" s="95" t="n"/>
      <c r="HV322" s="95" t="n"/>
      <c r="HW322" s="95" t="n"/>
      <c r="HX322" s="95" t="n"/>
      <c r="HY322" s="95" t="n"/>
      <c r="HZ322" s="95" t="n"/>
      <c r="IA322" s="95" t="n"/>
      <c r="IB322" s="95" t="n"/>
      <c r="IC322" s="95" t="n"/>
      <c r="ID322" s="95" t="n"/>
      <c r="IE322" s="95" t="n"/>
      <c r="IF322" s="95" t="n"/>
      <c r="IG322" s="95" t="n"/>
      <c r="IH322" s="95" t="n"/>
      <c r="II322" s="95" t="n"/>
      <c r="IJ322" s="95" t="n"/>
      <c r="IK322" s="95" t="n"/>
      <c r="IL322" s="95" t="n"/>
      <c r="IM322" s="95" t="n"/>
      <c r="IN322" s="95" t="n"/>
      <c r="IO322" s="95" t="n"/>
      <c r="IP322" s="95" t="n"/>
      <c r="IQ322" s="95" t="n"/>
      <c r="IR322" s="95" t="n"/>
      <c r="IS322" s="95" t="n"/>
      <c r="IT322" s="95" t="n"/>
      <c r="IU322" s="95" t="n"/>
    </row>
    <row r="323" ht="12.75" customHeight="1" s="54">
      <c r="A323" s="95" t="n">
        <v>18</v>
      </c>
      <c r="B323" s="95" t="n">
        <v>1</v>
      </c>
      <c r="C323" s="95">
        <f>ROW(SmtRes!A300)</f>
        <v/>
      </c>
      <c r="D323" s="95">
        <f>ROW(EtalonRes!A300)</f>
        <v/>
      </c>
      <c r="E323" s="95" t="n">
        <v>2.1</v>
      </c>
      <c r="F323" s="95" t="inlineStr">
        <is>
          <t>PETR-101932</t>
        </is>
      </c>
      <c r="G323" s="95" t="inlineStr">
        <is>
          <t>Гипсокартон Knauf влагостойкий 2500х1200х12,5 мм</t>
        </is>
      </c>
      <c r="H323" s="95" t="inlineStr">
        <is>
          <t>лист</t>
        </is>
      </c>
      <c r="I323" s="95" t="n">
        <v>55</v>
      </c>
      <c r="J323" s="95" t="n">
        <v>631.16</v>
      </c>
      <c r="K323" s="95" t="n">
        <v>34713.97</v>
      </c>
      <c r="L323" s="95" t="n"/>
      <c r="M323" s="95" t="n"/>
      <c r="N323" s="95" t="n"/>
      <c r="O323" s="95">
        <f>ROUND(Z323,2)</f>
        <v/>
      </c>
      <c r="P323" s="95">
        <f>ROUND(U323,2)</f>
        <v/>
      </c>
      <c r="Q323" s="95">
        <f>ROUND(1,2)</f>
        <v/>
      </c>
      <c r="R323" s="95">
        <f>ROUND(AH323,2)</f>
        <v/>
      </c>
      <c r="S323" s="95" t="inlineStr">
        <is>
          <t>PETR-101932</t>
        </is>
      </c>
      <c r="T323" s="95" t="inlineStr">
        <is>
          <t>material</t>
        </is>
      </c>
      <c r="U323" s="95" t="n">
        <v>34713.97</v>
      </c>
      <c r="V323" s="95" t="n">
        <v>0</v>
      </c>
      <c r="W323" s="95" t="n">
        <v>0</v>
      </c>
      <c r="X323" s="95" t="n">
        <v>0</v>
      </c>
      <c r="Y323" s="95" t="n">
        <v>0</v>
      </c>
      <c r="Z323" s="95" t="n">
        <v>34713.8</v>
      </c>
      <c r="AA323" s="95" t="n">
        <v>0</v>
      </c>
      <c r="AB323" s="95" t="n">
        <v>0</v>
      </c>
      <c r="AC323" s="95" t="n">
        <v>0</v>
      </c>
      <c r="AD323" s="95" t="n">
        <v>0</v>
      </c>
      <c r="AE323" s="95" t="inlineStr">
        <is>
          <t>material</t>
        </is>
      </c>
      <c r="AF323" s="95" t="n">
        <v>0</v>
      </c>
      <c r="AG323" s="95" t="n">
        <v>0</v>
      </c>
      <c r="AH323" s="95" t="n">
        <v>0</v>
      </c>
      <c r="AI323" s="95">
        <f>(EX323)</f>
        <v/>
      </c>
      <c r="AJ323" s="95">
        <f>(AS323)</f>
        <v/>
      </c>
      <c r="AK323" s="95" t="n">
        <v>0</v>
      </c>
      <c r="AL323" s="95" t="n">
        <v>0</v>
      </c>
      <c r="AM323" s="95" t="n">
        <v>0</v>
      </c>
      <c r="AN323" s="95" t="n">
        <v>0</v>
      </c>
      <c r="AO323" s="95">
        <f>ROUND(O323,2)</f>
        <v/>
      </c>
      <c r="AP323" s="95" t="n">
        <v>0</v>
      </c>
      <c r="AQ323" s="95">
        <f>ROUND(R323,2)</f>
        <v/>
      </c>
      <c r="AR323" s="95" t="n">
        <v>0</v>
      </c>
      <c r="AS323" s="95" t="n">
        <v>0</v>
      </c>
      <c r="AT323" s="95" t="n">
        <v>0</v>
      </c>
      <c r="AU323" s="95" t="n">
        <v>0</v>
      </c>
      <c r="AV323" s="95" t="n">
        <v>1</v>
      </c>
      <c r="AW323" s="95" t="n">
        <v>1</v>
      </c>
      <c r="AX323" s="95" t="n"/>
      <c r="AY323" s="95" t="n"/>
      <c r="AZ323" s="95" t="n">
        <v>1</v>
      </c>
      <c r="BA323" s="95" t="n">
        <v>0</v>
      </c>
      <c r="BB323" s="95" t="n">
        <v>0</v>
      </c>
      <c r="BC323" s="95" t="n">
        <v>1</v>
      </c>
      <c r="BD323" s="95" t="n"/>
      <c r="BE323" s="95" t="n"/>
      <c r="BF323" s="95" t="n"/>
      <c r="BG323" s="95" t="n"/>
      <c r="BH323" s="95" t="n">
        <v>3</v>
      </c>
      <c r="BI323" s="95" t="n">
        <v>55</v>
      </c>
      <c r="BJ323" s="95" t="n"/>
      <c r="BK323" s="95" t="n"/>
      <c r="BL323" s="95" t="n"/>
      <c r="BM323" s="95" t="n">
        <v>400002</v>
      </c>
      <c r="BN323" s="95" t="n">
        <v>0</v>
      </c>
      <c r="BO323" s="95" t="n"/>
      <c r="BP323" s="95" t="n">
        <v>0</v>
      </c>
      <c r="BQ323" s="95" t="n">
        <v>202</v>
      </c>
      <c r="BR323" s="95" t="n">
        <v>0</v>
      </c>
      <c r="BS323" s="95" t="n">
        <v>1</v>
      </c>
      <c r="BT323" s="95" t="n">
        <v>1</v>
      </c>
      <c r="BU323" s="95" t="n">
        <v>1</v>
      </c>
      <c r="BV323" s="95" t="n">
        <v>1</v>
      </c>
      <c r="BW323" s="95" t="n">
        <v>1</v>
      </c>
      <c r="BX323" s="95" t="n">
        <v>1</v>
      </c>
      <c r="BY323" s="95" t="n"/>
      <c r="BZ323" s="95" t="n">
        <v>0</v>
      </c>
      <c r="CA323" s="95" t="n">
        <v>0</v>
      </c>
      <c r="CB323" s="95" t="n"/>
      <c r="CC323" s="95" t="n"/>
      <c r="CD323" s="95" t="n"/>
      <c r="CE323" s="95" t="n">
        <v>30</v>
      </c>
      <c r="CF323" s="95" t="n">
        <v>0</v>
      </c>
      <c r="CG323" s="95" t="n">
        <v>0</v>
      </c>
      <c r="CH323" s="95" t="n"/>
      <c r="CI323" s="95" t="n"/>
      <c r="CJ323" s="95" t="n"/>
      <c r="CK323" s="95" t="n"/>
      <c r="CL323" s="95" t="n"/>
      <c r="CM323" s="95" t="n">
        <v>0</v>
      </c>
      <c r="CN323" s="95" t="n"/>
      <c r="CO323" s="95" t="n">
        <v>0</v>
      </c>
      <c r="CP323" s="95">
        <f>ROUND(P323,2)</f>
        <v/>
      </c>
      <c r="CQ323" s="95">
        <f>ROUND(V323,2)</f>
        <v/>
      </c>
      <c r="CR323" s="95">
        <f>ROUND(W323,2)</f>
        <v/>
      </c>
      <c r="CS323" s="95">
        <f>ROUND(X323,2)</f>
        <v/>
      </c>
      <c r="CT323" s="95">
        <f>ROUND(Y323,2)</f>
        <v/>
      </c>
      <c r="CU323" s="95">
        <f>ROUND(AF323,2)</f>
        <v/>
      </c>
      <c r="CV323" s="95">
        <f>ROUND((AH323*AV323),2)</f>
        <v/>
      </c>
      <c r="CW323" s="95">
        <f>ROUND(AI323,2)</f>
        <v/>
      </c>
      <c r="CX323" s="95">
        <f>ROUND(AJ323,2)</f>
        <v/>
      </c>
      <c r="CY323" s="95">
        <f>ROUND(((P323*AT323)/100),2)</f>
        <v/>
      </c>
      <c r="CZ323" s="95">
        <f>ROUND(((P323*AU323)/100),2)</f>
        <v/>
      </c>
      <c r="DA323" s="95" t="n"/>
      <c r="DB323" s="95" t="n"/>
      <c r="DC323" s="95" t="n"/>
      <c r="DD323" s="95" t="n"/>
      <c r="DE323" s="95" t="n"/>
      <c r="DF323" s="95" t="n"/>
      <c r="DG323" s="95" t="n"/>
      <c r="DH323" s="95" t="n"/>
      <c r="DI323" s="95" t="n"/>
      <c r="DJ323" s="95" t="n"/>
      <c r="DK323" s="95" t="n"/>
      <c r="DL323" s="95" t="n"/>
      <c r="DM323" s="95" t="n"/>
      <c r="DN323" s="95" t="n">
        <v>0</v>
      </c>
      <c r="DO323" s="95" t="n">
        <v>0</v>
      </c>
      <c r="DP323" s="95" t="n">
        <v>1</v>
      </c>
      <c r="DQ323" s="95" t="n">
        <v>1</v>
      </c>
      <c r="DR323" s="95" t="n"/>
      <c r="DS323" s="95" t="n"/>
      <c r="DT323" s="95" t="n"/>
      <c r="DU323" s="95" t="n">
        <v>1000</v>
      </c>
      <c r="DV323" s="95" t="inlineStr">
        <is>
          <t>лист</t>
        </is>
      </c>
      <c r="DW323" s="95" t="inlineStr">
        <is>
          <t>лист</t>
        </is>
      </c>
      <c r="DX323" s="95" t="n">
        <v>1</v>
      </c>
      <c r="DY323" s="95" t="n"/>
      <c r="DZ323" s="95" t="n"/>
      <c r="EA323" s="95" t="n"/>
      <c r="EB323" s="95" t="n"/>
      <c r="EC323" s="95" t="n"/>
      <c r="ED323" s="95" t="n"/>
      <c r="EE323" s="95" t="n">
        <v>1663139390</v>
      </c>
      <c r="EF323" s="95" t="n">
        <v>202</v>
      </c>
      <c r="EG323" s="95" t="inlineStr">
        <is>
          <t>Материалы</t>
        </is>
      </c>
      <c r="EH323" s="95" t="n">
        <v>0</v>
      </c>
      <c r="EI323" s="95" t="n"/>
      <c r="EJ323" s="95" t="n">
        <v>55</v>
      </c>
      <c r="EK323" s="95" t="n">
        <v>0</v>
      </c>
      <c r="EL323" s="95" t="inlineStr">
        <is>
          <t>ТКП / коммерческое предложение</t>
        </is>
      </c>
      <c r="EM323" s="95" t="inlineStr">
        <is>
          <t>PETR-101932</t>
        </is>
      </c>
      <c r="EN323" s="95" t="n"/>
      <c r="EO323" s="95" t="n"/>
      <c r="EP323" s="95" t="n"/>
      <c r="EQ323" s="95" t="n">
        <v>0</v>
      </c>
      <c r="ER323" s="95" t="n">
        <v>631.16</v>
      </c>
      <c r="ES323" s="95" t="n">
        <v>0</v>
      </c>
      <c r="ET323" s="95" t="n">
        <v>0</v>
      </c>
      <c r="EU323" s="95" t="n">
        <v>0</v>
      </c>
      <c r="EV323" s="95" t="n">
        <v>0</v>
      </c>
      <c r="EW323" s="95" t="n">
        <v>0</v>
      </c>
      <c r="EX323" s="95" t="n">
        <v>0</v>
      </c>
      <c r="EY323" s="95" t="n">
        <v>0</v>
      </c>
      <c r="EZ323" s="95" t="n"/>
      <c r="FA323" s="95" t="n"/>
      <c r="FB323" s="95" t="n"/>
      <c r="FC323" s="95" t="n"/>
      <c r="FD323" s="95" t="n"/>
      <c r="FE323" s="95" t="n"/>
      <c r="FF323" s="95" t="n"/>
      <c r="FG323" s="95" t="n"/>
      <c r="FH323" s="95" t="n"/>
      <c r="FI323" s="95" t="n"/>
      <c r="FJ323" s="95" t="n"/>
      <c r="FK323" s="95" t="n"/>
      <c r="FL323" s="95" t="n"/>
      <c r="FM323" s="95" t="n"/>
      <c r="FN323" s="95" t="n"/>
      <c r="FO323" s="95" t="n"/>
      <c r="FP323" s="95" t="n"/>
      <c r="FQ323" s="95" t="n">
        <v>0</v>
      </c>
      <c r="FR323" s="95">
        <f>ROUND(IF(BI323=3,GM323,0),2)</f>
        <v/>
      </c>
      <c r="FS323" s="95" t="n">
        <v>0</v>
      </c>
      <c r="FT323" s="95" t="n"/>
      <c r="FU323" s="95" t="n"/>
      <c r="FV323" s="95" t="n"/>
      <c r="FW323" s="95" t="n"/>
      <c r="FX323" s="95" t="n">
        <v>0</v>
      </c>
      <c r="FY323" s="95" t="n">
        <v>0</v>
      </c>
      <c r="FZ323" s="95" t="n"/>
      <c r="GA323" s="95" t="inlineStr">
        <is>
          <t>[82 / 1,20 /  1] +  2% Заг.скл</t>
        </is>
      </c>
      <c r="GB323" s="95" t="n"/>
      <c r="GC323" s="95" t="n"/>
      <c r="GD323" s="95" t="n">
        <v>1</v>
      </c>
      <c r="GE323" s="95" t="n"/>
      <c r="GF323" s="95" t="n">
        <v>1663139390</v>
      </c>
      <c r="GG323" s="95" t="n">
        <v>2</v>
      </c>
      <c r="GH323" s="95" t="n">
        <v>4</v>
      </c>
      <c r="GI323" s="95" t="n">
        <v>-2</v>
      </c>
      <c r="GJ323" s="95" t="n">
        <v>0</v>
      </c>
      <c r="GK323" s="95" t="n">
        <v>0</v>
      </c>
      <c r="GL323" s="95">
        <f>ROUND(IF(AND(BH323=3,BI323=3,FS323&lt;&gt;0),P323,0),2)</f>
        <v/>
      </c>
      <c r="GM323" s="95">
        <f>ROUND(O323+X323+Y323,2)+GX323</f>
        <v/>
      </c>
      <c r="GN323" s="95">
        <f>IF(OR(BI323=0,BI323=1),GM323-GX323,0)</f>
        <v/>
      </c>
      <c r="GO323" s="95">
        <f>IF(BI323=2,GM323-GX323,0)</f>
        <v/>
      </c>
      <c r="GP323" s="95">
        <f>IF(BI323=4,GM323-GX323,0)</f>
        <v/>
      </c>
      <c r="GQ323" s="95" t="n"/>
      <c r="GR323" s="95" t="n">
        <v>0</v>
      </c>
      <c r="GS323" s="95" t="n">
        <v>2</v>
      </c>
      <c r="GT323" s="95" t="n">
        <v>0</v>
      </c>
      <c r="GU323" s="95" t="n"/>
      <c r="GV323" s="95">
        <f>ROUND((GT323),6)</f>
        <v/>
      </c>
      <c r="GW323" s="95" t="n">
        <v>1</v>
      </c>
      <c r="GX323" s="95">
        <f>ROUND(HC323*I323,2)</f>
        <v/>
      </c>
      <c r="GY323" s="95" t="n">
        <v>0</v>
      </c>
      <c r="GZ323" s="95" t="n">
        <v>0</v>
      </c>
      <c r="HA323" s="95" t="n">
        <v>0</v>
      </c>
      <c r="HB323" s="95" t="n">
        <v>0</v>
      </c>
      <c r="HC323" s="95">
        <f>GV323*GW323</f>
        <v/>
      </c>
      <c r="HD323" s="95" t="n">
        <v>0</v>
      </c>
      <c r="HE323" s="95" t="n"/>
      <c r="HF323" s="95" t="n"/>
      <c r="HG323" s="95" t="n"/>
      <c r="HH323" s="95" t="n"/>
      <c r="HI323" s="95" t="n"/>
      <c r="HJ323" s="95" t="n"/>
      <c r="HK323" s="95" t="n"/>
      <c r="HL323" s="95" t="n"/>
      <c r="HM323" s="95" t="n"/>
      <c r="HN323" s="95" t="n"/>
      <c r="HO323" s="95" t="n"/>
      <c r="HP323" s="95" t="n"/>
      <c r="HQ323" s="95" t="n"/>
      <c r="HR323" s="95" t="n"/>
      <c r="HS323" s="95" t="n"/>
      <c r="HT323" s="95" t="n"/>
      <c r="HU323" s="95" t="n"/>
      <c r="HV323" s="95" t="n"/>
      <c r="HW323" s="95" t="n"/>
      <c r="HX323" s="95" t="n"/>
      <c r="HY323" s="95" t="n"/>
      <c r="HZ323" s="95" t="n"/>
      <c r="IA323" s="95" t="n"/>
      <c r="IB323" s="95" t="n"/>
      <c r="IC323" s="95" t="n"/>
      <c r="ID323" s="95" t="n"/>
      <c r="IE323" s="95" t="n"/>
      <c r="IF323" s="95" t="n"/>
      <c r="IG323" s="95" t="n"/>
      <c r="IH323" s="95" t="n"/>
      <c r="II323" s="95" t="n"/>
      <c r="IJ323" s="95" t="n"/>
      <c r="IK323" s="95" t="n"/>
      <c r="IL323" s="95" t="n"/>
      <c r="IM323" s="95" t="n"/>
      <c r="IN323" s="95" t="n"/>
      <c r="IO323" s="95" t="n"/>
      <c r="IP323" s="95" t="n"/>
      <c r="IQ323" s="95" t="n"/>
      <c r="IR323" s="95" t="n"/>
      <c r="IS323" s="95" t="n"/>
      <c r="IT323" s="95" t="n"/>
      <c r="IU323" s="95" t="n"/>
    </row>
    <row r="324" ht="12.75" customHeight="1" s="54">
      <c r="A324" s="95" t="n">
        <v>18</v>
      </c>
      <c r="B324" s="95" t="n">
        <v>1</v>
      </c>
      <c r="C324" s="95">
        <f>ROW(SmtRes!A301)</f>
        <v/>
      </c>
      <c r="D324" s="95">
        <f>ROW(EtalonRes!A301)</f>
        <v/>
      </c>
      <c r="E324" s="95" t="n">
        <v>2.1</v>
      </c>
      <c r="F324" s="95" t="inlineStr">
        <is>
          <t>PETR-106477</t>
        </is>
      </c>
      <c r="G324" s="95" t="inlineStr">
        <is>
          <t>Профиль потолочный Knauf 60х27 мм 4 м</t>
        </is>
      </c>
      <c r="H324" s="95" t="inlineStr">
        <is>
          <t>шт.</t>
        </is>
      </c>
      <c r="I324" s="95" t="n">
        <v>83.59999999999999</v>
      </c>
      <c r="J324" s="95" t="n">
        <v>537.49</v>
      </c>
      <c r="K324" s="95" t="n">
        <v>44934.35</v>
      </c>
      <c r="L324" s="95" t="n"/>
      <c r="M324" s="95" t="n"/>
      <c r="N324" s="95" t="n"/>
      <c r="O324" s="95">
        <f>ROUND(Z324,2)</f>
        <v/>
      </c>
      <c r="P324" s="95">
        <f>ROUND(U324,2)</f>
        <v/>
      </c>
      <c r="Q324" s="95">
        <f>ROUND(1,2)</f>
        <v/>
      </c>
      <c r="R324" s="95">
        <f>ROUND(AH324,2)</f>
        <v/>
      </c>
      <c r="S324" s="95" t="inlineStr">
        <is>
          <t>PETR-106477</t>
        </is>
      </c>
      <c r="T324" s="95" t="inlineStr">
        <is>
          <t>material</t>
        </is>
      </c>
      <c r="U324" s="95" t="n">
        <v>44934.35</v>
      </c>
      <c r="V324" s="95" t="n">
        <v>0</v>
      </c>
      <c r="W324" s="95" t="n">
        <v>0</v>
      </c>
      <c r="X324" s="95" t="n">
        <v>0</v>
      </c>
      <c r="Y324" s="95" t="n">
        <v>0</v>
      </c>
      <c r="Z324" s="95" t="n">
        <v>44934.16</v>
      </c>
      <c r="AA324" s="95" t="n">
        <v>0</v>
      </c>
      <c r="AB324" s="95" t="n">
        <v>0</v>
      </c>
      <c r="AC324" s="95" t="n">
        <v>0</v>
      </c>
      <c r="AD324" s="95" t="n">
        <v>0</v>
      </c>
      <c r="AE324" s="95" t="inlineStr">
        <is>
          <t>material</t>
        </is>
      </c>
      <c r="AF324" s="95" t="n">
        <v>0</v>
      </c>
      <c r="AG324" s="95" t="n">
        <v>0</v>
      </c>
      <c r="AH324" s="95" t="n">
        <v>0</v>
      </c>
      <c r="AI324" s="95">
        <f>(EX324)</f>
        <v/>
      </c>
      <c r="AJ324" s="95">
        <f>(AS324)</f>
        <v/>
      </c>
      <c r="AK324" s="95" t="n">
        <v>0</v>
      </c>
      <c r="AL324" s="95" t="n">
        <v>0</v>
      </c>
      <c r="AM324" s="95" t="n">
        <v>0</v>
      </c>
      <c r="AN324" s="95" t="n">
        <v>0</v>
      </c>
      <c r="AO324" s="95">
        <f>ROUND(O324,2)</f>
        <v/>
      </c>
      <c r="AP324" s="95" t="n">
        <v>0</v>
      </c>
      <c r="AQ324" s="95">
        <f>ROUND(R324,2)</f>
        <v/>
      </c>
      <c r="AR324" s="95" t="n">
        <v>0</v>
      </c>
      <c r="AS324" s="95" t="n">
        <v>0</v>
      </c>
      <c r="AT324" s="95" t="n">
        <v>0</v>
      </c>
      <c r="AU324" s="95" t="n">
        <v>0</v>
      </c>
      <c r="AV324" s="95" t="n">
        <v>1</v>
      </c>
      <c r="AW324" s="95" t="n">
        <v>1</v>
      </c>
      <c r="AX324" s="95" t="n"/>
      <c r="AY324" s="95" t="n"/>
      <c r="AZ324" s="95" t="n">
        <v>1</v>
      </c>
      <c r="BA324" s="95" t="n">
        <v>0</v>
      </c>
      <c r="BB324" s="95" t="n">
        <v>0</v>
      </c>
      <c r="BC324" s="95" t="n">
        <v>1</v>
      </c>
      <c r="BD324" s="95" t="n"/>
      <c r="BE324" s="95" t="n"/>
      <c r="BF324" s="95" t="n"/>
      <c r="BG324" s="95" t="n"/>
      <c r="BH324" s="95" t="n">
        <v>3</v>
      </c>
      <c r="BI324" s="95" t="n">
        <v>83.59999999999999</v>
      </c>
      <c r="BJ324" s="95" t="n"/>
      <c r="BK324" s="95" t="n"/>
      <c r="BL324" s="95" t="n"/>
      <c r="BM324" s="95" t="n">
        <v>400002</v>
      </c>
      <c r="BN324" s="95" t="n">
        <v>0</v>
      </c>
      <c r="BO324" s="95" t="n"/>
      <c r="BP324" s="95" t="n">
        <v>0</v>
      </c>
      <c r="BQ324" s="95" t="n">
        <v>202</v>
      </c>
      <c r="BR324" s="95" t="n">
        <v>0</v>
      </c>
      <c r="BS324" s="95" t="n">
        <v>1</v>
      </c>
      <c r="BT324" s="95" t="n">
        <v>1</v>
      </c>
      <c r="BU324" s="95" t="n">
        <v>1</v>
      </c>
      <c r="BV324" s="95" t="n">
        <v>1</v>
      </c>
      <c r="BW324" s="95" t="n">
        <v>1</v>
      </c>
      <c r="BX324" s="95" t="n">
        <v>1</v>
      </c>
      <c r="BY324" s="95" t="n"/>
      <c r="BZ324" s="95" t="n">
        <v>0</v>
      </c>
      <c r="CA324" s="95" t="n">
        <v>0</v>
      </c>
      <c r="CB324" s="95" t="n"/>
      <c r="CC324" s="95" t="n"/>
      <c r="CD324" s="95" t="n"/>
      <c r="CE324" s="95" t="n">
        <v>30</v>
      </c>
      <c r="CF324" s="95" t="n">
        <v>0</v>
      </c>
      <c r="CG324" s="95" t="n">
        <v>0</v>
      </c>
      <c r="CH324" s="95" t="n"/>
      <c r="CI324" s="95" t="n"/>
      <c r="CJ324" s="95" t="n"/>
      <c r="CK324" s="95" t="n"/>
      <c r="CL324" s="95" t="n"/>
      <c r="CM324" s="95" t="n">
        <v>0</v>
      </c>
      <c r="CN324" s="95" t="n"/>
      <c r="CO324" s="95" t="n">
        <v>0</v>
      </c>
      <c r="CP324" s="95">
        <f>ROUND(P324,2)</f>
        <v/>
      </c>
      <c r="CQ324" s="95">
        <f>ROUND(V324,2)</f>
        <v/>
      </c>
      <c r="CR324" s="95">
        <f>ROUND(W324,2)</f>
        <v/>
      </c>
      <c r="CS324" s="95">
        <f>ROUND(X324,2)</f>
        <v/>
      </c>
      <c r="CT324" s="95">
        <f>ROUND(Y324,2)</f>
        <v/>
      </c>
      <c r="CU324" s="95">
        <f>ROUND(AF324,2)</f>
        <v/>
      </c>
      <c r="CV324" s="95">
        <f>ROUND((AH324*AV324),2)</f>
        <v/>
      </c>
      <c r="CW324" s="95">
        <f>ROUND(AI324,2)</f>
        <v/>
      </c>
      <c r="CX324" s="95">
        <f>ROUND(AJ324,2)</f>
        <v/>
      </c>
      <c r="CY324" s="95">
        <f>ROUND(((P324*AT324)/100),2)</f>
        <v/>
      </c>
      <c r="CZ324" s="95">
        <f>ROUND(((P324*AU324)/100),2)</f>
        <v/>
      </c>
      <c r="DA324" s="95" t="n"/>
      <c r="DB324" s="95" t="n"/>
      <c r="DC324" s="95" t="n"/>
      <c r="DD324" s="95" t="n"/>
      <c r="DE324" s="95" t="n"/>
      <c r="DF324" s="95" t="n"/>
      <c r="DG324" s="95" t="n"/>
      <c r="DH324" s="95" t="n"/>
      <c r="DI324" s="95" t="n"/>
      <c r="DJ324" s="95" t="n"/>
      <c r="DK324" s="95" t="n"/>
      <c r="DL324" s="95" t="n"/>
      <c r="DM324" s="95" t="n"/>
      <c r="DN324" s="95" t="n">
        <v>0</v>
      </c>
      <c r="DO324" s="95" t="n">
        <v>0</v>
      </c>
      <c r="DP324" s="95" t="n">
        <v>1</v>
      </c>
      <c r="DQ324" s="95" t="n">
        <v>1</v>
      </c>
      <c r="DR324" s="95" t="n"/>
      <c r="DS324" s="95" t="n"/>
      <c r="DT324" s="95" t="n"/>
      <c r="DU324" s="95" t="n">
        <v>1000</v>
      </c>
      <c r="DV324" s="95" t="inlineStr">
        <is>
          <t>шт.</t>
        </is>
      </c>
      <c r="DW324" s="95" t="inlineStr">
        <is>
          <t>шт.</t>
        </is>
      </c>
      <c r="DX324" s="95" t="n">
        <v>1</v>
      </c>
      <c r="DY324" s="95" t="n"/>
      <c r="DZ324" s="95" t="n"/>
      <c r="EA324" s="95" t="n"/>
      <c r="EB324" s="95" t="n"/>
      <c r="EC324" s="95" t="n"/>
      <c r="ED324" s="95" t="n"/>
      <c r="EE324" s="95" t="n">
        <v>1477161198</v>
      </c>
      <c r="EF324" s="95" t="n">
        <v>202</v>
      </c>
      <c r="EG324" s="95" t="inlineStr">
        <is>
          <t>Материалы</t>
        </is>
      </c>
      <c r="EH324" s="95" t="n">
        <v>0</v>
      </c>
      <c r="EI324" s="95" t="n"/>
      <c r="EJ324" s="95" t="n">
        <v>83.59999999999999</v>
      </c>
      <c r="EK324" s="95" t="n">
        <v>0</v>
      </c>
      <c r="EL324" s="95" t="inlineStr">
        <is>
          <t>ТКП / коммерческое предложение</t>
        </is>
      </c>
      <c r="EM324" s="95" t="inlineStr">
        <is>
          <t>PETR-106477</t>
        </is>
      </c>
      <c r="EN324" s="95" t="n"/>
      <c r="EO324" s="95" t="n"/>
      <c r="EP324" s="95" t="n"/>
      <c r="EQ324" s="95" t="n">
        <v>0</v>
      </c>
      <c r="ER324" s="95" t="n">
        <v>537.49</v>
      </c>
      <c r="ES324" s="95" t="n">
        <v>0</v>
      </c>
      <c r="ET324" s="95" t="n">
        <v>0</v>
      </c>
      <c r="EU324" s="95" t="n">
        <v>0</v>
      </c>
      <c r="EV324" s="95" t="n">
        <v>0</v>
      </c>
      <c r="EW324" s="95" t="n">
        <v>0</v>
      </c>
      <c r="EX324" s="95" t="n">
        <v>0</v>
      </c>
      <c r="EY324" s="95" t="n">
        <v>0</v>
      </c>
      <c r="EZ324" s="95" t="n"/>
      <c r="FA324" s="95" t="n"/>
      <c r="FB324" s="95" t="n"/>
      <c r="FC324" s="95" t="n"/>
      <c r="FD324" s="95" t="n"/>
      <c r="FE324" s="95" t="n"/>
      <c r="FF324" s="95" t="n"/>
      <c r="FG324" s="95" t="n"/>
      <c r="FH324" s="95" t="n"/>
      <c r="FI324" s="95" t="n"/>
      <c r="FJ324" s="95" t="n"/>
      <c r="FK324" s="95" t="n"/>
      <c r="FL324" s="95" t="n"/>
      <c r="FM324" s="95" t="n"/>
      <c r="FN324" s="95" t="n"/>
      <c r="FO324" s="95" t="n"/>
      <c r="FP324" s="95" t="n"/>
      <c r="FQ324" s="95" t="n">
        <v>0</v>
      </c>
      <c r="FR324" s="95">
        <f>ROUND(IF(BI324=3,GM324,0),2)</f>
        <v/>
      </c>
      <c r="FS324" s="95" t="n">
        <v>0</v>
      </c>
      <c r="FT324" s="95" t="n"/>
      <c r="FU324" s="95" t="n"/>
      <c r="FV324" s="95" t="n"/>
      <c r="FW324" s="95" t="n"/>
      <c r="FX324" s="95" t="n">
        <v>0</v>
      </c>
      <c r="FY324" s="95" t="n">
        <v>0</v>
      </c>
      <c r="FZ324" s="95" t="n"/>
      <c r="GA324" s="95" t="inlineStr">
        <is>
          <t>[82 / 1,20 /  1] +  2% Заг.скл</t>
        </is>
      </c>
      <c r="GB324" s="95" t="n"/>
      <c r="GC324" s="95" t="n"/>
      <c r="GD324" s="95" t="n">
        <v>1</v>
      </c>
      <c r="GE324" s="95" t="n"/>
      <c r="GF324" s="95" t="n">
        <v>1477161198</v>
      </c>
      <c r="GG324" s="95" t="n">
        <v>2</v>
      </c>
      <c r="GH324" s="95" t="n">
        <v>4</v>
      </c>
      <c r="GI324" s="95" t="n">
        <v>-2</v>
      </c>
      <c r="GJ324" s="95" t="n">
        <v>0</v>
      </c>
      <c r="GK324" s="95" t="n">
        <v>0</v>
      </c>
      <c r="GL324" s="95">
        <f>ROUND(IF(AND(BH324=3,BI324=3,FS324&lt;&gt;0),P324,0),2)</f>
        <v/>
      </c>
      <c r="GM324" s="95">
        <f>ROUND(O324+X324+Y324,2)+GX324</f>
        <v/>
      </c>
      <c r="GN324" s="95">
        <f>IF(OR(BI324=0,BI324=1),GM324-GX324,0)</f>
        <v/>
      </c>
      <c r="GO324" s="95">
        <f>IF(BI324=2,GM324-GX324,0)</f>
        <v/>
      </c>
      <c r="GP324" s="95">
        <f>IF(BI324=4,GM324-GX324,0)</f>
        <v/>
      </c>
      <c r="GQ324" s="95" t="n"/>
      <c r="GR324" s="95" t="n">
        <v>0</v>
      </c>
      <c r="GS324" s="95" t="n">
        <v>2</v>
      </c>
      <c r="GT324" s="95" t="n">
        <v>0</v>
      </c>
      <c r="GU324" s="95" t="n"/>
      <c r="GV324" s="95">
        <f>ROUND((GT324),6)</f>
        <v/>
      </c>
      <c r="GW324" s="95" t="n">
        <v>1</v>
      </c>
      <c r="GX324" s="95">
        <f>ROUND(HC324*I324,2)</f>
        <v/>
      </c>
      <c r="GY324" s="95" t="n">
        <v>0</v>
      </c>
      <c r="GZ324" s="95" t="n">
        <v>0</v>
      </c>
      <c r="HA324" s="95" t="n">
        <v>0</v>
      </c>
      <c r="HB324" s="95" t="n">
        <v>0</v>
      </c>
      <c r="HC324" s="95">
        <f>GV324*GW324</f>
        <v/>
      </c>
      <c r="HD324" s="95" t="n">
        <v>0</v>
      </c>
      <c r="HE324" s="95" t="n"/>
      <c r="HF324" s="95" t="n"/>
      <c r="HG324" s="95" t="n"/>
      <c r="HH324" s="95" t="n"/>
      <c r="HI324" s="95" t="n"/>
      <c r="HJ324" s="95" t="n"/>
      <c r="HK324" s="95" t="n"/>
      <c r="HL324" s="95" t="n"/>
      <c r="HM324" s="95" t="n"/>
      <c r="HN324" s="95" t="n"/>
      <c r="HO324" s="95" t="n"/>
      <c r="HP324" s="95" t="n"/>
      <c r="HQ324" s="95" t="n"/>
      <c r="HR324" s="95" t="n"/>
      <c r="HS324" s="95" t="n"/>
      <c r="HT324" s="95" t="n"/>
      <c r="HU324" s="95" t="n"/>
      <c r="HV324" s="95" t="n"/>
      <c r="HW324" s="95" t="n"/>
      <c r="HX324" s="95" t="n"/>
      <c r="HY324" s="95" t="n"/>
      <c r="HZ324" s="95" t="n"/>
      <c r="IA324" s="95" t="n"/>
      <c r="IB324" s="95" t="n"/>
      <c r="IC324" s="95" t="n"/>
      <c r="ID324" s="95" t="n"/>
      <c r="IE324" s="95" t="n"/>
      <c r="IF324" s="95" t="n"/>
      <c r="IG324" s="95" t="n"/>
      <c r="IH324" s="95" t="n"/>
      <c r="II324" s="95" t="n"/>
      <c r="IJ324" s="95" t="n"/>
      <c r="IK324" s="95" t="n"/>
      <c r="IL324" s="95" t="n"/>
      <c r="IM324" s="95" t="n"/>
      <c r="IN324" s="95" t="n"/>
      <c r="IO324" s="95" t="n"/>
      <c r="IP324" s="95" t="n"/>
      <c r="IQ324" s="95" t="n"/>
      <c r="IR324" s="95" t="n"/>
      <c r="IS324" s="95" t="n"/>
      <c r="IT324" s="95" t="n"/>
      <c r="IU324" s="95" t="n"/>
    </row>
    <row r="325" ht="12.75" customHeight="1" s="54">
      <c r="A325" s="95" t="n">
        <v>18</v>
      </c>
      <c r="B325" s="95" t="n">
        <v>1</v>
      </c>
      <c r="C325" s="95">
        <f>ROW(SmtRes!A302)</f>
        <v/>
      </c>
      <c r="D325" s="95">
        <f>ROW(EtalonRes!A302)</f>
        <v/>
      </c>
      <c r="E325" s="95" t="n">
        <v>2.1</v>
      </c>
      <c r="F325" s="95" t="inlineStr">
        <is>
          <t>PETR-106483</t>
        </is>
      </c>
      <c r="G325" s="95" t="inlineStr">
        <is>
          <t>Профиль направляющий Knauf 27х28 мм 3 м</t>
        </is>
      </c>
      <c r="H325" s="95" t="inlineStr">
        <is>
          <t>шт.</t>
        </is>
      </c>
      <c r="I325" s="95" t="n">
        <v>67.09999999999999</v>
      </c>
      <c r="J325" s="95" t="n">
        <v>243.1</v>
      </c>
      <c r="K325" s="95" t="n">
        <v>16311.89</v>
      </c>
      <c r="L325" s="95" t="n"/>
      <c r="M325" s="95" t="n"/>
      <c r="N325" s="95" t="n"/>
      <c r="O325" s="95">
        <f>ROUND(Z325,2)</f>
        <v/>
      </c>
      <c r="P325" s="95">
        <f>ROUND(U325,2)</f>
        <v/>
      </c>
      <c r="Q325" s="95">
        <f>ROUND(1,2)</f>
        <v/>
      </c>
      <c r="R325" s="95">
        <f>ROUND(AH325,2)</f>
        <v/>
      </c>
      <c r="S325" s="95" t="inlineStr">
        <is>
          <t>PETR-106483</t>
        </is>
      </c>
      <c r="T325" s="95" t="inlineStr">
        <is>
          <t>material</t>
        </is>
      </c>
      <c r="U325" s="95" t="n">
        <v>16311.89</v>
      </c>
      <c r="V325" s="95" t="n">
        <v>0</v>
      </c>
      <c r="W325" s="95" t="n">
        <v>0</v>
      </c>
      <c r="X325" s="95" t="n">
        <v>0</v>
      </c>
      <c r="Y325" s="95" t="n">
        <v>0</v>
      </c>
      <c r="Z325" s="95" t="n">
        <v>16312.01</v>
      </c>
      <c r="AA325" s="95" t="n">
        <v>0</v>
      </c>
      <c r="AB325" s="95" t="n">
        <v>0</v>
      </c>
      <c r="AC325" s="95" t="n">
        <v>0</v>
      </c>
      <c r="AD325" s="95" t="n">
        <v>0</v>
      </c>
      <c r="AE325" s="95" t="inlineStr">
        <is>
          <t>material</t>
        </is>
      </c>
      <c r="AF325" s="95" t="n">
        <v>0</v>
      </c>
      <c r="AG325" s="95" t="n">
        <v>0</v>
      </c>
      <c r="AH325" s="95" t="n">
        <v>0</v>
      </c>
      <c r="AI325" s="95">
        <f>(EX325)</f>
        <v/>
      </c>
      <c r="AJ325" s="95">
        <f>(AS325)</f>
        <v/>
      </c>
      <c r="AK325" s="95" t="n">
        <v>0</v>
      </c>
      <c r="AL325" s="95" t="n">
        <v>0</v>
      </c>
      <c r="AM325" s="95" t="n">
        <v>0</v>
      </c>
      <c r="AN325" s="95" t="n">
        <v>0</v>
      </c>
      <c r="AO325" s="95">
        <f>ROUND(O325,2)</f>
        <v/>
      </c>
      <c r="AP325" s="95" t="n">
        <v>0</v>
      </c>
      <c r="AQ325" s="95">
        <f>ROUND(R325,2)</f>
        <v/>
      </c>
      <c r="AR325" s="95" t="n">
        <v>0</v>
      </c>
      <c r="AS325" s="95" t="n">
        <v>0</v>
      </c>
      <c r="AT325" s="95" t="n">
        <v>0</v>
      </c>
      <c r="AU325" s="95" t="n">
        <v>0</v>
      </c>
      <c r="AV325" s="95" t="n">
        <v>1</v>
      </c>
      <c r="AW325" s="95" t="n">
        <v>1</v>
      </c>
      <c r="AX325" s="95" t="n"/>
      <c r="AY325" s="95" t="n"/>
      <c r="AZ325" s="95" t="n">
        <v>1</v>
      </c>
      <c r="BA325" s="95" t="n">
        <v>0</v>
      </c>
      <c r="BB325" s="95" t="n">
        <v>0</v>
      </c>
      <c r="BC325" s="95" t="n">
        <v>1</v>
      </c>
      <c r="BD325" s="95" t="n"/>
      <c r="BE325" s="95" t="n"/>
      <c r="BF325" s="95" t="n"/>
      <c r="BG325" s="95" t="n"/>
      <c r="BH325" s="95" t="n">
        <v>3</v>
      </c>
      <c r="BI325" s="95" t="n">
        <v>67.09999999999999</v>
      </c>
      <c r="BJ325" s="95" t="n"/>
      <c r="BK325" s="95" t="n"/>
      <c r="BL325" s="95" t="n"/>
      <c r="BM325" s="95" t="n">
        <v>400002</v>
      </c>
      <c r="BN325" s="95" t="n">
        <v>0</v>
      </c>
      <c r="BO325" s="95" t="n"/>
      <c r="BP325" s="95" t="n">
        <v>0</v>
      </c>
      <c r="BQ325" s="95" t="n">
        <v>202</v>
      </c>
      <c r="BR325" s="95" t="n">
        <v>0</v>
      </c>
      <c r="BS325" s="95" t="n">
        <v>1</v>
      </c>
      <c r="BT325" s="95" t="n">
        <v>1</v>
      </c>
      <c r="BU325" s="95" t="n">
        <v>1</v>
      </c>
      <c r="BV325" s="95" t="n">
        <v>1</v>
      </c>
      <c r="BW325" s="95" t="n">
        <v>1</v>
      </c>
      <c r="BX325" s="95" t="n">
        <v>1</v>
      </c>
      <c r="BY325" s="95" t="n"/>
      <c r="BZ325" s="95" t="n">
        <v>0</v>
      </c>
      <c r="CA325" s="95" t="n">
        <v>0</v>
      </c>
      <c r="CB325" s="95" t="n"/>
      <c r="CC325" s="95" t="n"/>
      <c r="CD325" s="95" t="n"/>
      <c r="CE325" s="95" t="n">
        <v>30</v>
      </c>
      <c r="CF325" s="95" t="n">
        <v>0</v>
      </c>
      <c r="CG325" s="95" t="n">
        <v>0</v>
      </c>
      <c r="CH325" s="95" t="n"/>
      <c r="CI325" s="95" t="n"/>
      <c r="CJ325" s="95" t="n"/>
      <c r="CK325" s="95" t="n"/>
      <c r="CL325" s="95" t="n"/>
      <c r="CM325" s="95" t="n">
        <v>0</v>
      </c>
      <c r="CN325" s="95" t="n"/>
      <c r="CO325" s="95" t="n">
        <v>0</v>
      </c>
      <c r="CP325" s="95">
        <f>ROUND(P325,2)</f>
        <v/>
      </c>
      <c r="CQ325" s="95">
        <f>ROUND(V325,2)</f>
        <v/>
      </c>
      <c r="CR325" s="95">
        <f>ROUND(W325,2)</f>
        <v/>
      </c>
      <c r="CS325" s="95">
        <f>ROUND(X325,2)</f>
        <v/>
      </c>
      <c r="CT325" s="95">
        <f>ROUND(Y325,2)</f>
        <v/>
      </c>
      <c r="CU325" s="95">
        <f>ROUND(AF325,2)</f>
        <v/>
      </c>
      <c r="CV325" s="95">
        <f>ROUND((AH325*AV325),2)</f>
        <v/>
      </c>
      <c r="CW325" s="95">
        <f>ROUND(AI325,2)</f>
        <v/>
      </c>
      <c r="CX325" s="95">
        <f>ROUND(AJ325,2)</f>
        <v/>
      </c>
      <c r="CY325" s="95">
        <f>ROUND(((P325*AT325)/100),2)</f>
        <v/>
      </c>
      <c r="CZ325" s="95">
        <f>ROUND(((P325*AU325)/100),2)</f>
        <v/>
      </c>
      <c r="DA325" s="95" t="n"/>
      <c r="DB325" s="95" t="n"/>
      <c r="DC325" s="95" t="n"/>
      <c r="DD325" s="95" t="n"/>
      <c r="DE325" s="95" t="n"/>
      <c r="DF325" s="95" t="n"/>
      <c r="DG325" s="95" t="n"/>
      <c r="DH325" s="95" t="n"/>
      <c r="DI325" s="95" t="n"/>
      <c r="DJ325" s="95" t="n"/>
      <c r="DK325" s="95" t="n"/>
      <c r="DL325" s="95" t="n"/>
      <c r="DM325" s="95" t="n"/>
      <c r="DN325" s="95" t="n">
        <v>0</v>
      </c>
      <c r="DO325" s="95" t="n">
        <v>0</v>
      </c>
      <c r="DP325" s="95" t="n">
        <v>1</v>
      </c>
      <c r="DQ325" s="95" t="n">
        <v>1</v>
      </c>
      <c r="DR325" s="95" t="n"/>
      <c r="DS325" s="95" t="n"/>
      <c r="DT325" s="95" t="n"/>
      <c r="DU325" s="95" t="n">
        <v>1000</v>
      </c>
      <c r="DV325" s="95" t="inlineStr">
        <is>
          <t>шт.</t>
        </is>
      </c>
      <c r="DW325" s="95" t="inlineStr">
        <is>
          <t>шт.</t>
        </is>
      </c>
      <c r="DX325" s="95" t="n">
        <v>1</v>
      </c>
      <c r="DY325" s="95" t="n"/>
      <c r="DZ325" s="95" t="n"/>
      <c r="EA325" s="95" t="n"/>
      <c r="EB325" s="95" t="n"/>
      <c r="EC325" s="95" t="n"/>
      <c r="ED325" s="95" t="n"/>
      <c r="EE325" s="95" t="n">
        <v>1713717450</v>
      </c>
      <c r="EF325" s="95" t="n">
        <v>202</v>
      </c>
      <c r="EG325" s="95" t="inlineStr">
        <is>
          <t>Материалы</t>
        </is>
      </c>
      <c r="EH325" s="95" t="n">
        <v>0</v>
      </c>
      <c r="EI325" s="95" t="n"/>
      <c r="EJ325" s="95" t="n">
        <v>67.09999999999999</v>
      </c>
      <c r="EK325" s="95" t="n">
        <v>0</v>
      </c>
      <c r="EL325" s="95" t="inlineStr">
        <is>
          <t>ТКП / коммерческое предложение</t>
        </is>
      </c>
      <c r="EM325" s="95" t="inlineStr">
        <is>
          <t>PETR-106483</t>
        </is>
      </c>
      <c r="EN325" s="95" t="n"/>
      <c r="EO325" s="95" t="n"/>
      <c r="EP325" s="95" t="n"/>
      <c r="EQ325" s="95" t="n">
        <v>0</v>
      </c>
      <c r="ER325" s="95" t="n">
        <v>243.1</v>
      </c>
      <c r="ES325" s="95" t="n">
        <v>0</v>
      </c>
      <c r="ET325" s="95" t="n">
        <v>0</v>
      </c>
      <c r="EU325" s="95" t="n">
        <v>0</v>
      </c>
      <c r="EV325" s="95" t="n">
        <v>0</v>
      </c>
      <c r="EW325" s="95" t="n">
        <v>0</v>
      </c>
      <c r="EX325" s="95" t="n">
        <v>0</v>
      </c>
      <c r="EY325" s="95" t="n">
        <v>0</v>
      </c>
      <c r="EZ325" s="95" t="n"/>
      <c r="FA325" s="95" t="n"/>
      <c r="FB325" s="95" t="n"/>
      <c r="FC325" s="95" t="n"/>
      <c r="FD325" s="95" t="n"/>
      <c r="FE325" s="95" t="n"/>
      <c r="FF325" s="95" t="n"/>
      <c r="FG325" s="95" t="n"/>
      <c r="FH325" s="95" t="n"/>
      <c r="FI325" s="95" t="n"/>
      <c r="FJ325" s="95" t="n"/>
      <c r="FK325" s="95" t="n"/>
      <c r="FL325" s="95" t="n"/>
      <c r="FM325" s="95" t="n"/>
      <c r="FN325" s="95" t="n"/>
      <c r="FO325" s="95" t="n"/>
      <c r="FP325" s="95" t="n"/>
      <c r="FQ325" s="95" t="n">
        <v>0</v>
      </c>
      <c r="FR325" s="95">
        <f>ROUND(IF(BI325=3,GM325,0),2)</f>
        <v/>
      </c>
      <c r="FS325" s="95" t="n">
        <v>0</v>
      </c>
      <c r="FT325" s="95" t="n"/>
      <c r="FU325" s="95" t="n"/>
      <c r="FV325" s="95" t="n"/>
      <c r="FW325" s="95" t="n"/>
      <c r="FX325" s="95" t="n">
        <v>0</v>
      </c>
      <c r="FY325" s="95" t="n">
        <v>0</v>
      </c>
      <c r="FZ325" s="95" t="n"/>
      <c r="GA325" s="95" t="inlineStr">
        <is>
          <t>[82 / 1,20 /  1] +  2% Заг.скл</t>
        </is>
      </c>
      <c r="GB325" s="95" t="n"/>
      <c r="GC325" s="95" t="n"/>
      <c r="GD325" s="95" t="n">
        <v>1</v>
      </c>
      <c r="GE325" s="95" t="n"/>
      <c r="GF325" s="95" t="n">
        <v>1713717450</v>
      </c>
      <c r="GG325" s="95" t="n">
        <v>2</v>
      </c>
      <c r="GH325" s="95" t="n">
        <v>4</v>
      </c>
      <c r="GI325" s="95" t="n">
        <v>-2</v>
      </c>
      <c r="GJ325" s="95" t="n">
        <v>0</v>
      </c>
      <c r="GK325" s="95" t="n">
        <v>0</v>
      </c>
      <c r="GL325" s="95">
        <f>ROUND(IF(AND(BH325=3,BI325=3,FS325&lt;&gt;0),P325,0),2)</f>
        <v/>
      </c>
      <c r="GM325" s="95">
        <f>ROUND(O325+X325+Y325,2)+GX325</f>
        <v/>
      </c>
      <c r="GN325" s="95">
        <f>IF(OR(BI325=0,BI325=1),GM325-GX325,0)</f>
        <v/>
      </c>
      <c r="GO325" s="95">
        <f>IF(BI325=2,GM325-GX325,0)</f>
        <v/>
      </c>
      <c r="GP325" s="95">
        <f>IF(BI325=4,GM325-GX325,0)</f>
        <v/>
      </c>
      <c r="GQ325" s="95" t="n"/>
      <c r="GR325" s="95" t="n">
        <v>0</v>
      </c>
      <c r="GS325" s="95" t="n">
        <v>2</v>
      </c>
      <c r="GT325" s="95" t="n">
        <v>0</v>
      </c>
      <c r="GU325" s="95" t="n"/>
      <c r="GV325" s="95">
        <f>ROUND((GT325),6)</f>
        <v/>
      </c>
      <c r="GW325" s="95" t="n">
        <v>1</v>
      </c>
      <c r="GX325" s="95">
        <f>ROUND(HC325*I325,2)</f>
        <v/>
      </c>
      <c r="GY325" s="95" t="n">
        <v>0</v>
      </c>
      <c r="GZ325" s="95" t="n">
        <v>0</v>
      </c>
      <c r="HA325" s="95" t="n">
        <v>0</v>
      </c>
      <c r="HB325" s="95" t="n">
        <v>0</v>
      </c>
      <c r="HC325" s="95">
        <f>GV325*GW325</f>
        <v/>
      </c>
      <c r="HD325" s="95" t="n">
        <v>0</v>
      </c>
      <c r="HE325" s="95" t="n"/>
      <c r="HF325" s="95" t="n"/>
      <c r="HG325" s="95" t="n"/>
      <c r="HH325" s="95" t="n"/>
      <c r="HI325" s="95" t="n"/>
      <c r="HJ325" s="95" t="n"/>
      <c r="HK325" s="95" t="n"/>
      <c r="HL325" s="95" t="n"/>
      <c r="HM325" s="95" t="n"/>
      <c r="HN325" s="95" t="n"/>
      <c r="HO325" s="95" t="n"/>
      <c r="HP325" s="95" t="n"/>
      <c r="HQ325" s="95" t="n"/>
      <c r="HR325" s="95" t="n"/>
      <c r="HS325" s="95" t="n"/>
      <c r="HT325" s="95" t="n"/>
      <c r="HU325" s="95" t="n"/>
      <c r="HV325" s="95" t="n"/>
      <c r="HW325" s="95" t="n"/>
      <c r="HX325" s="95" t="n"/>
      <c r="HY325" s="95" t="n"/>
      <c r="HZ325" s="95" t="n"/>
      <c r="IA325" s="95" t="n"/>
      <c r="IB325" s="95" t="n"/>
      <c r="IC325" s="95" t="n"/>
      <c r="ID325" s="95" t="n"/>
      <c r="IE325" s="95" t="n"/>
      <c r="IF325" s="95" t="n"/>
      <c r="IG325" s="95" t="n"/>
      <c r="IH325" s="95" t="n"/>
      <c r="II325" s="95" t="n"/>
      <c r="IJ325" s="95" t="n"/>
      <c r="IK325" s="95" t="n"/>
      <c r="IL325" s="95" t="n"/>
      <c r="IM325" s="95" t="n"/>
      <c r="IN325" s="95" t="n"/>
      <c r="IO325" s="95" t="n"/>
      <c r="IP325" s="95" t="n"/>
      <c r="IQ325" s="95" t="n"/>
      <c r="IR325" s="95" t="n"/>
      <c r="IS325" s="95" t="n"/>
      <c r="IT325" s="95" t="n"/>
      <c r="IU325" s="95" t="n"/>
    </row>
    <row r="326" ht="12.75" customHeight="1" s="54">
      <c r="A326" s="95" t="n">
        <v>18</v>
      </c>
      <c r="B326" s="95" t="n">
        <v>1</v>
      </c>
      <c r="C326" s="95">
        <f>ROW(SmtRes!A303)</f>
        <v/>
      </c>
      <c r="D326" s="95">
        <f>ROW(EtalonRes!A303)</f>
        <v/>
      </c>
      <c r="E326" s="95" t="n">
        <v>2.1</v>
      </c>
      <c r="F326" s="95" t="inlineStr">
        <is>
          <t>PETR-1061370</t>
        </is>
      </c>
      <c r="G326" s="95" t="inlineStr">
        <is>
          <t>Подвесы, соединители, саморезы, лента, шпаклевка швов ГКЛ</t>
        </is>
      </c>
      <c r="H326" s="95" t="inlineStr">
        <is>
          <t>м2</t>
        </is>
      </c>
      <c r="I326" s="95" t="n">
        <v>135.3</v>
      </c>
      <c r="J326" s="95" t="n">
        <v>691.38</v>
      </c>
      <c r="K326" s="95" t="n">
        <v>93543.73</v>
      </c>
      <c r="L326" s="95" t="n"/>
      <c r="M326" s="95" t="n"/>
      <c r="N326" s="95" t="n"/>
      <c r="O326" s="95">
        <f>ROUND(Z326,2)</f>
        <v/>
      </c>
      <c r="P326" s="95">
        <f>ROUND(U326,2)</f>
        <v/>
      </c>
      <c r="Q326" s="95">
        <f>ROUND(1,2)</f>
        <v/>
      </c>
      <c r="R326" s="95">
        <f>ROUND(AH326,2)</f>
        <v/>
      </c>
      <c r="S326" s="95" t="inlineStr">
        <is>
          <t>PETR-1061370</t>
        </is>
      </c>
      <c r="T326" s="95" t="inlineStr">
        <is>
          <t>material</t>
        </is>
      </c>
      <c r="U326" s="95" t="n">
        <v>93543.73</v>
      </c>
      <c r="V326" s="95" t="n">
        <v>0</v>
      </c>
      <c r="W326" s="95" t="n">
        <v>0</v>
      </c>
      <c r="X326" s="95" t="n">
        <v>0</v>
      </c>
      <c r="Y326" s="95" t="n">
        <v>0</v>
      </c>
      <c r="Z326" s="95" t="n">
        <v>93543.71000000001</v>
      </c>
      <c r="AA326" s="95" t="n">
        <v>0</v>
      </c>
      <c r="AB326" s="95" t="n">
        <v>0</v>
      </c>
      <c r="AC326" s="95" t="n">
        <v>0</v>
      </c>
      <c r="AD326" s="95" t="n">
        <v>0</v>
      </c>
      <c r="AE326" s="95" t="inlineStr">
        <is>
          <t>material</t>
        </is>
      </c>
      <c r="AF326" s="95" t="n">
        <v>0</v>
      </c>
      <c r="AG326" s="95" t="n">
        <v>0</v>
      </c>
      <c r="AH326" s="95" t="n">
        <v>0</v>
      </c>
      <c r="AI326" s="95">
        <f>(EX326)</f>
        <v/>
      </c>
      <c r="AJ326" s="95">
        <f>(AS326)</f>
        <v/>
      </c>
      <c r="AK326" s="95" t="n">
        <v>0</v>
      </c>
      <c r="AL326" s="95" t="n">
        <v>0</v>
      </c>
      <c r="AM326" s="95" t="n">
        <v>0</v>
      </c>
      <c r="AN326" s="95" t="n">
        <v>0</v>
      </c>
      <c r="AO326" s="95">
        <f>ROUND(O326,2)</f>
        <v/>
      </c>
      <c r="AP326" s="95" t="n">
        <v>0</v>
      </c>
      <c r="AQ326" s="95">
        <f>ROUND(R326,2)</f>
        <v/>
      </c>
      <c r="AR326" s="95" t="n">
        <v>0</v>
      </c>
      <c r="AS326" s="95" t="n">
        <v>0</v>
      </c>
      <c r="AT326" s="95" t="n">
        <v>0</v>
      </c>
      <c r="AU326" s="95" t="n">
        <v>0</v>
      </c>
      <c r="AV326" s="95" t="n">
        <v>1</v>
      </c>
      <c r="AW326" s="95" t="n">
        <v>1</v>
      </c>
      <c r="AX326" s="95" t="n"/>
      <c r="AY326" s="95" t="n"/>
      <c r="AZ326" s="95" t="n">
        <v>1</v>
      </c>
      <c r="BA326" s="95" t="n">
        <v>0</v>
      </c>
      <c r="BB326" s="95" t="n">
        <v>0</v>
      </c>
      <c r="BC326" s="95" t="n">
        <v>1</v>
      </c>
      <c r="BD326" s="95" t="n"/>
      <c r="BE326" s="95" t="n"/>
      <c r="BF326" s="95" t="n"/>
      <c r="BG326" s="95" t="n"/>
      <c r="BH326" s="95" t="n">
        <v>3</v>
      </c>
      <c r="BI326" s="95" t="n">
        <v>135.3</v>
      </c>
      <c r="BJ326" s="95" t="n"/>
      <c r="BK326" s="95" t="n"/>
      <c r="BL326" s="95" t="n"/>
      <c r="BM326" s="95" t="n">
        <v>400002</v>
      </c>
      <c r="BN326" s="95" t="n">
        <v>0</v>
      </c>
      <c r="BO326" s="95" t="n"/>
      <c r="BP326" s="95" t="n">
        <v>0</v>
      </c>
      <c r="BQ326" s="95" t="n">
        <v>202</v>
      </c>
      <c r="BR326" s="95" t="n">
        <v>0</v>
      </c>
      <c r="BS326" s="95" t="n">
        <v>1</v>
      </c>
      <c r="BT326" s="95" t="n">
        <v>1</v>
      </c>
      <c r="BU326" s="95" t="n">
        <v>1</v>
      </c>
      <c r="BV326" s="95" t="n">
        <v>1</v>
      </c>
      <c r="BW326" s="95" t="n">
        <v>1</v>
      </c>
      <c r="BX326" s="95" t="n">
        <v>1</v>
      </c>
      <c r="BY326" s="95" t="n"/>
      <c r="BZ326" s="95" t="n">
        <v>0</v>
      </c>
      <c r="CA326" s="95" t="n">
        <v>0</v>
      </c>
      <c r="CB326" s="95" t="n"/>
      <c r="CC326" s="95" t="n"/>
      <c r="CD326" s="95" t="n"/>
      <c r="CE326" s="95" t="n">
        <v>30</v>
      </c>
      <c r="CF326" s="95" t="n">
        <v>0</v>
      </c>
      <c r="CG326" s="95" t="n">
        <v>0</v>
      </c>
      <c r="CH326" s="95" t="n"/>
      <c r="CI326" s="95" t="n"/>
      <c r="CJ326" s="95" t="n"/>
      <c r="CK326" s="95" t="n"/>
      <c r="CL326" s="95" t="n"/>
      <c r="CM326" s="95" t="n">
        <v>0</v>
      </c>
      <c r="CN326" s="95" t="n"/>
      <c r="CO326" s="95" t="n">
        <v>0</v>
      </c>
      <c r="CP326" s="95">
        <f>ROUND(P326,2)</f>
        <v/>
      </c>
      <c r="CQ326" s="95">
        <f>ROUND(V326,2)</f>
        <v/>
      </c>
      <c r="CR326" s="95">
        <f>ROUND(W326,2)</f>
        <v/>
      </c>
      <c r="CS326" s="95">
        <f>ROUND(X326,2)</f>
        <v/>
      </c>
      <c r="CT326" s="95">
        <f>ROUND(Y326,2)</f>
        <v/>
      </c>
      <c r="CU326" s="95">
        <f>ROUND(AF326,2)</f>
        <v/>
      </c>
      <c r="CV326" s="95">
        <f>ROUND((AH326*AV326),2)</f>
        <v/>
      </c>
      <c r="CW326" s="95">
        <f>ROUND(AI326,2)</f>
        <v/>
      </c>
      <c r="CX326" s="95">
        <f>ROUND(AJ326,2)</f>
        <v/>
      </c>
      <c r="CY326" s="95">
        <f>ROUND(((P326*AT326)/100),2)</f>
        <v/>
      </c>
      <c r="CZ326" s="95">
        <f>ROUND(((P326*AU326)/100),2)</f>
        <v/>
      </c>
      <c r="DA326" s="95" t="n"/>
      <c r="DB326" s="95" t="n"/>
      <c r="DC326" s="95" t="n"/>
      <c r="DD326" s="95" t="n"/>
      <c r="DE326" s="95" t="n"/>
      <c r="DF326" s="95" t="n"/>
      <c r="DG326" s="95" t="n"/>
      <c r="DH326" s="95" t="n"/>
      <c r="DI326" s="95" t="n"/>
      <c r="DJ326" s="95" t="n"/>
      <c r="DK326" s="95" t="n"/>
      <c r="DL326" s="95" t="n"/>
      <c r="DM326" s="95" t="n"/>
      <c r="DN326" s="95" t="n">
        <v>0</v>
      </c>
      <c r="DO326" s="95" t="n">
        <v>0</v>
      </c>
      <c r="DP326" s="95" t="n">
        <v>1</v>
      </c>
      <c r="DQ326" s="95" t="n">
        <v>1</v>
      </c>
      <c r="DR326" s="95" t="n"/>
      <c r="DS326" s="95" t="n"/>
      <c r="DT326" s="95" t="n"/>
      <c r="DU326" s="95" t="n">
        <v>1000</v>
      </c>
      <c r="DV326" s="95" t="inlineStr">
        <is>
          <t>м2</t>
        </is>
      </c>
      <c r="DW326" s="95" t="inlineStr">
        <is>
          <t>м2</t>
        </is>
      </c>
      <c r="DX326" s="95" t="n">
        <v>1</v>
      </c>
      <c r="DY326" s="95" t="n"/>
      <c r="DZ326" s="95" t="n"/>
      <c r="EA326" s="95" t="n"/>
      <c r="EB326" s="95" t="n"/>
      <c r="EC326" s="95" t="n"/>
      <c r="ED326" s="95" t="n"/>
      <c r="EE326" s="95" t="n">
        <v>1625131352</v>
      </c>
      <c r="EF326" s="95" t="n">
        <v>202</v>
      </c>
      <c r="EG326" s="95" t="inlineStr">
        <is>
          <t>Материалы</t>
        </is>
      </c>
      <c r="EH326" s="95" t="n">
        <v>0</v>
      </c>
      <c r="EI326" s="95" t="n"/>
      <c r="EJ326" s="95" t="n">
        <v>135.3</v>
      </c>
      <c r="EK326" s="95" t="n">
        <v>0</v>
      </c>
      <c r="EL326" s="95" t="inlineStr">
        <is>
          <t>ТКП / коммерческое предложение</t>
        </is>
      </c>
      <c r="EM326" s="95" t="inlineStr">
        <is>
          <t>PETR-1061370</t>
        </is>
      </c>
      <c r="EN326" s="95" t="n"/>
      <c r="EO326" s="95" t="n"/>
      <c r="EP326" s="95" t="n"/>
      <c r="EQ326" s="95" t="n">
        <v>0</v>
      </c>
      <c r="ER326" s="95" t="n">
        <v>691.38</v>
      </c>
      <c r="ES326" s="95" t="n">
        <v>0</v>
      </c>
      <c r="ET326" s="95" t="n">
        <v>0</v>
      </c>
      <c r="EU326" s="95" t="n">
        <v>0</v>
      </c>
      <c r="EV326" s="95" t="n">
        <v>0</v>
      </c>
      <c r="EW326" s="95" t="n">
        <v>0</v>
      </c>
      <c r="EX326" s="95" t="n">
        <v>0</v>
      </c>
      <c r="EY326" s="95" t="n">
        <v>0</v>
      </c>
      <c r="EZ326" s="95" t="n"/>
      <c r="FA326" s="95" t="n"/>
      <c r="FB326" s="95" t="n"/>
      <c r="FC326" s="95" t="n"/>
      <c r="FD326" s="95" t="n"/>
      <c r="FE326" s="95" t="n"/>
      <c r="FF326" s="95" t="n"/>
      <c r="FG326" s="95" t="n"/>
      <c r="FH326" s="95" t="n"/>
      <c r="FI326" s="95" t="n"/>
      <c r="FJ326" s="95" t="n"/>
      <c r="FK326" s="95" t="n"/>
      <c r="FL326" s="95" t="n"/>
      <c r="FM326" s="95" t="n"/>
      <c r="FN326" s="95" t="n"/>
      <c r="FO326" s="95" t="n"/>
      <c r="FP326" s="95" t="n"/>
      <c r="FQ326" s="95" t="n">
        <v>0</v>
      </c>
      <c r="FR326" s="95">
        <f>ROUND(IF(BI326=3,GM326,0),2)</f>
        <v/>
      </c>
      <c r="FS326" s="95" t="n">
        <v>0</v>
      </c>
      <c r="FT326" s="95" t="n"/>
      <c r="FU326" s="95" t="n"/>
      <c r="FV326" s="95" t="n"/>
      <c r="FW326" s="95" t="n"/>
      <c r="FX326" s="95" t="n">
        <v>0</v>
      </c>
      <c r="FY326" s="95" t="n">
        <v>0</v>
      </c>
      <c r="FZ326" s="95" t="n"/>
      <c r="GA326" s="95" t="inlineStr">
        <is>
          <t>[82 / 1,20 /  1] +  2% Заг.скл</t>
        </is>
      </c>
      <c r="GB326" s="95" t="n"/>
      <c r="GC326" s="95" t="n"/>
      <c r="GD326" s="95" t="n">
        <v>1</v>
      </c>
      <c r="GE326" s="95" t="n"/>
      <c r="GF326" s="95" t="n">
        <v>1625131352</v>
      </c>
      <c r="GG326" s="95" t="n">
        <v>2</v>
      </c>
      <c r="GH326" s="95" t="n">
        <v>4</v>
      </c>
      <c r="GI326" s="95" t="n">
        <v>-2</v>
      </c>
      <c r="GJ326" s="95" t="n">
        <v>0</v>
      </c>
      <c r="GK326" s="95" t="n">
        <v>0</v>
      </c>
      <c r="GL326" s="95">
        <f>ROUND(IF(AND(BH326=3,BI326=3,FS326&lt;&gt;0),P326,0),2)</f>
        <v/>
      </c>
      <c r="GM326" s="95">
        <f>ROUND(O326+X326+Y326,2)+GX326</f>
        <v/>
      </c>
      <c r="GN326" s="95">
        <f>IF(OR(BI326=0,BI326=1),GM326-GX326,0)</f>
        <v/>
      </c>
      <c r="GO326" s="95">
        <f>IF(BI326=2,GM326-GX326,0)</f>
        <v/>
      </c>
      <c r="GP326" s="95">
        <f>IF(BI326=4,GM326-GX326,0)</f>
        <v/>
      </c>
      <c r="GQ326" s="95" t="n"/>
      <c r="GR326" s="95" t="n">
        <v>0</v>
      </c>
      <c r="GS326" s="95" t="n">
        <v>2</v>
      </c>
      <c r="GT326" s="95" t="n">
        <v>0</v>
      </c>
      <c r="GU326" s="95" t="n"/>
      <c r="GV326" s="95">
        <f>ROUND((GT326),6)</f>
        <v/>
      </c>
      <c r="GW326" s="95" t="n">
        <v>1</v>
      </c>
      <c r="GX326" s="95">
        <f>ROUND(HC326*I326,2)</f>
        <v/>
      </c>
      <c r="GY326" s="95" t="n">
        <v>0</v>
      </c>
      <c r="GZ326" s="95" t="n">
        <v>0</v>
      </c>
      <c r="HA326" s="95" t="n">
        <v>0</v>
      </c>
      <c r="HB326" s="95" t="n">
        <v>0</v>
      </c>
      <c r="HC326" s="95">
        <f>GV326*GW326</f>
        <v/>
      </c>
      <c r="HD326" s="95" t="n">
        <v>0</v>
      </c>
      <c r="HE326" s="95" t="n"/>
      <c r="HF326" s="95" t="n"/>
      <c r="HG326" s="95" t="n"/>
      <c r="HH326" s="95" t="n"/>
      <c r="HI326" s="95" t="n"/>
      <c r="HJ326" s="95" t="n"/>
      <c r="HK326" s="95" t="n"/>
      <c r="HL326" s="95" t="n"/>
      <c r="HM326" s="95" t="n"/>
      <c r="HN326" s="95" t="n"/>
      <c r="HO326" s="95" t="n"/>
      <c r="HP326" s="95" t="n"/>
      <c r="HQ326" s="95" t="n"/>
      <c r="HR326" s="95" t="n"/>
      <c r="HS326" s="95" t="n"/>
      <c r="HT326" s="95" t="n"/>
      <c r="HU326" s="95" t="n"/>
      <c r="HV326" s="95" t="n"/>
      <c r="HW326" s="95" t="n"/>
      <c r="HX326" s="95" t="n"/>
      <c r="HY326" s="95" t="n"/>
      <c r="HZ326" s="95" t="n"/>
      <c r="IA326" s="95" t="n"/>
      <c r="IB326" s="95" t="n"/>
      <c r="IC326" s="95" t="n"/>
      <c r="ID326" s="95" t="n"/>
      <c r="IE326" s="95" t="n"/>
      <c r="IF326" s="95" t="n"/>
      <c r="IG326" s="95" t="n"/>
      <c r="IH326" s="95" t="n"/>
      <c r="II326" s="95" t="n"/>
      <c r="IJ326" s="95" t="n"/>
      <c r="IK326" s="95" t="n"/>
      <c r="IL326" s="95" t="n"/>
      <c r="IM326" s="95" t="n"/>
      <c r="IN326" s="95" t="n"/>
      <c r="IO326" s="95" t="n"/>
      <c r="IP326" s="95" t="n"/>
      <c r="IQ326" s="95" t="n"/>
      <c r="IR326" s="95" t="n"/>
      <c r="IS326" s="95" t="n"/>
      <c r="IT326" s="95" t="n"/>
      <c r="IU326" s="95" t="n"/>
    </row>
    <row r="327" ht="12.75" customHeight="1" s="54">
      <c r="A327" s="95" t="n">
        <v>18</v>
      </c>
      <c r="B327" s="95" t="n">
        <v>1</v>
      </c>
      <c r="C327" s="95">
        <f>ROW(SmtRes!A304)</f>
        <v/>
      </c>
      <c r="D327" s="95">
        <f>ROW(EtalonRes!A304)</f>
        <v/>
      </c>
      <c r="E327" s="95" t="n">
        <v>2.1</v>
      </c>
      <c r="F327" s="95" t="inlineStr">
        <is>
          <t>TKP</t>
        </is>
      </c>
      <c r="G327" s="95" t="inlineStr">
        <is>
          <t>Материалы финишной подготовки и окраски потолков полный комплекс</t>
        </is>
      </c>
      <c r="H327" s="95" t="inlineStr">
        <is>
          <t>м2</t>
        </is>
      </c>
      <c r="I327" s="95" t="n">
        <v>135.3</v>
      </c>
      <c r="J327" s="95" t="n">
        <v>401.45</v>
      </c>
      <c r="K327" s="95" t="n">
        <v>54315.71</v>
      </c>
      <c r="L327" s="95" t="n"/>
      <c r="M327" s="95" t="n"/>
      <c r="N327" s="95" t="n"/>
      <c r="O327" s="95">
        <f>ROUND(Z327,2)</f>
        <v/>
      </c>
      <c r="P327" s="95">
        <f>ROUND(U327,2)</f>
        <v/>
      </c>
      <c r="Q327" s="95">
        <f>ROUND(1,2)</f>
        <v/>
      </c>
      <c r="R327" s="95">
        <f>ROUND(AH327,2)</f>
        <v/>
      </c>
      <c r="S327" s="95" t="inlineStr">
        <is>
          <t>ТКП</t>
        </is>
      </c>
      <c r="T327" s="95" t="inlineStr">
        <is>
          <t>material</t>
        </is>
      </c>
      <c r="U327" s="95" t="n">
        <v>54315.71</v>
      </c>
      <c r="V327" s="95" t="n">
        <v>0</v>
      </c>
      <c r="W327" s="95" t="n">
        <v>0</v>
      </c>
      <c r="X327" s="95" t="n">
        <v>0</v>
      </c>
      <c r="Y327" s="95" t="n">
        <v>0</v>
      </c>
      <c r="Z327" s="95" t="n">
        <v>54316.19</v>
      </c>
      <c r="AA327" s="95" t="n">
        <v>0</v>
      </c>
      <c r="AB327" s="95" t="n">
        <v>0</v>
      </c>
      <c r="AC327" s="95" t="n">
        <v>0</v>
      </c>
      <c r="AD327" s="95" t="n">
        <v>0</v>
      </c>
      <c r="AE327" s="95" t="inlineStr">
        <is>
          <t>material</t>
        </is>
      </c>
      <c r="AF327" s="95" t="n">
        <v>0</v>
      </c>
      <c r="AG327" s="95" t="n">
        <v>0</v>
      </c>
      <c r="AH327" s="95" t="n">
        <v>0</v>
      </c>
      <c r="AI327" s="95">
        <f>(EX327)</f>
        <v/>
      </c>
      <c r="AJ327" s="95">
        <f>(AS327)</f>
        <v/>
      </c>
      <c r="AK327" s="95" t="n">
        <v>0</v>
      </c>
      <c r="AL327" s="95" t="n">
        <v>0</v>
      </c>
      <c r="AM327" s="95" t="n">
        <v>0</v>
      </c>
      <c r="AN327" s="95" t="n">
        <v>0</v>
      </c>
      <c r="AO327" s="95">
        <f>ROUND(O327,2)</f>
        <v/>
      </c>
      <c r="AP327" s="95" t="n">
        <v>0</v>
      </c>
      <c r="AQ327" s="95">
        <f>ROUND(R327,2)</f>
        <v/>
      </c>
      <c r="AR327" s="95" t="n">
        <v>0</v>
      </c>
      <c r="AS327" s="95" t="n">
        <v>0</v>
      </c>
      <c r="AT327" s="95" t="n">
        <v>0</v>
      </c>
      <c r="AU327" s="95" t="n">
        <v>0</v>
      </c>
      <c r="AV327" s="95" t="n">
        <v>1</v>
      </c>
      <c r="AW327" s="95" t="n">
        <v>1</v>
      </c>
      <c r="AX327" s="95" t="n"/>
      <c r="AY327" s="95" t="n"/>
      <c r="AZ327" s="95" t="n">
        <v>1</v>
      </c>
      <c r="BA327" s="95" t="n">
        <v>0</v>
      </c>
      <c r="BB327" s="95" t="n">
        <v>0</v>
      </c>
      <c r="BC327" s="95" t="n">
        <v>1</v>
      </c>
      <c r="BD327" s="95" t="n"/>
      <c r="BE327" s="95" t="n"/>
      <c r="BF327" s="95" t="n"/>
      <c r="BG327" s="95" t="n"/>
      <c r="BH327" s="95" t="n">
        <v>3</v>
      </c>
      <c r="BI327" s="95" t="n">
        <v>135.3</v>
      </c>
      <c r="BJ327" s="95" t="n"/>
      <c r="BK327" s="95" t="n"/>
      <c r="BL327" s="95" t="n"/>
      <c r="BM327" s="95" t="n">
        <v>400002</v>
      </c>
      <c r="BN327" s="95" t="n">
        <v>0</v>
      </c>
      <c r="BO327" s="95" t="n"/>
      <c r="BP327" s="95" t="n">
        <v>0</v>
      </c>
      <c r="BQ327" s="95" t="n">
        <v>202</v>
      </c>
      <c r="BR327" s="95" t="n">
        <v>0</v>
      </c>
      <c r="BS327" s="95" t="n">
        <v>1</v>
      </c>
      <c r="BT327" s="95" t="n">
        <v>1</v>
      </c>
      <c r="BU327" s="95" t="n">
        <v>1</v>
      </c>
      <c r="BV327" s="95" t="n">
        <v>1</v>
      </c>
      <c r="BW327" s="95" t="n">
        <v>1</v>
      </c>
      <c r="BX327" s="95" t="n">
        <v>1</v>
      </c>
      <c r="BY327" s="95" t="n"/>
      <c r="BZ327" s="95" t="n">
        <v>0</v>
      </c>
      <c r="CA327" s="95" t="n">
        <v>0</v>
      </c>
      <c r="CB327" s="95" t="n"/>
      <c r="CC327" s="95" t="n"/>
      <c r="CD327" s="95" t="n"/>
      <c r="CE327" s="95" t="n">
        <v>30</v>
      </c>
      <c r="CF327" s="95" t="n">
        <v>0</v>
      </c>
      <c r="CG327" s="95" t="n">
        <v>0</v>
      </c>
      <c r="CH327" s="95" t="n"/>
      <c r="CI327" s="95" t="n"/>
      <c r="CJ327" s="95" t="n"/>
      <c r="CK327" s="95" t="n"/>
      <c r="CL327" s="95" t="n"/>
      <c r="CM327" s="95" t="n">
        <v>0</v>
      </c>
      <c r="CN327" s="95" t="n"/>
      <c r="CO327" s="95" t="n">
        <v>0</v>
      </c>
      <c r="CP327" s="95">
        <f>ROUND(P327,2)</f>
        <v/>
      </c>
      <c r="CQ327" s="95">
        <f>ROUND(V327,2)</f>
        <v/>
      </c>
      <c r="CR327" s="95">
        <f>ROUND(W327,2)</f>
        <v/>
      </c>
      <c r="CS327" s="95">
        <f>ROUND(X327,2)</f>
        <v/>
      </c>
      <c r="CT327" s="95">
        <f>ROUND(Y327,2)</f>
        <v/>
      </c>
      <c r="CU327" s="95">
        <f>ROUND(AF327,2)</f>
        <v/>
      </c>
      <c r="CV327" s="95">
        <f>ROUND((AH327*AV327),2)</f>
        <v/>
      </c>
      <c r="CW327" s="95">
        <f>ROUND(AI327,2)</f>
        <v/>
      </c>
      <c r="CX327" s="95">
        <f>ROUND(AJ327,2)</f>
        <v/>
      </c>
      <c r="CY327" s="95">
        <f>ROUND(((P327*AT327)/100),2)</f>
        <v/>
      </c>
      <c r="CZ327" s="95">
        <f>ROUND(((P327*AU327)/100),2)</f>
        <v/>
      </c>
      <c r="DA327" s="95" t="n"/>
      <c r="DB327" s="95" t="n"/>
      <c r="DC327" s="95" t="n"/>
      <c r="DD327" s="95" t="n"/>
      <c r="DE327" s="95" t="n"/>
      <c r="DF327" s="95" t="n"/>
      <c r="DG327" s="95" t="n"/>
      <c r="DH327" s="95" t="n"/>
      <c r="DI327" s="95" t="n"/>
      <c r="DJ327" s="95" t="n"/>
      <c r="DK327" s="95" t="n"/>
      <c r="DL327" s="95" t="n"/>
      <c r="DM327" s="95" t="n"/>
      <c r="DN327" s="95" t="n">
        <v>0</v>
      </c>
      <c r="DO327" s="95" t="n">
        <v>0</v>
      </c>
      <c r="DP327" s="95" t="n">
        <v>1</v>
      </c>
      <c r="DQ327" s="95" t="n">
        <v>1</v>
      </c>
      <c r="DR327" s="95" t="n"/>
      <c r="DS327" s="95" t="n"/>
      <c r="DT327" s="95" t="n"/>
      <c r="DU327" s="95" t="n">
        <v>1000</v>
      </c>
      <c r="DV327" s="95" t="inlineStr">
        <is>
          <t>м2</t>
        </is>
      </c>
      <c r="DW327" s="95" t="inlineStr">
        <is>
          <t>м2</t>
        </is>
      </c>
      <c r="DX327" s="95" t="n">
        <v>1</v>
      </c>
      <c r="DY327" s="95" t="n"/>
      <c r="DZ327" s="95" t="n"/>
      <c r="EA327" s="95" t="n"/>
      <c r="EB327" s="95" t="n"/>
      <c r="EC327" s="95" t="n"/>
      <c r="ED327" s="95" t="n"/>
      <c r="EE327" s="95" t="n">
        <v>1691300015</v>
      </c>
      <c r="EF327" s="95" t="n">
        <v>202</v>
      </c>
      <c r="EG327" s="95" t="inlineStr">
        <is>
          <t>Материалы</t>
        </is>
      </c>
      <c r="EH327" s="95" t="n">
        <v>0</v>
      </c>
      <c r="EI327" s="95" t="n"/>
      <c r="EJ327" s="95" t="n">
        <v>135.3</v>
      </c>
      <c r="EK327" s="95" t="n">
        <v>0</v>
      </c>
      <c r="EL327" s="95" t="inlineStr">
        <is>
          <t>ТКП / коммерческое предложение</t>
        </is>
      </c>
      <c r="EM327" s="95" t="inlineStr">
        <is>
          <t>ТКП</t>
        </is>
      </c>
      <c r="EN327" s="95" t="n"/>
      <c r="EO327" s="95" t="n"/>
      <c r="EP327" s="95" t="n"/>
      <c r="EQ327" s="95" t="n">
        <v>0</v>
      </c>
      <c r="ER327" s="95" t="n">
        <v>401.45</v>
      </c>
      <c r="ES327" s="95" t="n">
        <v>0</v>
      </c>
      <c r="ET327" s="95" t="n">
        <v>0</v>
      </c>
      <c r="EU327" s="95" t="n">
        <v>0</v>
      </c>
      <c r="EV327" s="95" t="n">
        <v>0</v>
      </c>
      <c r="EW327" s="95" t="n">
        <v>0</v>
      </c>
      <c r="EX327" s="95" t="n">
        <v>0</v>
      </c>
      <c r="EY327" s="95" t="n">
        <v>0</v>
      </c>
      <c r="EZ327" s="95" t="n"/>
      <c r="FA327" s="95" t="n"/>
      <c r="FB327" s="95" t="n"/>
      <c r="FC327" s="95" t="n"/>
      <c r="FD327" s="95" t="n"/>
      <c r="FE327" s="95" t="n"/>
      <c r="FF327" s="95" t="n"/>
      <c r="FG327" s="95" t="n"/>
      <c r="FH327" s="95" t="n"/>
      <c r="FI327" s="95" t="n"/>
      <c r="FJ327" s="95" t="n"/>
      <c r="FK327" s="95" t="n"/>
      <c r="FL327" s="95" t="n"/>
      <c r="FM327" s="95" t="n"/>
      <c r="FN327" s="95" t="n"/>
      <c r="FO327" s="95" t="n"/>
      <c r="FP327" s="95" t="n"/>
      <c r="FQ327" s="95" t="n">
        <v>0</v>
      </c>
      <c r="FR327" s="95">
        <f>ROUND(IF(BI327=3,GM327,0),2)</f>
        <v/>
      </c>
      <c r="FS327" s="95" t="n">
        <v>0</v>
      </c>
      <c r="FT327" s="95" t="n"/>
      <c r="FU327" s="95" t="n"/>
      <c r="FV327" s="95" t="n"/>
      <c r="FW327" s="95" t="n"/>
      <c r="FX327" s="95" t="n">
        <v>0</v>
      </c>
      <c r="FY327" s="95" t="n">
        <v>0</v>
      </c>
      <c r="FZ327" s="95" t="n"/>
      <c r="GA327" s="95" t="inlineStr">
        <is>
          <t>[82 / 1,20 /  1] +  2% Заг.скл</t>
        </is>
      </c>
      <c r="GB327" s="95" t="n"/>
      <c r="GC327" s="95" t="n"/>
      <c r="GD327" s="95" t="n">
        <v>1</v>
      </c>
      <c r="GE327" s="95" t="n"/>
      <c r="GF327" s="95" t="n">
        <v>1691300015</v>
      </c>
      <c r="GG327" s="95" t="n">
        <v>2</v>
      </c>
      <c r="GH327" s="95" t="n">
        <v>4</v>
      </c>
      <c r="GI327" s="95" t="n">
        <v>-2</v>
      </c>
      <c r="GJ327" s="95" t="n">
        <v>0</v>
      </c>
      <c r="GK327" s="95" t="n">
        <v>0</v>
      </c>
      <c r="GL327" s="95">
        <f>ROUND(IF(AND(BH327=3,BI327=3,FS327&lt;&gt;0),P327,0),2)</f>
        <v/>
      </c>
      <c r="GM327" s="95">
        <f>ROUND(O327+X327+Y327,2)+GX327</f>
        <v/>
      </c>
      <c r="GN327" s="95">
        <f>IF(OR(BI327=0,BI327=1),GM327-GX327,0)</f>
        <v/>
      </c>
      <c r="GO327" s="95">
        <f>IF(BI327=2,GM327-GX327,0)</f>
        <v/>
      </c>
      <c r="GP327" s="95">
        <f>IF(BI327=4,GM327-GX327,0)</f>
        <v/>
      </c>
      <c r="GQ327" s="95" t="n"/>
      <c r="GR327" s="95" t="n">
        <v>0</v>
      </c>
      <c r="GS327" s="95" t="n">
        <v>2</v>
      </c>
      <c r="GT327" s="95" t="n">
        <v>0</v>
      </c>
      <c r="GU327" s="95" t="n"/>
      <c r="GV327" s="95">
        <f>ROUND((GT327),6)</f>
        <v/>
      </c>
      <c r="GW327" s="95" t="n">
        <v>1</v>
      </c>
      <c r="GX327" s="95">
        <f>ROUND(HC327*I327,2)</f>
        <v/>
      </c>
      <c r="GY327" s="95" t="n">
        <v>0</v>
      </c>
      <c r="GZ327" s="95" t="n">
        <v>0</v>
      </c>
      <c r="HA327" s="95" t="n">
        <v>0</v>
      </c>
      <c r="HB327" s="95" t="n">
        <v>0</v>
      </c>
      <c r="HC327" s="95">
        <f>GV327*GW327</f>
        <v/>
      </c>
      <c r="HD327" s="95" t="n">
        <v>0</v>
      </c>
      <c r="HE327" s="95" t="n"/>
      <c r="HF327" s="95" t="n"/>
      <c r="HG327" s="95" t="n"/>
      <c r="HH327" s="95" t="n"/>
      <c r="HI327" s="95" t="n"/>
      <c r="HJ327" s="95" t="n"/>
      <c r="HK327" s="95" t="n"/>
      <c r="HL327" s="95" t="n"/>
      <c r="HM327" s="95" t="n"/>
      <c r="HN327" s="95" t="n"/>
      <c r="HO327" s="95" t="n"/>
      <c r="HP327" s="95" t="n"/>
      <c r="HQ327" s="95" t="n"/>
      <c r="HR327" s="95" t="n"/>
      <c r="HS327" s="95" t="n"/>
      <c r="HT327" s="95" t="n"/>
      <c r="HU327" s="95" t="n"/>
      <c r="HV327" s="95" t="n"/>
      <c r="HW327" s="95" t="n"/>
      <c r="HX327" s="95" t="n"/>
      <c r="HY327" s="95" t="n"/>
      <c r="HZ327" s="95" t="n"/>
      <c r="IA327" s="95" t="n"/>
      <c r="IB327" s="95" t="n"/>
      <c r="IC327" s="95" t="n"/>
      <c r="ID327" s="95" t="n"/>
      <c r="IE327" s="95" t="n"/>
      <c r="IF327" s="95" t="n"/>
      <c r="IG327" s="95" t="n"/>
      <c r="IH327" s="95" t="n"/>
      <c r="II327" s="95" t="n"/>
      <c r="IJ327" s="95" t="n"/>
      <c r="IK327" s="95" t="n"/>
      <c r="IL327" s="95" t="n"/>
      <c r="IM327" s="95" t="n"/>
      <c r="IN327" s="95" t="n"/>
      <c r="IO327" s="95" t="n"/>
      <c r="IP327" s="95" t="n"/>
      <c r="IQ327" s="95" t="n"/>
      <c r="IR327" s="95" t="n"/>
      <c r="IS327" s="95" t="n"/>
      <c r="IT327" s="95" t="n"/>
      <c r="IU327" s="95" t="n"/>
    </row>
    <row r="328" ht="12.75" customHeight="1" s="54">
      <c r="A328" s="95" t="n">
        <v>18</v>
      </c>
      <c r="B328" s="95" t="n">
        <v>1</v>
      </c>
      <c r="C328" s="95">
        <f>ROW(SmtRes!A305)</f>
        <v/>
      </c>
      <c r="D328" s="95">
        <f>ROW(EtalonRes!A305)</f>
        <v/>
      </c>
      <c r="E328" s="95" t="n">
        <v>2.1</v>
      </c>
      <c r="F328" s="95" t="inlineStr">
        <is>
          <t>PETR-776007</t>
        </is>
      </c>
      <c r="G328" s="95" t="inlineStr">
        <is>
          <t>Ревизионные люки и сервисные элементы потолков/коробов</t>
        </is>
      </c>
      <c r="H328" s="95" t="inlineStr">
        <is>
          <t>шт.</t>
        </is>
      </c>
      <c r="I328" s="95" t="n">
        <v>17.85</v>
      </c>
      <c r="J328" s="95" t="n">
        <v>3902.95</v>
      </c>
      <c r="K328" s="95" t="n">
        <v>69667.69</v>
      </c>
      <c r="L328" s="95" t="n"/>
      <c r="M328" s="95" t="n"/>
      <c r="N328" s="95" t="n"/>
      <c r="O328" s="95">
        <f>ROUND(Z328,2)</f>
        <v/>
      </c>
      <c r="P328" s="95">
        <f>ROUND(U328,2)</f>
        <v/>
      </c>
      <c r="Q328" s="95">
        <f>ROUND(1,2)</f>
        <v/>
      </c>
      <c r="R328" s="95">
        <f>ROUND(AH328,2)</f>
        <v/>
      </c>
      <c r="S328" s="95" t="inlineStr">
        <is>
          <t>PETR-776007</t>
        </is>
      </c>
      <c r="T328" s="95" t="inlineStr">
        <is>
          <t>material</t>
        </is>
      </c>
      <c r="U328" s="95" t="n">
        <v>69667.69</v>
      </c>
      <c r="V328" s="95" t="n">
        <v>0</v>
      </c>
      <c r="W328" s="95" t="n">
        <v>0</v>
      </c>
      <c r="X328" s="95" t="n">
        <v>0</v>
      </c>
      <c r="Y328" s="95" t="n">
        <v>0</v>
      </c>
      <c r="Z328" s="95" t="n">
        <v>69667.66</v>
      </c>
      <c r="AA328" s="95" t="n">
        <v>0</v>
      </c>
      <c r="AB328" s="95" t="n">
        <v>0</v>
      </c>
      <c r="AC328" s="95" t="n">
        <v>0</v>
      </c>
      <c r="AD328" s="95" t="n">
        <v>0</v>
      </c>
      <c r="AE328" s="95" t="inlineStr">
        <is>
          <t>material</t>
        </is>
      </c>
      <c r="AF328" s="95" t="n">
        <v>0</v>
      </c>
      <c r="AG328" s="95" t="n">
        <v>0</v>
      </c>
      <c r="AH328" s="95" t="n">
        <v>0</v>
      </c>
      <c r="AI328" s="95">
        <f>(EX328)</f>
        <v/>
      </c>
      <c r="AJ328" s="95">
        <f>(AS328)</f>
        <v/>
      </c>
      <c r="AK328" s="95" t="n">
        <v>0</v>
      </c>
      <c r="AL328" s="95" t="n">
        <v>0</v>
      </c>
      <c r="AM328" s="95" t="n">
        <v>0</v>
      </c>
      <c r="AN328" s="95" t="n">
        <v>0</v>
      </c>
      <c r="AO328" s="95">
        <f>ROUND(O328,2)</f>
        <v/>
      </c>
      <c r="AP328" s="95" t="n">
        <v>0</v>
      </c>
      <c r="AQ328" s="95">
        <f>ROUND(R328,2)</f>
        <v/>
      </c>
      <c r="AR328" s="95" t="n">
        <v>0</v>
      </c>
      <c r="AS328" s="95" t="n">
        <v>0</v>
      </c>
      <c r="AT328" s="95" t="n">
        <v>0</v>
      </c>
      <c r="AU328" s="95" t="n">
        <v>0</v>
      </c>
      <c r="AV328" s="95" t="n">
        <v>1</v>
      </c>
      <c r="AW328" s="95" t="n">
        <v>1</v>
      </c>
      <c r="AX328" s="95" t="n"/>
      <c r="AY328" s="95" t="n"/>
      <c r="AZ328" s="95" t="n">
        <v>1</v>
      </c>
      <c r="BA328" s="95" t="n">
        <v>0</v>
      </c>
      <c r="BB328" s="95" t="n">
        <v>0</v>
      </c>
      <c r="BC328" s="95" t="n">
        <v>1</v>
      </c>
      <c r="BD328" s="95" t="n"/>
      <c r="BE328" s="95" t="n"/>
      <c r="BF328" s="95" t="n"/>
      <c r="BG328" s="95" t="n"/>
      <c r="BH328" s="95" t="n">
        <v>3</v>
      </c>
      <c r="BI328" s="95" t="n">
        <v>17.85</v>
      </c>
      <c r="BJ328" s="95" t="n"/>
      <c r="BK328" s="95" t="n"/>
      <c r="BL328" s="95" t="n"/>
      <c r="BM328" s="95" t="n">
        <v>400002</v>
      </c>
      <c r="BN328" s="95" t="n">
        <v>0</v>
      </c>
      <c r="BO328" s="95" t="n"/>
      <c r="BP328" s="95" t="n">
        <v>0</v>
      </c>
      <c r="BQ328" s="95" t="n">
        <v>202</v>
      </c>
      <c r="BR328" s="95" t="n">
        <v>0</v>
      </c>
      <c r="BS328" s="95" t="n">
        <v>1</v>
      </c>
      <c r="BT328" s="95" t="n">
        <v>1</v>
      </c>
      <c r="BU328" s="95" t="n">
        <v>1</v>
      </c>
      <c r="BV328" s="95" t="n">
        <v>1</v>
      </c>
      <c r="BW328" s="95" t="n">
        <v>1</v>
      </c>
      <c r="BX328" s="95" t="n">
        <v>1</v>
      </c>
      <c r="BY328" s="95" t="n"/>
      <c r="BZ328" s="95" t="n">
        <v>0</v>
      </c>
      <c r="CA328" s="95" t="n">
        <v>0</v>
      </c>
      <c r="CB328" s="95" t="n"/>
      <c r="CC328" s="95" t="n"/>
      <c r="CD328" s="95" t="n"/>
      <c r="CE328" s="95" t="n">
        <v>30</v>
      </c>
      <c r="CF328" s="95" t="n">
        <v>0</v>
      </c>
      <c r="CG328" s="95" t="n">
        <v>0</v>
      </c>
      <c r="CH328" s="95" t="n"/>
      <c r="CI328" s="95" t="n"/>
      <c r="CJ328" s="95" t="n"/>
      <c r="CK328" s="95" t="n"/>
      <c r="CL328" s="95" t="n"/>
      <c r="CM328" s="95" t="n">
        <v>0</v>
      </c>
      <c r="CN328" s="95" t="n"/>
      <c r="CO328" s="95" t="n">
        <v>0</v>
      </c>
      <c r="CP328" s="95">
        <f>ROUND(P328,2)</f>
        <v/>
      </c>
      <c r="CQ328" s="95">
        <f>ROUND(V328,2)</f>
        <v/>
      </c>
      <c r="CR328" s="95">
        <f>ROUND(W328,2)</f>
        <v/>
      </c>
      <c r="CS328" s="95">
        <f>ROUND(X328,2)</f>
        <v/>
      </c>
      <c r="CT328" s="95">
        <f>ROUND(Y328,2)</f>
        <v/>
      </c>
      <c r="CU328" s="95">
        <f>ROUND(AF328,2)</f>
        <v/>
      </c>
      <c r="CV328" s="95">
        <f>ROUND((AH328*AV328),2)</f>
        <v/>
      </c>
      <c r="CW328" s="95">
        <f>ROUND(AI328,2)</f>
        <v/>
      </c>
      <c r="CX328" s="95">
        <f>ROUND(AJ328,2)</f>
        <v/>
      </c>
      <c r="CY328" s="95">
        <f>ROUND(((P328*AT328)/100),2)</f>
        <v/>
      </c>
      <c r="CZ328" s="95">
        <f>ROUND(((P328*AU328)/100),2)</f>
        <v/>
      </c>
      <c r="DA328" s="95" t="n"/>
      <c r="DB328" s="95" t="n"/>
      <c r="DC328" s="95" t="n"/>
      <c r="DD328" s="95" t="n"/>
      <c r="DE328" s="95" t="n"/>
      <c r="DF328" s="95" t="n"/>
      <c r="DG328" s="95" t="n"/>
      <c r="DH328" s="95" t="n"/>
      <c r="DI328" s="95" t="n"/>
      <c r="DJ328" s="95" t="n"/>
      <c r="DK328" s="95" t="n"/>
      <c r="DL328" s="95" t="n"/>
      <c r="DM328" s="95" t="n"/>
      <c r="DN328" s="95" t="n">
        <v>0</v>
      </c>
      <c r="DO328" s="95" t="n">
        <v>0</v>
      </c>
      <c r="DP328" s="95" t="n">
        <v>1</v>
      </c>
      <c r="DQ328" s="95" t="n">
        <v>1</v>
      </c>
      <c r="DR328" s="95" t="n"/>
      <c r="DS328" s="95" t="n"/>
      <c r="DT328" s="95" t="n"/>
      <c r="DU328" s="95" t="n">
        <v>1000</v>
      </c>
      <c r="DV328" s="95" t="inlineStr">
        <is>
          <t>шт.</t>
        </is>
      </c>
      <c r="DW328" s="95" t="inlineStr">
        <is>
          <t>шт.</t>
        </is>
      </c>
      <c r="DX328" s="95" t="n">
        <v>1</v>
      </c>
      <c r="DY328" s="95" t="n"/>
      <c r="DZ328" s="95" t="n"/>
      <c r="EA328" s="95" t="n"/>
      <c r="EB328" s="95" t="n"/>
      <c r="EC328" s="95" t="n"/>
      <c r="ED328" s="95" t="n"/>
      <c r="EE328" s="95" t="n">
        <v>1375799366</v>
      </c>
      <c r="EF328" s="95" t="n">
        <v>202</v>
      </c>
      <c r="EG328" s="95" t="inlineStr">
        <is>
          <t>Материалы</t>
        </is>
      </c>
      <c r="EH328" s="95" t="n">
        <v>0</v>
      </c>
      <c r="EI328" s="95" t="n"/>
      <c r="EJ328" s="95" t="n">
        <v>17.85</v>
      </c>
      <c r="EK328" s="95" t="n">
        <v>0</v>
      </c>
      <c r="EL328" s="95" t="inlineStr">
        <is>
          <t>ТКП / коммерческое предложение</t>
        </is>
      </c>
      <c r="EM328" s="95" t="inlineStr">
        <is>
          <t>PETR-776007</t>
        </is>
      </c>
      <c r="EN328" s="95" t="n"/>
      <c r="EO328" s="95" t="n"/>
      <c r="EP328" s="95" t="n"/>
      <c r="EQ328" s="95" t="n">
        <v>0</v>
      </c>
      <c r="ER328" s="95" t="n">
        <v>3902.95</v>
      </c>
      <c r="ES328" s="95" t="n">
        <v>0</v>
      </c>
      <c r="ET328" s="95" t="n">
        <v>0</v>
      </c>
      <c r="EU328" s="95" t="n">
        <v>0</v>
      </c>
      <c r="EV328" s="95" t="n">
        <v>0</v>
      </c>
      <c r="EW328" s="95" t="n">
        <v>0</v>
      </c>
      <c r="EX328" s="95" t="n">
        <v>0</v>
      </c>
      <c r="EY328" s="95" t="n">
        <v>0</v>
      </c>
      <c r="EZ328" s="95" t="n"/>
      <c r="FA328" s="95" t="n"/>
      <c r="FB328" s="95" t="n"/>
      <c r="FC328" s="95" t="n"/>
      <c r="FD328" s="95" t="n"/>
      <c r="FE328" s="95" t="n"/>
      <c r="FF328" s="95" t="n"/>
      <c r="FG328" s="95" t="n"/>
      <c r="FH328" s="95" t="n"/>
      <c r="FI328" s="95" t="n"/>
      <c r="FJ328" s="95" t="n"/>
      <c r="FK328" s="95" t="n"/>
      <c r="FL328" s="95" t="n"/>
      <c r="FM328" s="95" t="n"/>
      <c r="FN328" s="95" t="n"/>
      <c r="FO328" s="95" t="n"/>
      <c r="FP328" s="95" t="n"/>
      <c r="FQ328" s="95" t="n">
        <v>0</v>
      </c>
      <c r="FR328" s="95">
        <f>ROUND(IF(BI328=3,GM328,0),2)</f>
        <v/>
      </c>
      <c r="FS328" s="95" t="n">
        <v>0</v>
      </c>
      <c r="FT328" s="95" t="n"/>
      <c r="FU328" s="95" t="n"/>
      <c r="FV328" s="95" t="n"/>
      <c r="FW328" s="95" t="n"/>
      <c r="FX328" s="95" t="n">
        <v>0</v>
      </c>
      <c r="FY328" s="95" t="n">
        <v>0</v>
      </c>
      <c r="FZ328" s="95" t="n"/>
      <c r="GA328" s="95" t="inlineStr">
        <is>
          <t>[82 / 1,20 /  1] +  2% Заг.скл</t>
        </is>
      </c>
      <c r="GB328" s="95" t="n"/>
      <c r="GC328" s="95" t="n"/>
      <c r="GD328" s="95" t="n">
        <v>1</v>
      </c>
      <c r="GE328" s="95" t="n"/>
      <c r="GF328" s="95" t="n">
        <v>1375799366</v>
      </c>
      <c r="GG328" s="95" t="n">
        <v>2</v>
      </c>
      <c r="GH328" s="95" t="n">
        <v>4</v>
      </c>
      <c r="GI328" s="95" t="n">
        <v>-2</v>
      </c>
      <c r="GJ328" s="95" t="n">
        <v>0</v>
      </c>
      <c r="GK328" s="95" t="n">
        <v>0</v>
      </c>
      <c r="GL328" s="95">
        <f>ROUND(IF(AND(BH328=3,BI328=3,FS328&lt;&gt;0),P328,0),2)</f>
        <v/>
      </c>
      <c r="GM328" s="95">
        <f>ROUND(O328+X328+Y328,2)+GX328</f>
        <v/>
      </c>
      <c r="GN328" s="95">
        <f>IF(OR(BI328=0,BI328=1),GM328-GX328,0)</f>
        <v/>
      </c>
      <c r="GO328" s="95">
        <f>IF(BI328=2,GM328-GX328,0)</f>
        <v/>
      </c>
      <c r="GP328" s="95">
        <f>IF(BI328=4,GM328-GX328,0)</f>
        <v/>
      </c>
      <c r="GQ328" s="95" t="n"/>
      <c r="GR328" s="95" t="n">
        <v>0</v>
      </c>
      <c r="GS328" s="95" t="n">
        <v>2</v>
      </c>
      <c r="GT328" s="95" t="n">
        <v>0</v>
      </c>
      <c r="GU328" s="95" t="n"/>
      <c r="GV328" s="95">
        <f>ROUND((GT328),6)</f>
        <v/>
      </c>
      <c r="GW328" s="95" t="n">
        <v>1</v>
      </c>
      <c r="GX328" s="95">
        <f>ROUND(HC328*I328,2)</f>
        <v/>
      </c>
      <c r="GY328" s="95" t="n">
        <v>0</v>
      </c>
      <c r="GZ328" s="95" t="n">
        <v>0</v>
      </c>
      <c r="HA328" s="95" t="n">
        <v>0</v>
      </c>
      <c r="HB328" s="95" t="n">
        <v>0</v>
      </c>
      <c r="HC328" s="95">
        <f>GV328*GW328</f>
        <v/>
      </c>
      <c r="HD328" s="95" t="n">
        <v>0</v>
      </c>
      <c r="HE328" s="95" t="n"/>
      <c r="HF328" s="95" t="n"/>
      <c r="HG328" s="95" t="n"/>
      <c r="HH328" s="95" t="n"/>
      <c r="HI328" s="95" t="n"/>
      <c r="HJ328" s="95" t="n"/>
      <c r="HK328" s="95" t="n"/>
      <c r="HL328" s="95" t="n"/>
      <c r="HM328" s="95" t="n"/>
      <c r="HN328" s="95" t="n"/>
      <c r="HO328" s="95" t="n"/>
      <c r="HP328" s="95" t="n"/>
      <c r="HQ328" s="95" t="n"/>
      <c r="HR328" s="95" t="n"/>
      <c r="HS328" s="95" t="n"/>
      <c r="HT328" s="95" t="n"/>
      <c r="HU328" s="95" t="n"/>
      <c r="HV328" s="95" t="n"/>
      <c r="HW328" s="95" t="n"/>
      <c r="HX328" s="95" t="n"/>
      <c r="HY328" s="95" t="n"/>
      <c r="HZ328" s="95" t="n"/>
      <c r="IA328" s="95" t="n"/>
      <c r="IB328" s="95" t="n"/>
      <c r="IC328" s="95" t="n"/>
      <c r="ID328" s="95" t="n"/>
      <c r="IE328" s="95" t="n"/>
      <c r="IF328" s="95" t="n"/>
      <c r="IG328" s="95" t="n"/>
      <c r="IH328" s="95" t="n"/>
      <c r="II328" s="95" t="n"/>
      <c r="IJ328" s="95" t="n"/>
      <c r="IK328" s="95" t="n"/>
      <c r="IL328" s="95" t="n"/>
      <c r="IM328" s="95" t="n"/>
      <c r="IN328" s="95" t="n"/>
      <c r="IO328" s="95" t="n"/>
      <c r="IP328" s="95" t="n"/>
      <c r="IQ328" s="95" t="n"/>
      <c r="IR328" s="95" t="n"/>
      <c r="IS328" s="95" t="n"/>
      <c r="IT328" s="95" t="n"/>
      <c r="IU328" s="95" t="n"/>
    </row>
    <row r="329" ht="12.75" customHeight="1" s="54">
      <c r="A329" s="95" t="n">
        <v>18</v>
      </c>
      <c r="B329" s="95" t="n">
        <v>1</v>
      </c>
      <c r="C329" s="95">
        <f>ROW(SmtRes!A306)</f>
        <v/>
      </c>
      <c r="D329" s="95">
        <f>ROW(EtalonRes!A306)</f>
        <v/>
      </c>
      <c r="E329" s="95" t="n">
        <v>2.1</v>
      </c>
      <c r="F329" s="95" t="inlineStr">
        <is>
          <t>PETR-133217</t>
        </is>
      </c>
      <c r="G329" s="95" t="inlineStr">
        <is>
          <t>Скрытый ревизионный люк под плитку с крепежом</t>
        </is>
      </c>
      <c r="H329" s="95" t="inlineStr">
        <is>
          <t>шт.</t>
        </is>
      </c>
      <c r="I329" s="95" t="n">
        <v>17.85</v>
      </c>
      <c r="J329" s="95" t="n">
        <v>7248.34</v>
      </c>
      <c r="K329" s="95" t="n">
        <v>129382.86</v>
      </c>
      <c r="L329" s="95" t="n"/>
      <c r="M329" s="95" t="n"/>
      <c r="N329" s="95" t="n"/>
      <c r="O329" s="95">
        <f>ROUND(Z329,2)</f>
        <v/>
      </c>
      <c r="P329" s="95">
        <f>ROUND(U329,2)</f>
        <v/>
      </c>
      <c r="Q329" s="95">
        <f>ROUND(1,2)</f>
        <v/>
      </c>
      <c r="R329" s="95">
        <f>ROUND(AH329,2)</f>
        <v/>
      </c>
      <c r="S329" s="95" t="inlineStr">
        <is>
          <t>PETR-133217</t>
        </is>
      </c>
      <c r="T329" s="95" t="inlineStr">
        <is>
          <t>material</t>
        </is>
      </c>
      <c r="U329" s="95" t="n">
        <v>129382.86</v>
      </c>
      <c r="V329" s="95" t="n">
        <v>0</v>
      </c>
      <c r="W329" s="95" t="n">
        <v>0</v>
      </c>
      <c r="X329" s="95" t="n">
        <v>0</v>
      </c>
      <c r="Y329" s="95" t="n">
        <v>0</v>
      </c>
      <c r="Z329" s="95" t="n">
        <v>129382.87</v>
      </c>
      <c r="AA329" s="95" t="n">
        <v>0</v>
      </c>
      <c r="AB329" s="95" t="n">
        <v>0</v>
      </c>
      <c r="AC329" s="95" t="n">
        <v>0</v>
      </c>
      <c r="AD329" s="95" t="n">
        <v>0</v>
      </c>
      <c r="AE329" s="95" t="inlineStr">
        <is>
          <t>material</t>
        </is>
      </c>
      <c r="AF329" s="95" t="n">
        <v>0</v>
      </c>
      <c r="AG329" s="95" t="n">
        <v>0</v>
      </c>
      <c r="AH329" s="95" t="n">
        <v>0</v>
      </c>
      <c r="AI329" s="95">
        <f>(EX329)</f>
        <v/>
      </c>
      <c r="AJ329" s="95">
        <f>(AS329)</f>
        <v/>
      </c>
      <c r="AK329" s="95" t="n">
        <v>0</v>
      </c>
      <c r="AL329" s="95" t="n">
        <v>0</v>
      </c>
      <c r="AM329" s="95" t="n">
        <v>0</v>
      </c>
      <c r="AN329" s="95" t="n">
        <v>0</v>
      </c>
      <c r="AO329" s="95">
        <f>ROUND(O329,2)</f>
        <v/>
      </c>
      <c r="AP329" s="95" t="n">
        <v>0</v>
      </c>
      <c r="AQ329" s="95">
        <f>ROUND(R329,2)</f>
        <v/>
      </c>
      <c r="AR329" s="95" t="n">
        <v>0</v>
      </c>
      <c r="AS329" s="95" t="n">
        <v>0</v>
      </c>
      <c r="AT329" s="95" t="n">
        <v>0</v>
      </c>
      <c r="AU329" s="95" t="n">
        <v>0</v>
      </c>
      <c r="AV329" s="95" t="n">
        <v>1</v>
      </c>
      <c r="AW329" s="95" t="n">
        <v>1</v>
      </c>
      <c r="AX329" s="95" t="n"/>
      <c r="AY329" s="95" t="n"/>
      <c r="AZ329" s="95" t="n">
        <v>1</v>
      </c>
      <c r="BA329" s="95" t="n">
        <v>0</v>
      </c>
      <c r="BB329" s="95" t="n">
        <v>0</v>
      </c>
      <c r="BC329" s="95" t="n">
        <v>1</v>
      </c>
      <c r="BD329" s="95" t="n"/>
      <c r="BE329" s="95" t="n"/>
      <c r="BF329" s="95" t="n"/>
      <c r="BG329" s="95" t="n"/>
      <c r="BH329" s="95" t="n">
        <v>3</v>
      </c>
      <c r="BI329" s="95" t="n">
        <v>17.85</v>
      </c>
      <c r="BJ329" s="95" t="n"/>
      <c r="BK329" s="95" t="n"/>
      <c r="BL329" s="95" t="n"/>
      <c r="BM329" s="95" t="n">
        <v>400002</v>
      </c>
      <c r="BN329" s="95" t="n">
        <v>0</v>
      </c>
      <c r="BO329" s="95" t="n"/>
      <c r="BP329" s="95" t="n">
        <v>0</v>
      </c>
      <c r="BQ329" s="95" t="n">
        <v>202</v>
      </c>
      <c r="BR329" s="95" t="n">
        <v>0</v>
      </c>
      <c r="BS329" s="95" t="n">
        <v>1</v>
      </c>
      <c r="BT329" s="95" t="n">
        <v>1</v>
      </c>
      <c r="BU329" s="95" t="n">
        <v>1</v>
      </c>
      <c r="BV329" s="95" t="n">
        <v>1</v>
      </c>
      <c r="BW329" s="95" t="n">
        <v>1</v>
      </c>
      <c r="BX329" s="95" t="n">
        <v>1</v>
      </c>
      <c r="BY329" s="95" t="n"/>
      <c r="BZ329" s="95" t="n">
        <v>0</v>
      </c>
      <c r="CA329" s="95" t="n">
        <v>0</v>
      </c>
      <c r="CB329" s="95" t="n"/>
      <c r="CC329" s="95" t="n"/>
      <c r="CD329" s="95" t="n"/>
      <c r="CE329" s="95" t="n">
        <v>30</v>
      </c>
      <c r="CF329" s="95" t="n">
        <v>0</v>
      </c>
      <c r="CG329" s="95" t="n">
        <v>0</v>
      </c>
      <c r="CH329" s="95" t="n"/>
      <c r="CI329" s="95" t="n"/>
      <c r="CJ329" s="95" t="n"/>
      <c r="CK329" s="95" t="n"/>
      <c r="CL329" s="95" t="n"/>
      <c r="CM329" s="95" t="n">
        <v>0</v>
      </c>
      <c r="CN329" s="95" t="n"/>
      <c r="CO329" s="95" t="n">
        <v>0</v>
      </c>
      <c r="CP329" s="95">
        <f>ROUND(P329,2)</f>
        <v/>
      </c>
      <c r="CQ329" s="95">
        <f>ROUND(V329,2)</f>
        <v/>
      </c>
      <c r="CR329" s="95">
        <f>ROUND(W329,2)</f>
        <v/>
      </c>
      <c r="CS329" s="95">
        <f>ROUND(X329,2)</f>
        <v/>
      </c>
      <c r="CT329" s="95">
        <f>ROUND(Y329,2)</f>
        <v/>
      </c>
      <c r="CU329" s="95">
        <f>ROUND(AF329,2)</f>
        <v/>
      </c>
      <c r="CV329" s="95">
        <f>ROUND((AH329*AV329),2)</f>
        <v/>
      </c>
      <c r="CW329" s="95">
        <f>ROUND(AI329,2)</f>
        <v/>
      </c>
      <c r="CX329" s="95">
        <f>ROUND(AJ329,2)</f>
        <v/>
      </c>
      <c r="CY329" s="95">
        <f>ROUND(((P329*AT329)/100),2)</f>
        <v/>
      </c>
      <c r="CZ329" s="95">
        <f>ROUND(((P329*AU329)/100),2)</f>
        <v/>
      </c>
      <c r="DA329" s="95" t="n"/>
      <c r="DB329" s="95" t="n"/>
      <c r="DC329" s="95" t="n"/>
      <c r="DD329" s="95" t="n"/>
      <c r="DE329" s="95" t="n"/>
      <c r="DF329" s="95" t="n"/>
      <c r="DG329" s="95" t="n"/>
      <c r="DH329" s="95" t="n"/>
      <c r="DI329" s="95" t="n"/>
      <c r="DJ329" s="95" t="n"/>
      <c r="DK329" s="95" t="n"/>
      <c r="DL329" s="95" t="n"/>
      <c r="DM329" s="95" t="n"/>
      <c r="DN329" s="95" t="n">
        <v>0</v>
      </c>
      <c r="DO329" s="95" t="n">
        <v>0</v>
      </c>
      <c r="DP329" s="95" t="n">
        <v>1</v>
      </c>
      <c r="DQ329" s="95" t="n">
        <v>1</v>
      </c>
      <c r="DR329" s="95" t="n"/>
      <c r="DS329" s="95" t="n"/>
      <c r="DT329" s="95" t="n"/>
      <c r="DU329" s="95" t="n">
        <v>1000</v>
      </c>
      <c r="DV329" s="95" t="inlineStr">
        <is>
          <t>шт.</t>
        </is>
      </c>
      <c r="DW329" s="95" t="inlineStr">
        <is>
          <t>шт.</t>
        </is>
      </c>
      <c r="DX329" s="95" t="n">
        <v>1</v>
      </c>
      <c r="DY329" s="95" t="n"/>
      <c r="DZ329" s="95" t="n"/>
      <c r="EA329" s="95" t="n"/>
      <c r="EB329" s="95" t="n"/>
      <c r="EC329" s="95" t="n"/>
      <c r="ED329" s="95" t="n"/>
      <c r="EE329" s="95" t="n">
        <v>1182656064</v>
      </c>
      <c r="EF329" s="95" t="n">
        <v>202</v>
      </c>
      <c r="EG329" s="95" t="inlineStr">
        <is>
          <t>Материалы</t>
        </is>
      </c>
      <c r="EH329" s="95" t="n">
        <v>0</v>
      </c>
      <c r="EI329" s="95" t="n"/>
      <c r="EJ329" s="95" t="n">
        <v>17.85</v>
      </c>
      <c r="EK329" s="95" t="n">
        <v>0</v>
      </c>
      <c r="EL329" s="95" t="inlineStr">
        <is>
          <t>ТКП / коммерческое предложение</t>
        </is>
      </c>
      <c r="EM329" s="95" t="inlineStr">
        <is>
          <t>PETR-133217</t>
        </is>
      </c>
      <c r="EN329" s="95" t="n"/>
      <c r="EO329" s="95" t="n"/>
      <c r="EP329" s="95" t="n"/>
      <c r="EQ329" s="95" t="n">
        <v>0</v>
      </c>
      <c r="ER329" s="95" t="n">
        <v>7248.34</v>
      </c>
      <c r="ES329" s="95" t="n">
        <v>0</v>
      </c>
      <c r="ET329" s="95" t="n">
        <v>0</v>
      </c>
      <c r="EU329" s="95" t="n">
        <v>0</v>
      </c>
      <c r="EV329" s="95" t="n">
        <v>0</v>
      </c>
      <c r="EW329" s="95" t="n">
        <v>0</v>
      </c>
      <c r="EX329" s="95" t="n">
        <v>0</v>
      </c>
      <c r="EY329" s="95" t="n">
        <v>0</v>
      </c>
      <c r="EZ329" s="95" t="n"/>
      <c r="FA329" s="95" t="n"/>
      <c r="FB329" s="95" t="n"/>
      <c r="FC329" s="95" t="n"/>
      <c r="FD329" s="95" t="n"/>
      <c r="FE329" s="95" t="n"/>
      <c r="FF329" s="95" t="n"/>
      <c r="FG329" s="95" t="n"/>
      <c r="FH329" s="95" t="n"/>
      <c r="FI329" s="95" t="n"/>
      <c r="FJ329" s="95" t="n"/>
      <c r="FK329" s="95" t="n"/>
      <c r="FL329" s="95" t="n"/>
      <c r="FM329" s="95" t="n"/>
      <c r="FN329" s="95" t="n"/>
      <c r="FO329" s="95" t="n"/>
      <c r="FP329" s="95" t="n"/>
      <c r="FQ329" s="95" t="n">
        <v>0</v>
      </c>
      <c r="FR329" s="95">
        <f>ROUND(IF(BI329=3,GM329,0),2)</f>
        <v/>
      </c>
      <c r="FS329" s="95" t="n">
        <v>0</v>
      </c>
      <c r="FT329" s="95" t="n"/>
      <c r="FU329" s="95" t="n"/>
      <c r="FV329" s="95" t="n"/>
      <c r="FW329" s="95" t="n"/>
      <c r="FX329" s="95" t="n">
        <v>0</v>
      </c>
      <c r="FY329" s="95" t="n">
        <v>0</v>
      </c>
      <c r="FZ329" s="95" t="n"/>
      <c r="GA329" s="95" t="inlineStr">
        <is>
          <t>[82 / 1,20 /  1] +  2% Заг.скл</t>
        </is>
      </c>
      <c r="GB329" s="95" t="n"/>
      <c r="GC329" s="95" t="n"/>
      <c r="GD329" s="95" t="n">
        <v>1</v>
      </c>
      <c r="GE329" s="95" t="n"/>
      <c r="GF329" s="95" t="n">
        <v>1182656064</v>
      </c>
      <c r="GG329" s="95" t="n">
        <v>2</v>
      </c>
      <c r="GH329" s="95" t="n">
        <v>4</v>
      </c>
      <c r="GI329" s="95" t="n">
        <v>-2</v>
      </c>
      <c r="GJ329" s="95" t="n">
        <v>0</v>
      </c>
      <c r="GK329" s="95" t="n">
        <v>0</v>
      </c>
      <c r="GL329" s="95">
        <f>ROUND(IF(AND(BH329=3,BI329=3,FS329&lt;&gt;0),P329,0),2)</f>
        <v/>
      </c>
      <c r="GM329" s="95">
        <f>ROUND(O329+X329+Y329,2)+GX329</f>
        <v/>
      </c>
      <c r="GN329" s="95">
        <f>IF(OR(BI329=0,BI329=1),GM329-GX329,0)</f>
        <v/>
      </c>
      <c r="GO329" s="95">
        <f>IF(BI329=2,GM329-GX329,0)</f>
        <v/>
      </c>
      <c r="GP329" s="95">
        <f>IF(BI329=4,GM329-GX329,0)</f>
        <v/>
      </c>
      <c r="GQ329" s="95" t="n"/>
      <c r="GR329" s="95" t="n">
        <v>0</v>
      </c>
      <c r="GS329" s="95" t="n">
        <v>2</v>
      </c>
      <c r="GT329" s="95" t="n">
        <v>0</v>
      </c>
      <c r="GU329" s="95" t="n"/>
      <c r="GV329" s="95">
        <f>ROUND((GT329),6)</f>
        <v/>
      </c>
      <c r="GW329" s="95" t="n">
        <v>1</v>
      </c>
      <c r="GX329" s="95">
        <f>ROUND(HC329*I329,2)</f>
        <v/>
      </c>
      <c r="GY329" s="95" t="n">
        <v>0</v>
      </c>
      <c r="GZ329" s="95" t="n">
        <v>0</v>
      </c>
      <c r="HA329" s="95" t="n">
        <v>0</v>
      </c>
      <c r="HB329" s="95" t="n">
        <v>0</v>
      </c>
      <c r="HC329" s="95">
        <f>GV329*GW329</f>
        <v/>
      </c>
      <c r="HD329" s="95" t="n">
        <v>0</v>
      </c>
      <c r="HE329" s="95" t="n"/>
      <c r="HF329" s="95" t="n"/>
      <c r="HG329" s="95" t="n"/>
      <c r="HH329" s="95" t="n"/>
      <c r="HI329" s="95" t="n"/>
      <c r="HJ329" s="95" t="n"/>
      <c r="HK329" s="95" t="n"/>
      <c r="HL329" s="95" t="n"/>
      <c r="HM329" s="95" t="n"/>
      <c r="HN329" s="95" t="n"/>
      <c r="HO329" s="95" t="n"/>
      <c r="HP329" s="95" t="n"/>
      <c r="HQ329" s="95" t="n"/>
      <c r="HR329" s="95" t="n"/>
      <c r="HS329" s="95" t="n"/>
      <c r="HT329" s="95" t="n"/>
      <c r="HU329" s="95" t="n"/>
      <c r="HV329" s="95" t="n"/>
      <c r="HW329" s="95" t="n"/>
      <c r="HX329" s="95" t="n"/>
      <c r="HY329" s="95" t="n"/>
      <c r="HZ329" s="95" t="n"/>
      <c r="IA329" s="95" t="n"/>
      <c r="IB329" s="95" t="n"/>
      <c r="IC329" s="95" t="n"/>
      <c r="ID329" s="95" t="n"/>
      <c r="IE329" s="95" t="n"/>
      <c r="IF329" s="95" t="n"/>
      <c r="IG329" s="95" t="n"/>
      <c r="IH329" s="95" t="n"/>
      <c r="II329" s="95" t="n"/>
      <c r="IJ329" s="95" t="n"/>
      <c r="IK329" s="95" t="n"/>
      <c r="IL329" s="95" t="n"/>
      <c r="IM329" s="95" t="n"/>
      <c r="IN329" s="95" t="n"/>
      <c r="IO329" s="95" t="n"/>
      <c r="IP329" s="95" t="n"/>
      <c r="IQ329" s="95" t="n"/>
      <c r="IR329" s="95" t="n"/>
      <c r="IS329" s="95" t="n"/>
      <c r="IT329" s="95" t="n"/>
      <c r="IU329" s="95" t="n"/>
    </row>
    <row r="330" ht="12.75" customHeight="1" s="54">
      <c r="A330" s="95" t="n">
        <v>18</v>
      </c>
      <c r="B330" s="95" t="n">
        <v>1</v>
      </c>
      <c r="C330" s="95">
        <f>ROW(SmtRes!A307)</f>
        <v/>
      </c>
      <c r="D330" s="95">
        <f>ROW(EtalonRes!A307)</f>
        <v/>
      </c>
      <c r="E330" s="95" t="n">
        <v>2.1</v>
      </c>
      <c r="F330" s="95" t="inlineStr">
        <is>
          <t>PETR-1079892</t>
        </is>
      </c>
      <c r="G330" s="95" t="inlineStr">
        <is>
          <t>Трап/сливной узел с гидрозатвором и комплектом подключения</t>
        </is>
      </c>
      <c r="H330" s="95" t="inlineStr">
        <is>
          <t>компл.</t>
        </is>
      </c>
      <c r="I330" s="95" t="n">
        <v>14.85</v>
      </c>
      <c r="J330" s="95" t="n">
        <v>5018.08</v>
      </c>
      <c r="K330" s="95" t="n">
        <v>74518.50999999999</v>
      </c>
      <c r="L330" s="95" t="n"/>
      <c r="M330" s="95" t="n"/>
      <c r="N330" s="95" t="n"/>
      <c r="O330" s="95">
        <f>ROUND(Z330,2)</f>
        <v/>
      </c>
      <c r="P330" s="95">
        <f>ROUND(U330,2)</f>
        <v/>
      </c>
      <c r="Q330" s="95">
        <f>ROUND(1,2)</f>
        <v/>
      </c>
      <c r="R330" s="95">
        <f>ROUND(AH330,2)</f>
        <v/>
      </c>
      <c r="S330" s="95" t="inlineStr">
        <is>
          <t>PETR-1079892</t>
        </is>
      </c>
      <c r="T330" s="95" t="inlineStr">
        <is>
          <t>material</t>
        </is>
      </c>
      <c r="U330" s="95" t="n">
        <v>74518.50999999999</v>
      </c>
      <c r="V330" s="95" t="n">
        <v>0</v>
      </c>
      <c r="W330" s="95" t="n">
        <v>0</v>
      </c>
      <c r="X330" s="95" t="n">
        <v>0</v>
      </c>
      <c r="Y330" s="95" t="n">
        <v>0</v>
      </c>
      <c r="Z330" s="95" t="n">
        <v>74518.49000000001</v>
      </c>
      <c r="AA330" s="95" t="n">
        <v>0</v>
      </c>
      <c r="AB330" s="95" t="n">
        <v>0</v>
      </c>
      <c r="AC330" s="95" t="n">
        <v>0</v>
      </c>
      <c r="AD330" s="95" t="n">
        <v>0</v>
      </c>
      <c r="AE330" s="95" t="inlineStr">
        <is>
          <t>material</t>
        </is>
      </c>
      <c r="AF330" s="95" t="n">
        <v>0</v>
      </c>
      <c r="AG330" s="95" t="n">
        <v>0</v>
      </c>
      <c r="AH330" s="95" t="n">
        <v>0</v>
      </c>
      <c r="AI330" s="95">
        <f>(EX330)</f>
        <v/>
      </c>
      <c r="AJ330" s="95">
        <f>(AS330)</f>
        <v/>
      </c>
      <c r="AK330" s="95" t="n">
        <v>0</v>
      </c>
      <c r="AL330" s="95" t="n">
        <v>0</v>
      </c>
      <c r="AM330" s="95" t="n">
        <v>0</v>
      </c>
      <c r="AN330" s="95" t="n">
        <v>0</v>
      </c>
      <c r="AO330" s="95">
        <f>ROUND(O330,2)</f>
        <v/>
      </c>
      <c r="AP330" s="95" t="n">
        <v>0</v>
      </c>
      <c r="AQ330" s="95">
        <f>ROUND(R330,2)</f>
        <v/>
      </c>
      <c r="AR330" s="95" t="n">
        <v>0</v>
      </c>
      <c r="AS330" s="95" t="n">
        <v>0</v>
      </c>
      <c r="AT330" s="95" t="n">
        <v>0</v>
      </c>
      <c r="AU330" s="95" t="n">
        <v>0</v>
      </c>
      <c r="AV330" s="95" t="n">
        <v>1</v>
      </c>
      <c r="AW330" s="95" t="n">
        <v>1</v>
      </c>
      <c r="AX330" s="95" t="n"/>
      <c r="AY330" s="95" t="n"/>
      <c r="AZ330" s="95" t="n">
        <v>1</v>
      </c>
      <c r="BA330" s="95" t="n">
        <v>0</v>
      </c>
      <c r="BB330" s="95" t="n">
        <v>0</v>
      </c>
      <c r="BC330" s="95" t="n">
        <v>1</v>
      </c>
      <c r="BD330" s="95" t="n"/>
      <c r="BE330" s="95" t="n"/>
      <c r="BF330" s="95" t="n"/>
      <c r="BG330" s="95" t="n"/>
      <c r="BH330" s="95" t="n">
        <v>3</v>
      </c>
      <c r="BI330" s="95" t="n">
        <v>14.85</v>
      </c>
      <c r="BJ330" s="95" t="n"/>
      <c r="BK330" s="95" t="n"/>
      <c r="BL330" s="95" t="n"/>
      <c r="BM330" s="95" t="n">
        <v>400002</v>
      </c>
      <c r="BN330" s="95" t="n">
        <v>0</v>
      </c>
      <c r="BO330" s="95" t="n"/>
      <c r="BP330" s="95" t="n">
        <v>0</v>
      </c>
      <c r="BQ330" s="95" t="n">
        <v>202</v>
      </c>
      <c r="BR330" s="95" t="n">
        <v>0</v>
      </c>
      <c r="BS330" s="95" t="n">
        <v>1</v>
      </c>
      <c r="BT330" s="95" t="n">
        <v>1</v>
      </c>
      <c r="BU330" s="95" t="n">
        <v>1</v>
      </c>
      <c r="BV330" s="95" t="n">
        <v>1</v>
      </c>
      <c r="BW330" s="95" t="n">
        <v>1</v>
      </c>
      <c r="BX330" s="95" t="n">
        <v>1</v>
      </c>
      <c r="BY330" s="95" t="n"/>
      <c r="BZ330" s="95" t="n">
        <v>0</v>
      </c>
      <c r="CA330" s="95" t="n">
        <v>0</v>
      </c>
      <c r="CB330" s="95" t="n"/>
      <c r="CC330" s="95" t="n"/>
      <c r="CD330" s="95" t="n"/>
      <c r="CE330" s="95" t="n">
        <v>30</v>
      </c>
      <c r="CF330" s="95" t="n">
        <v>0</v>
      </c>
      <c r="CG330" s="95" t="n">
        <v>0</v>
      </c>
      <c r="CH330" s="95" t="n"/>
      <c r="CI330" s="95" t="n"/>
      <c r="CJ330" s="95" t="n"/>
      <c r="CK330" s="95" t="n"/>
      <c r="CL330" s="95" t="n"/>
      <c r="CM330" s="95" t="n">
        <v>0</v>
      </c>
      <c r="CN330" s="95" t="n"/>
      <c r="CO330" s="95" t="n">
        <v>0</v>
      </c>
      <c r="CP330" s="95">
        <f>ROUND(P330,2)</f>
        <v/>
      </c>
      <c r="CQ330" s="95">
        <f>ROUND(V330,2)</f>
        <v/>
      </c>
      <c r="CR330" s="95">
        <f>ROUND(W330,2)</f>
        <v/>
      </c>
      <c r="CS330" s="95">
        <f>ROUND(X330,2)</f>
        <v/>
      </c>
      <c r="CT330" s="95">
        <f>ROUND(Y330,2)</f>
        <v/>
      </c>
      <c r="CU330" s="95">
        <f>ROUND(AF330,2)</f>
        <v/>
      </c>
      <c r="CV330" s="95">
        <f>ROUND((AH330*AV330),2)</f>
        <v/>
      </c>
      <c r="CW330" s="95">
        <f>ROUND(AI330,2)</f>
        <v/>
      </c>
      <c r="CX330" s="95">
        <f>ROUND(AJ330,2)</f>
        <v/>
      </c>
      <c r="CY330" s="95">
        <f>ROUND(((P330*AT330)/100),2)</f>
        <v/>
      </c>
      <c r="CZ330" s="95">
        <f>ROUND(((P330*AU330)/100),2)</f>
        <v/>
      </c>
      <c r="DA330" s="95" t="n"/>
      <c r="DB330" s="95" t="n"/>
      <c r="DC330" s="95" t="n"/>
      <c r="DD330" s="95" t="n"/>
      <c r="DE330" s="95" t="n"/>
      <c r="DF330" s="95" t="n"/>
      <c r="DG330" s="95" t="n"/>
      <c r="DH330" s="95" t="n"/>
      <c r="DI330" s="95" t="n"/>
      <c r="DJ330" s="95" t="n"/>
      <c r="DK330" s="95" t="n"/>
      <c r="DL330" s="95" t="n"/>
      <c r="DM330" s="95" t="n"/>
      <c r="DN330" s="95" t="n">
        <v>0</v>
      </c>
      <c r="DO330" s="95" t="n">
        <v>0</v>
      </c>
      <c r="DP330" s="95" t="n">
        <v>1</v>
      </c>
      <c r="DQ330" s="95" t="n">
        <v>1</v>
      </c>
      <c r="DR330" s="95" t="n"/>
      <c r="DS330" s="95" t="n"/>
      <c r="DT330" s="95" t="n"/>
      <c r="DU330" s="95" t="n">
        <v>1000</v>
      </c>
      <c r="DV330" s="95" t="inlineStr">
        <is>
          <t>компл.</t>
        </is>
      </c>
      <c r="DW330" s="95" t="inlineStr">
        <is>
          <t>компл.</t>
        </is>
      </c>
      <c r="DX330" s="95" t="n">
        <v>1</v>
      </c>
      <c r="DY330" s="95" t="n"/>
      <c r="DZ330" s="95" t="n"/>
      <c r="EA330" s="95" t="n"/>
      <c r="EB330" s="95" t="n"/>
      <c r="EC330" s="95" t="n"/>
      <c r="ED330" s="95" t="n"/>
      <c r="EE330" s="95" t="n">
        <v>1243169130</v>
      </c>
      <c r="EF330" s="95" t="n">
        <v>202</v>
      </c>
      <c r="EG330" s="95" t="inlineStr">
        <is>
          <t>Материалы</t>
        </is>
      </c>
      <c r="EH330" s="95" t="n">
        <v>0</v>
      </c>
      <c r="EI330" s="95" t="n"/>
      <c r="EJ330" s="95" t="n">
        <v>14.85</v>
      </c>
      <c r="EK330" s="95" t="n">
        <v>0</v>
      </c>
      <c r="EL330" s="95" t="inlineStr">
        <is>
          <t>ТКП / коммерческое предложение</t>
        </is>
      </c>
      <c r="EM330" s="95" t="inlineStr">
        <is>
          <t>PETR-1079892</t>
        </is>
      </c>
      <c r="EN330" s="95" t="n"/>
      <c r="EO330" s="95" t="n"/>
      <c r="EP330" s="95" t="n"/>
      <c r="EQ330" s="95" t="n">
        <v>0</v>
      </c>
      <c r="ER330" s="95" t="n">
        <v>5018.08</v>
      </c>
      <c r="ES330" s="95" t="n">
        <v>0</v>
      </c>
      <c r="ET330" s="95" t="n">
        <v>0</v>
      </c>
      <c r="EU330" s="95" t="n">
        <v>0</v>
      </c>
      <c r="EV330" s="95" t="n">
        <v>0</v>
      </c>
      <c r="EW330" s="95" t="n">
        <v>0</v>
      </c>
      <c r="EX330" s="95" t="n">
        <v>0</v>
      </c>
      <c r="EY330" s="95" t="n">
        <v>0</v>
      </c>
      <c r="EZ330" s="95" t="n"/>
      <c r="FA330" s="95" t="n"/>
      <c r="FB330" s="95" t="n"/>
      <c r="FC330" s="95" t="n"/>
      <c r="FD330" s="95" t="n"/>
      <c r="FE330" s="95" t="n"/>
      <c r="FF330" s="95" t="n"/>
      <c r="FG330" s="95" t="n"/>
      <c r="FH330" s="95" t="n"/>
      <c r="FI330" s="95" t="n"/>
      <c r="FJ330" s="95" t="n"/>
      <c r="FK330" s="95" t="n"/>
      <c r="FL330" s="95" t="n"/>
      <c r="FM330" s="95" t="n"/>
      <c r="FN330" s="95" t="n"/>
      <c r="FO330" s="95" t="n"/>
      <c r="FP330" s="95" t="n"/>
      <c r="FQ330" s="95" t="n">
        <v>0</v>
      </c>
      <c r="FR330" s="95">
        <f>ROUND(IF(BI330=3,GM330,0),2)</f>
        <v/>
      </c>
      <c r="FS330" s="95" t="n">
        <v>0</v>
      </c>
      <c r="FT330" s="95" t="n"/>
      <c r="FU330" s="95" t="n"/>
      <c r="FV330" s="95" t="n"/>
      <c r="FW330" s="95" t="n"/>
      <c r="FX330" s="95" t="n">
        <v>0</v>
      </c>
      <c r="FY330" s="95" t="n">
        <v>0</v>
      </c>
      <c r="FZ330" s="95" t="n"/>
      <c r="GA330" s="95" t="inlineStr">
        <is>
          <t>[82 / 1,20 /  1] +  2% Заг.скл</t>
        </is>
      </c>
      <c r="GB330" s="95" t="n"/>
      <c r="GC330" s="95" t="n"/>
      <c r="GD330" s="95" t="n">
        <v>1</v>
      </c>
      <c r="GE330" s="95" t="n"/>
      <c r="GF330" s="95" t="n">
        <v>1243169130</v>
      </c>
      <c r="GG330" s="95" t="n">
        <v>2</v>
      </c>
      <c r="GH330" s="95" t="n">
        <v>4</v>
      </c>
      <c r="GI330" s="95" t="n">
        <v>-2</v>
      </c>
      <c r="GJ330" s="95" t="n">
        <v>0</v>
      </c>
      <c r="GK330" s="95" t="n">
        <v>0</v>
      </c>
      <c r="GL330" s="95">
        <f>ROUND(IF(AND(BH330=3,BI330=3,FS330&lt;&gt;0),P330,0),2)</f>
        <v/>
      </c>
      <c r="GM330" s="95">
        <f>ROUND(O330+X330+Y330,2)+GX330</f>
        <v/>
      </c>
      <c r="GN330" s="95">
        <f>IF(OR(BI330=0,BI330=1),GM330-GX330,0)</f>
        <v/>
      </c>
      <c r="GO330" s="95">
        <f>IF(BI330=2,GM330-GX330,0)</f>
        <v/>
      </c>
      <c r="GP330" s="95">
        <f>IF(BI330=4,GM330-GX330,0)</f>
        <v/>
      </c>
      <c r="GQ330" s="95" t="n"/>
      <c r="GR330" s="95" t="n">
        <v>0</v>
      </c>
      <c r="GS330" s="95" t="n">
        <v>2</v>
      </c>
      <c r="GT330" s="95" t="n">
        <v>0</v>
      </c>
      <c r="GU330" s="95" t="n"/>
      <c r="GV330" s="95">
        <f>ROUND((GT330),6)</f>
        <v/>
      </c>
      <c r="GW330" s="95" t="n">
        <v>1</v>
      </c>
      <c r="GX330" s="95">
        <f>ROUND(HC330*I330,2)</f>
        <v/>
      </c>
      <c r="GY330" s="95" t="n">
        <v>0</v>
      </c>
      <c r="GZ330" s="95" t="n">
        <v>0</v>
      </c>
      <c r="HA330" s="95" t="n">
        <v>0</v>
      </c>
      <c r="HB330" s="95" t="n">
        <v>0</v>
      </c>
      <c r="HC330" s="95">
        <f>GV330*GW330</f>
        <v/>
      </c>
      <c r="HD330" s="95" t="n">
        <v>0</v>
      </c>
      <c r="HE330" s="95" t="n"/>
      <c r="HF330" s="95" t="n"/>
      <c r="HG330" s="95" t="n"/>
      <c r="HH330" s="95" t="n"/>
      <c r="HI330" s="95" t="n"/>
      <c r="HJ330" s="95" t="n"/>
      <c r="HK330" s="95" t="n"/>
      <c r="HL330" s="95" t="n"/>
      <c r="HM330" s="95" t="n"/>
      <c r="HN330" s="95" t="n"/>
      <c r="HO330" s="95" t="n"/>
      <c r="HP330" s="95" t="n"/>
      <c r="HQ330" s="95" t="n"/>
      <c r="HR330" s="95" t="n"/>
      <c r="HS330" s="95" t="n"/>
      <c r="HT330" s="95" t="n"/>
      <c r="HU330" s="95" t="n"/>
      <c r="HV330" s="95" t="n"/>
      <c r="HW330" s="95" t="n"/>
      <c r="HX330" s="95" t="n"/>
      <c r="HY330" s="95" t="n"/>
      <c r="HZ330" s="95" t="n"/>
      <c r="IA330" s="95" t="n"/>
      <c r="IB330" s="95" t="n"/>
      <c r="IC330" s="95" t="n"/>
      <c r="ID330" s="95" t="n"/>
      <c r="IE330" s="95" t="n"/>
      <c r="IF330" s="95" t="n"/>
      <c r="IG330" s="95" t="n"/>
      <c r="IH330" s="95" t="n"/>
      <c r="II330" s="95" t="n"/>
      <c r="IJ330" s="95" t="n"/>
      <c r="IK330" s="95" t="n"/>
      <c r="IL330" s="95" t="n"/>
      <c r="IM330" s="95" t="n"/>
      <c r="IN330" s="95" t="n"/>
      <c r="IO330" s="95" t="n"/>
      <c r="IP330" s="95" t="n"/>
      <c r="IQ330" s="95" t="n"/>
      <c r="IR330" s="95" t="n"/>
      <c r="IS330" s="95" t="n"/>
      <c r="IT330" s="95" t="n"/>
      <c r="IU330" s="95" t="n"/>
    </row>
    <row r="331" ht="12.75" customHeight="1" s="54">
      <c r="A331" s="95" t="n">
        <v>18</v>
      </c>
      <c r="B331" s="95" t="n">
        <v>1</v>
      </c>
      <c r="C331" s="95">
        <f>ROW(SmtRes!A308)</f>
        <v/>
      </c>
      <c r="D331" s="95">
        <f>ROW(EtalonRes!A308)</f>
        <v/>
      </c>
      <c r="E331" s="95" t="n">
        <v>2.1</v>
      </c>
      <c r="F331" s="95" t="inlineStr">
        <is>
          <t>PETR-143200</t>
        </is>
      </c>
      <c r="G331" s="95" t="inlineStr">
        <is>
          <t>Труба PPR/металлопластик для ХВС/ГВС</t>
        </is>
      </c>
      <c r="H331" s="95" t="inlineStr">
        <is>
          <t>м.п.</t>
        </is>
      </c>
      <c r="I331" s="95" t="n">
        <v>321.2</v>
      </c>
      <c r="J331" s="95" t="n">
        <v>200.72</v>
      </c>
      <c r="K331" s="95" t="n">
        <v>64472.31</v>
      </c>
      <c r="L331" s="95" t="n"/>
      <c r="M331" s="95" t="n"/>
      <c r="N331" s="95" t="n"/>
      <c r="O331" s="95">
        <f>ROUND(Z331,2)</f>
        <v/>
      </c>
      <c r="P331" s="95">
        <f>ROUND(U331,2)</f>
        <v/>
      </c>
      <c r="Q331" s="95">
        <f>ROUND(1,2)</f>
        <v/>
      </c>
      <c r="R331" s="95">
        <f>ROUND(AH331,2)</f>
        <v/>
      </c>
      <c r="S331" s="95" t="inlineStr">
        <is>
          <t>PETR-143200</t>
        </is>
      </c>
      <c r="T331" s="95" t="inlineStr">
        <is>
          <t>material</t>
        </is>
      </c>
      <c r="U331" s="95" t="n">
        <v>64472.31</v>
      </c>
      <c r="V331" s="95" t="n">
        <v>0</v>
      </c>
      <c r="W331" s="95" t="n">
        <v>0</v>
      </c>
      <c r="X331" s="95" t="n">
        <v>0</v>
      </c>
      <c r="Y331" s="95" t="n">
        <v>0</v>
      </c>
      <c r="Z331" s="95" t="n">
        <v>64471.26</v>
      </c>
      <c r="AA331" s="95" t="n">
        <v>0</v>
      </c>
      <c r="AB331" s="95" t="n">
        <v>0</v>
      </c>
      <c r="AC331" s="95" t="n">
        <v>0</v>
      </c>
      <c r="AD331" s="95" t="n">
        <v>0</v>
      </c>
      <c r="AE331" s="95" t="inlineStr">
        <is>
          <t>material</t>
        </is>
      </c>
      <c r="AF331" s="95" t="n">
        <v>0</v>
      </c>
      <c r="AG331" s="95" t="n">
        <v>0</v>
      </c>
      <c r="AH331" s="95" t="n">
        <v>0</v>
      </c>
      <c r="AI331" s="95">
        <f>(EX331)</f>
        <v/>
      </c>
      <c r="AJ331" s="95">
        <f>(AS331)</f>
        <v/>
      </c>
      <c r="AK331" s="95" t="n">
        <v>0</v>
      </c>
      <c r="AL331" s="95" t="n">
        <v>0</v>
      </c>
      <c r="AM331" s="95" t="n">
        <v>0</v>
      </c>
      <c r="AN331" s="95" t="n">
        <v>0</v>
      </c>
      <c r="AO331" s="95">
        <f>ROUND(O331,2)</f>
        <v/>
      </c>
      <c r="AP331" s="95" t="n">
        <v>0</v>
      </c>
      <c r="AQ331" s="95">
        <f>ROUND(R331,2)</f>
        <v/>
      </c>
      <c r="AR331" s="95" t="n">
        <v>0</v>
      </c>
      <c r="AS331" s="95" t="n">
        <v>0</v>
      </c>
      <c r="AT331" s="95" t="n">
        <v>0</v>
      </c>
      <c r="AU331" s="95" t="n">
        <v>0</v>
      </c>
      <c r="AV331" s="95" t="n">
        <v>1</v>
      </c>
      <c r="AW331" s="95" t="n">
        <v>1</v>
      </c>
      <c r="AX331" s="95" t="n"/>
      <c r="AY331" s="95" t="n"/>
      <c r="AZ331" s="95" t="n">
        <v>1</v>
      </c>
      <c r="BA331" s="95" t="n">
        <v>0</v>
      </c>
      <c r="BB331" s="95" t="n">
        <v>0</v>
      </c>
      <c r="BC331" s="95" t="n">
        <v>1</v>
      </c>
      <c r="BD331" s="95" t="n"/>
      <c r="BE331" s="95" t="n"/>
      <c r="BF331" s="95" t="n"/>
      <c r="BG331" s="95" t="n"/>
      <c r="BH331" s="95" t="n">
        <v>3</v>
      </c>
      <c r="BI331" s="95" t="n">
        <v>321.2</v>
      </c>
      <c r="BJ331" s="95" t="n"/>
      <c r="BK331" s="95" t="n"/>
      <c r="BL331" s="95" t="n"/>
      <c r="BM331" s="95" t="n">
        <v>400002</v>
      </c>
      <c r="BN331" s="95" t="n">
        <v>0</v>
      </c>
      <c r="BO331" s="95" t="n"/>
      <c r="BP331" s="95" t="n">
        <v>0</v>
      </c>
      <c r="BQ331" s="95" t="n">
        <v>202</v>
      </c>
      <c r="BR331" s="95" t="n">
        <v>0</v>
      </c>
      <c r="BS331" s="95" t="n">
        <v>1</v>
      </c>
      <c r="BT331" s="95" t="n">
        <v>1</v>
      </c>
      <c r="BU331" s="95" t="n">
        <v>1</v>
      </c>
      <c r="BV331" s="95" t="n">
        <v>1</v>
      </c>
      <c r="BW331" s="95" t="n">
        <v>1</v>
      </c>
      <c r="BX331" s="95" t="n">
        <v>1</v>
      </c>
      <c r="BY331" s="95" t="n"/>
      <c r="BZ331" s="95" t="n">
        <v>0</v>
      </c>
      <c r="CA331" s="95" t="n">
        <v>0</v>
      </c>
      <c r="CB331" s="95" t="n"/>
      <c r="CC331" s="95" t="n"/>
      <c r="CD331" s="95" t="n"/>
      <c r="CE331" s="95" t="n">
        <v>30</v>
      </c>
      <c r="CF331" s="95" t="n">
        <v>0</v>
      </c>
      <c r="CG331" s="95" t="n">
        <v>0</v>
      </c>
      <c r="CH331" s="95" t="n"/>
      <c r="CI331" s="95" t="n"/>
      <c r="CJ331" s="95" t="n"/>
      <c r="CK331" s="95" t="n"/>
      <c r="CL331" s="95" t="n"/>
      <c r="CM331" s="95" t="n">
        <v>0</v>
      </c>
      <c r="CN331" s="95" t="n"/>
      <c r="CO331" s="95" t="n">
        <v>0</v>
      </c>
      <c r="CP331" s="95">
        <f>ROUND(P331,2)</f>
        <v/>
      </c>
      <c r="CQ331" s="95">
        <f>ROUND(V331,2)</f>
        <v/>
      </c>
      <c r="CR331" s="95">
        <f>ROUND(W331,2)</f>
        <v/>
      </c>
      <c r="CS331" s="95">
        <f>ROUND(X331,2)</f>
        <v/>
      </c>
      <c r="CT331" s="95">
        <f>ROUND(Y331,2)</f>
        <v/>
      </c>
      <c r="CU331" s="95">
        <f>ROUND(AF331,2)</f>
        <v/>
      </c>
      <c r="CV331" s="95">
        <f>ROUND((AH331*AV331),2)</f>
        <v/>
      </c>
      <c r="CW331" s="95">
        <f>ROUND(AI331,2)</f>
        <v/>
      </c>
      <c r="CX331" s="95">
        <f>ROUND(AJ331,2)</f>
        <v/>
      </c>
      <c r="CY331" s="95">
        <f>ROUND(((P331*AT331)/100),2)</f>
        <v/>
      </c>
      <c r="CZ331" s="95">
        <f>ROUND(((P331*AU331)/100),2)</f>
        <v/>
      </c>
      <c r="DA331" s="95" t="n"/>
      <c r="DB331" s="95" t="n"/>
      <c r="DC331" s="95" t="n"/>
      <c r="DD331" s="95" t="n"/>
      <c r="DE331" s="95" t="n"/>
      <c r="DF331" s="95" t="n"/>
      <c r="DG331" s="95" t="n"/>
      <c r="DH331" s="95" t="n"/>
      <c r="DI331" s="95" t="n"/>
      <c r="DJ331" s="95" t="n"/>
      <c r="DK331" s="95" t="n"/>
      <c r="DL331" s="95" t="n"/>
      <c r="DM331" s="95" t="n"/>
      <c r="DN331" s="95" t="n">
        <v>0</v>
      </c>
      <c r="DO331" s="95" t="n">
        <v>0</v>
      </c>
      <c r="DP331" s="95" t="n">
        <v>1</v>
      </c>
      <c r="DQ331" s="95" t="n">
        <v>1</v>
      </c>
      <c r="DR331" s="95" t="n"/>
      <c r="DS331" s="95" t="n"/>
      <c r="DT331" s="95" t="n"/>
      <c r="DU331" s="95" t="n">
        <v>1000</v>
      </c>
      <c r="DV331" s="95" t="inlineStr">
        <is>
          <t>м.п.</t>
        </is>
      </c>
      <c r="DW331" s="95" t="inlineStr">
        <is>
          <t>м.п.</t>
        </is>
      </c>
      <c r="DX331" s="95" t="n">
        <v>1</v>
      </c>
      <c r="DY331" s="95" t="n"/>
      <c r="DZ331" s="95" t="n"/>
      <c r="EA331" s="95" t="n"/>
      <c r="EB331" s="95" t="n"/>
      <c r="EC331" s="95" t="n"/>
      <c r="ED331" s="95" t="n"/>
      <c r="EE331" s="95" t="n">
        <v>1189794687</v>
      </c>
      <c r="EF331" s="95" t="n">
        <v>202</v>
      </c>
      <c r="EG331" s="95" t="inlineStr">
        <is>
          <t>Материалы</t>
        </is>
      </c>
      <c r="EH331" s="95" t="n">
        <v>0</v>
      </c>
      <c r="EI331" s="95" t="n"/>
      <c r="EJ331" s="95" t="n">
        <v>321.2</v>
      </c>
      <c r="EK331" s="95" t="n">
        <v>0</v>
      </c>
      <c r="EL331" s="95" t="inlineStr">
        <is>
          <t>ТКП / коммерческое предложение</t>
        </is>
      </c>
      <c r="EM331" s="95" t="inlineStr">
        <is>
          <t>PETR-143200</t>
        </is>
      </c>
      <c r="EN331" s="95" t="n"/>
      <c r="EO331" s="95" t="n"/>
      <c r="EP331" s="95" t="n"/>
      <c r="EQ331" s="95" t="n">
        <v>0</v>
      </c>
      <c r="ER331" s="95" t="n">
        <v>200.72</v>
      </c>
      <c r="ES331" s="95" t="n">
        <v>0</v>
      </c>
      <c r="ET331" s="95" t="n">
        <v>0</v>
      </c>
      <c r="EU331" s="95" t="n">
        <v>0</v>
      </c>
      <c r="EV331" s="95" t="n">
        <v>0</v>
      </c>
      <c r="EW331" s="95" t="n">
        <v>0</v>
      </c>
      <c r="EX331" s="95" t="n">
        <v>0</v>
      </c>
      <c r="EY331" s="95" t="n">
        <v>0</v>
      </c>
      <c r="EZ331" s="95" t="n"/>
      <c r="FA331" s="95" t="n"/>
      <c r="FB331" s="95" t="n"/>
      <c r="FC331" s="95" t="n"/>
      <c r="FD331" s="95" t="n"/>
      <c r="FE331" s="95" t="n"/>
      <c r="FF331" s="95" t="n"/>
      <c r="FG331" s="95" t="n"/>
      <c r="FH331" s="95" t="n"/>
      <c r="FI331" s="95" t="n"/>
      <c r="FJ331" s="95" t="n"/>
      <c r="FK331" s="95" t="n"/>
      <c r="FL331" s="95" t="n"/>
      <c r="FM331" s="95" t="n"/>
      <c r="FN331" s="95" t="n"/>
      <c r="FO331" s="95" t="n"/>
      <c r="FP331" s="95" t="n"/>
      <c r="FQ331" s="95" t="n">
        <v>0</v>
      </c>
      <c r="FR331" s="95">
        <f>ROUND(IF(BI331=3,GM331,0),2)</f>
        <v/>
      </c>
      <c r="FS331" s="95" t="n">
        <v>0</v>
      </c>
      <c r="FT331" s="95" t="n"/>
      <c r="FU331" s="95" t="n"/>
      <c r="FV331" s="95" t="n"/>
      <c r="FW331" s="95" t="n"/>
      <c r="FX331" s="95" t="n">
        <v>0</v>
      </c>
      <c r="FY331" s="95" t="n">
        <v>0</v>
      </c>
      <c r="FZ331" s="95" t="n"/>
      <c r="GA331" s="95" t="inlineStr">
        <is>
          <t>[82 / 1,20 /  1] +  2% Заг.скл</t>
        </is>
      </c>
      <c r="GB331" s="95" t="n"/>
      <c r="GC331" s="95" t="n"/>
      <c r="GD331" s="95" t="n">
        <v>1</v>
      </c>
      <c r="GE331" s="95" t="n"/>
      <c r="GF331" s="95" t="n">
        <v>1189794687</v>
      </c>
      <c r="GG331" s="95" t="n">
        <v>2</v>
      </c>
      <c r="GH331" s="95" t="n">
        <v>4</v>
      </c>
      <c r="GI331" s="95" t="n">
        <v>-2</v>
      </c>
      <c r="GJ331" s="95" t="n">
        <v>0</v>
      </c>
      <c r="GK331" s="95" t="n">
        <v>0</v>
      </c>
      <c r="GL331" s="95">
        <f>ROUND(IF(AND(BH331=3,BI331=3,FS331&lt;&gt;0),P331,0),2)</f>
        <v/>
      </c>
      <c r="GM331" s="95">
        <f>ROUND(O331+X331+Y331,2)+GX331</f>
        <v/>
      </c>
      <c r="GN331" s="95">
        <f>IF(OR(BI331=0,BI331=1),GM331-GX331,0)</f>
        <v/>
      </c>
      <c r="GO331" s="95">
        <f>IF(BI331=2,GM331-GX331,0)</f>
        <v/>
      </c>
      <c r="GP331" s="95">
        <f>IF(BI331=4,GM331-GX331,0)</f>
        <v/>
      </c>
      <c r="GQ331" s="95" t="n"/>
      <c r="GR331" s="95" t="n">
        <v>0</v>
      </c>
      <c r="GS331" s="95" t="n">
        <v>2</v>
      </c>
      <c r="GT331" s="95" t="n">
        <v>0</v>
      </c>
      <c r="GU331" s="95" t="n"/>
      <c r="GV331" s="95">
        <f>ROUND((GT331),6)</f>
        <v/>
      </c>
      <c r="GW331" s="95" t="n">
        <v>1</v>
      </c>
      <c r="GX331" s="95">
        <f>ROUND(HC331*I331,2)</f>
        <v/>
      </c>
      <c r="GY331" s="95" t="n">
        <v>0</v>
      </c>
      <c r="GZ331" s="95" t="n">
        <v>0</v>
      </c>
      <c r="HA331" s="95" t="n">
        <v>0</v>
      </c>
      <c r="HB331" s="95" t="n">
        <v>0</v>
      </c>
      <c r="HC331" s="95">
        <f>GV331*GW331</f>
        <v/>
      </c>
      <c r="HD331" s="95" t="n">
        <v>0</v>
      </c>
      <c r="HE331" s="95" t="n"/>
      <c r="HF331" s="95" t="n"/>
      <c r="HG331" s="95" t="n"/>
      <c r="HH331" s="95" t="n"/>
      <c r="HI331" s="95" t="n"/>
      <c r="HJ331" s="95" t="n"/>
      <c r="HK331" s="95" t="n"/>
      <c r="HL331" s="95" t="n"/>
      <c r="HM331" s="95" t="n"/>
      <c r="HN331" s="95" t="n"/>
      <c r="HO331" s="95" t="n"/>
      <c r="HP331" s="95" t="n"/>
      <c r="HQ331" s="95" t="n"/>
      <c r="HR331" s="95" t="n"/>
      <c r="HS331" s="95" t="n"/>
      <c r="HT331" s="95" t="n"/>
      <c r="HU331" s="95" t="n"/>
      <c r="HV331" s="95" t="n"/>
      <c r="HW331" s="95" t="n"/>
      <c r="HX331" s="95" t="n"/>
      <c r="HY331" s="95" t="n"/>
      <c r="HZ331" s="95" t="n"/>
      <c r="IA331" s="95" t="n"/>
      <c r="IB331" s="95" t="n"/>
      <c r="IC331" s="95" t="n"/>
      <c r="ID331" s="95" t="n"/>
      <c r="IE331" s="95" t="n"/>
      <c r="IF331" s="95" t="n"/>
      <c r="IG331" s="95" t="n"/>
      <c r="IH331" s="95" t="n"/>
      <c r="II331" s="95" t="n"/>
      <c r="IJ331" s="95" t="n"/>
      <c r="IK331" s="95" t="n"/>
      <c r="IL331" s="95" t="n"/>
      <c r="IM331" s="95" t="n"/>
      <c r="IN331" s="95" t="n"/>
      <c r="IO331" s="95" t="n"/>
      <c r="IP331" s="95" t="n"/>
      <c r="IQ331" s="95" t="n"/>
      <c r="IR331" s="95" t="n"/>
      <c r="IS331" s="95" t="n"/>
      <c r="IT331" s="95" t="n"/>
      <c r="IU331" s="95" t="n"/>
    </row>
    <row r="332" ht="12.75" customHeight="1" s="54">
      <c r="A332" s="95" t="n">
        <v>18</v>
      </c>
      <c r="B332" s="95" t="n">
        <v>1</v>
      </c>
      <c r="C332" s="95">
        <f>ROW(SmtRes!A309)</f>
        <v/>
      </c>
      <c r="D332" s="95">
        <f>ROW(EtalonRes!A309)</f>
        <v/>
      </c>
      <c r="E332" s="95" t="n">
        <v>2.1</v>
      </c>
      <c r="F332" s="95" t="inlineStr">
        <is>
          <t>PETR-108328</t>
        </is>
      </c>
      <c r="G332" s="95" t="inlineStr">
        <is>
          <t>Канализационные трубы, отводы, тройники, ревизии</t>
        </is>
      </c>
      <c r="H332" s="95" t="inlineStr">
        <is>
          <t>м.п.</t>
        </is>
      </c>
      <c r="I332" s="95" t="n">
        <v>149.49</v>
      </c>
      <c r="J332" s="95" t="n">
        <v>724.83</v>
      </c>
      <c r="K332" s="95" t="n">
        <v>108355.43</v>
      </c>
      <c r="L332" s="95" t="n"/>
      <c r="M332" s="95" t="n"/>
      <c r="N332" s="95" t="n"/>
      <c r="O332" s="95">
        <f>ROUND(Z332,2)</f>
        <v/>
      </c>
      <c r="P332" s="95">
        <f>ROUND(U332,2)</f>
        <v/>
      </c>
      <c r="Q332" s="95">
        <f>ROUND(1,2)</f>
        <v/>
      </c>
      <c r="R332" s="95">
        <f>ROUND(AH332,2)</f>
        <v/>
      </c>
      <c r="S332" s="95" t="inlineStr">
        <is>
          <t>PETR-108328</t>
        </is>
      </c>
      <c r="T332" s="95" t="inlineStr">
        <is>
          <t>material</t>
        </is>
      </c>
      <c r="U332" s="95" t="n">
        <v>108355.43</v>
      </c>
      <c r="V332" s="95" t="n">
        <v>0</v>
      </c>
      <c r="W332" s="95" t="n">
        <v>0</v>
      </c>
      <c r="X332" s="95" t="n">
        <v>0</v>
      </c>
      <c r="Y332" s="95" t="n">
        <v>0</v>
      </c>
      <c r="Z332" s="95" t="n">
        <v>108354.84</v>
      </c>
      <c r="AA332" s="95" t="n">
        <v>0</v>
      </c>
      <c r="AB332" s="95" t="n">
        <v>0</v>
      </c>
      <c r="AC332" s="95" t="n">
        <v>0</v>
      </c>
      <c r="AD332" s="95" t="n">
        <v>0</v>
      </c>
      <c r="AE332" s="95" t="inlineStr">
        <is>
          <t>material</t>
        </is>
      </c>
      <c r="AF332" s="95" t="n">
        <v>0</v>
      </c>
      <c r="AG332" s="95" t="n">
        <v>0</v>
      </c>
      <c r="AH332" s="95" t="n">
        <v>0</v>
      </c>
      <c r="AI332" s="95">
        <f>(EX332)</f>
        <v/>
      </c>
      <c r="AJ332" s="95">
        <f>(AS332)</f>
        <v/>
      </c>
      <c r="AK332" s="95" t="n">
        <v>0</v>
      </c>
      <c r="AL332" s="95" t="n">
        <v>0</v>
      </c>
      <c r="AM332" s="95" t="n">
        <v>0</v>
      </c>
      <c r="AN332" s="95" t="n">
        <v>0</v>
      </c>
      <c r="AO332" s="95">
        <f>ROUND(O332,2)</f>
        <v/>
      </c>
      <c r="AP332" s="95" t="n">
        <v>0</v>
      </c>
      <c r="AQ332" s="95">
        <f>ROUND(R332,2)</f>
        <v/>
      </c>
      <c r="AR332" s="95" t="n">
        <v>0</v>
      </c>
      <c r="AS332" s="95" t="n">
        <v>0</v>
      </c>
      <c r="AT332" s="95" t="n">
        <v>0</v>
      </c>
      <c r="AU332" s="95" t="n">
        <v>0</v>
      </c>
      <c r="AV332" s="95" t="n">
        <v>1</v>
      </c>
      <c r="AW332" s="95" t="n">
        <v>1</v>
      </c>
      <c r="AX332" s="95" t="n"/>
      <c r="AY332" s="95" t="n"/>
      <c r="AZ332" s="95" t="n">
        <v>1</v>
      </c>
      <c r="BA332" s="95" t="n">
        <v>0</v>
      </c>
      <c r="BB332" s="95" t="n">
        <v>0</v>
      </c>
      <c r="BC332" s="95" t="n">
        <v>1</v>
      </c>
      <c r="BD332" s="95" t="n"/>
      <c r="BE332" s="95" t="n"/>
      <c r="BF332" s="95" t="n"/>
      <c r="BG332" s="95" t="n"/>
      <c r="BH332" s="95" t="n">
        <v>3</v>
      </c>
      <c r="BI332" s="95" t="n">
        <v>149.49</v>
      </c>
      <c r="BJ332" s="95" t="n"/>
      <c r="BK332" s="95" t="n"/>
      <c r="BL332" s="95" t="n"/>
      <c r="BM332" s="95" t="n">
        <v>400002</v>
      </c>
      <c r="BN332" s="95" t="n">
        <v>0</v>
      </c>
      <c r="BO332" s="95" t="n"/>
      <c r="BP332" s="95" t="n">
        <v>0</v>
      </c>
      <c r="BQ332" s="95" t="n">
        <v>202</v>
      </c>
      <c r="BR332" s="95" t="n">
        <v>0</v>
      </c>
      <c r="BS332" s="95" t="n">
        <v>1</v>
      </c>
      <c r="BT332" s="95" t="n">
        <v>1</v>
      </c>
      <c r="BU332" s="95" t="n">
        <v>1</v>
      </c>
      <c r="BV332" s="95" t="n">
        <v>1</v>
      </c>
      <c r="BW332" s="95" t="n">
        <v>1</v>
      </c>
      <c r="BX332" s="95" t="n">
        <v>1</v>
      </c>
      <c r="BY332" s="95" t="n"/>
      <c r="BZ332" s="95" t="n">
        <v>0</v>
      </c>
      <c r="CA332" s="95" t="n">
        <v>0</v>
      </c>
      <c r="CB332" s="95" t="n"/>
      <c r="CC332" s="95" t="n"/>
      <c r="CD332" s="95" t="n"/>
      <c r="CE332" s="95" t="n">
        <v>30</v>
      </c>
      <c r="CF332" s="95" t="n">
        <v>0</v>
      </c>
      <c r="CG332" s="95" t="n">
        <v>0</v>
      </c>
      <c r="CH332" s="95" t="n"/>
      <c r="CI332" s="95" t="n"/>
      <c r="CJ332" s="95" t="n"/>
      <c r="CK332" s="95" t="n"/>
      <c r="CL332" s="95" t="n"/>
      <c r="CM332" s="95" t="n">
        <v>0</v>
      </c>
      <c r="CN332" s="95" t="n"/>
      <c r="CO332" s="95" t="n">
        <v>0</v>
      </c>
      <c r="CP332" s="95">
        <f>ROUND(P332,2)</f>
        <v/>
      </c>
      <c r="CQ332" s="95">
        <f>ROUND(V332,2)</f>
        <v/>
      </c>
      <c r="CR332" s="95">
        <f>ROUND(W332,2)</f>
        <v/>
      </c>
      <c r="CS332" s="95">
        <f>ROUND(X332,2)</f>
        <v/>
      </c>
      <c r="CT332" s="95">
        <f>ROUND(Y332,2)</f>
        <v/>
      </c>
      <c r="CU332" s="95">
        <f>ROUND(AF332,2)</f>
        <v/>
      </c>
      <c r="CV332" s="95">
        <f>ROUND((AH332*AV332),2)</f>
        <v/>
      </c>
      <c r="CW332" s="95">
        <f>ROUND(AI332,2)</f>
        <v/>
      </c>
      <c r="CX332" s="95">
        <f>ROUND(AJ332,2)</f>
        <v/>
      </c>
      <c r="CY332" s="95">
        <f>ROUND(((P332*AT332)/100),2)</f>
        <v/>
      </c>
      <c r="CZ332" s="95">
        <f>ROUND(((P332*AU332)/100),2)</f>
        <v/>
      </c>
      <c r="DA332" s="95" t="n"/>
      <c r="DB332" s="95" t="n"/>
      <c r="DC332" s="95" t="n"/>
      <c r="DD332" s="95" t="n"/>
      <c r="DE332" s="95" t="n"/>
      <c r="DF332" s="95" t="n"/>
      <c r="DG332" s="95" t="n"/>
      <c r="DH332" s="95" t="n"/>
      <c r="DI332" s="95" t="n"/>
      <c r="DJ332" s="95" t="n"/>
      <c r="DK332" s="95" t="n"/>
      <c r="DL332" s="95" t="n"/>
      <c r="DM332" s="95" t="n"/>
      <c r="DN332" s="95" t="n">
        <v>0</v>
      </c>
      <c r="DO332" s="95" t="n">
        <v>0</v>
      </c>
      <c r="DP332" s="95" t="n">
        <v>1</v>
      </c>
      <c r="DQ332" s="95" t="n">
        <v>1</v>
      </c>
      <c r="DR332" s="95" t="n"/>
      <c r="DS332" s="95" t="n"/>
      <c r="DT332" s="95" t="n"/>
      <c r="DU332" s="95" t="n">
        <v>1000</v>
      </c>
      <c r="DV332" s="95" t="inlineStr">
        <is>
          <t>м.п.</t>
        </is>
      </c>
      <c r="DW332" s="95" t="inlineStr">
        <is>
          <t>м.п.</t>
        </is>
      </c>
      <c r="DX332" s="95" t="n">
        <v>1</v>
      </c>
      <c r="DY332" s="95" t="n"/>
      <c r="DZ332" s="95" t="n"/>
      <c r="EA332" s="95" t="n"/>
      <c r="EB332" s="95" t="n"/>
      <c r="EC332" s="95" t="n"/>
      <c r="ED332" s="95" t="n"/>
      <c r="EE332" s="95" t="n">
        <v>1329817418</v>
      </c>
      <c r="EF332" s="95" t="n">
        <v>202</v>
      </c>
      <c r="EG332" s="95" t="inlineStr">
        <is>
          <t>Материалы</t>
        </is>
      </c>
      <c r="EH332" s="95" t="n">
        <v>0</v>
      </c>
      <c r="EI332" s="95" t="n"/>
      <c r="EJ332" s="95" t="n">
        <v>149.49</v>
      </c>
      <c r="EK332" s="95" t="n">
        <v>0</v>
      </c>
      <c r="EL332" s="95" t="inlineStr">
        <is>
          <t>ТКП / коммерческое предложение</t>
        </is>
      </c>
      <c r="EM332" s="95" t="inlineStr">
        <is>
          <t>PETR-108328</t>
        </is>
      </c>
      <c r="EN332" s="95" t="n"/>
      <c r="EO332" s="95" t="n"/>
      <c r="EP332" s="95" t="n"/>
      <c r="EQ332" s="95" t="n">
        <v>0</v>
      </c>
      <c r="ER332" s="95" t="n">
        <v>724.83</v>
      </c>
      <c r="ES332" s="95" t="n">
        <v>0</v>
      </c>
      <c r="ET332" s="95" t="n">
        <v>0</v>
      </c>
      <c r="EU332" s="95" t="n">
        <v>0</v>
      </c>
      <c r="EV332" s="95" t="n">
        <v>0</v>
      </c>
      <c r="EW332" s="95" t="n">
        <v>0</v>
      </c>
      <c r="EX332" s="95" t="n">
        <v>0</v>
      </c>
      <c r="EY332" s="95" t="n">
        <v>0</v>
      </c>
      <c r="EZ332" s="95" t="n"/>
      <c r="FA332" s="95" t="n"/>
      <c r="FB332" s="95" t="n"/>
      <c r="FC332" s="95" t="n"/>
      <c r="FD332" s="95" t="n"/>
      <c r="FE332" s="95" t="n"/>
      <c r="FF332" s="95" t="n"/>
      <c r="FG332" s="95" t="n"/>
      <c r="FH332" s="95" t="n"/>
      <c r="FI332" s="95" t="n"/>
      <c r="FJ332" s="95" t="n"/>
      <c r="FK332" s="95" t="n"/>
      <c r="FL332" s="95" t="n"/>
      <c r="FM332" s="95" t="n"/>
      <c r="FN332" s="95" t="n"/>
      <c r="FO332" s="95" t="n"/>
      <c r="FP332" s="95" t="n"/>
      <c r="FQ332" s="95" t="n">
        <v>0</v>
      </c>
      <c r="FR332" s="95">
        <f>ROUND(IF(BI332=3,GM332,0),2)</f>
        <v/>
      </c>
      <c r="FS332" s="95" t="n">
        <v>0</v>
      </c>
      <c r="FT332" s="95" t="n"/>
      <c r="FU332" s="95" t="n"/>
      <c r="FV332" s="95" t="n"/>
      <c r="FW332" s="95" t="n"/>
      <c r="FX332" s="95" t="n">
        <v>0</v>
      </c>
      <c r="FY332" s="95" t="n">
        <v>0</v>
      </c>
      <c r="FZ332" s="95" t="n"/>
      <c r="GA332" s="95" t="inlineStr">
        <is>
          <t>[82 / 1,20 /  1] +  2% Заг.скл</t>
        </is>
      </c>
      <c r="GB332" s="95" t="n"/>
      <c r="GC332" s="95" t="n"/>
      <c r="GD332" s="95" t="n">
        <v>1</v>
      </c>
      <c r="GE332" s="95" t="n"/>
      <c r="GF332" s="95" t="n">
        <v>1329817418</v>
      </c>
      <c r="GG332" s="95" t="n">
        <v>2</v>
      </c>
      <c r="GH332" s="95" t="n">
        <v>4</v>
      </c>
      <c r="GI332" s="95" t="n">
        <v>-2</v>
      </c>
      <c r="GJ332" s="95" t="n">
        <v>0</v>
      </c>
      <c r="GK332" s="95" t="n">
        <v>0</v>
      </c>
      <c r="GL332" s="95">
        <f>ROUND(IF(AND(BH332=3,BI332=3,FS332&lt;&gt;0),P332,0),2)</f>
        <v/>
      </c>
      <c r="GM332" s="95">
        <f>ROUND(O332+X332+Y332,2)+GX332</f>
        <v/>
      </c>
      <c r="GN332" s="95">
        <f>IF(OR(BI332=0,BI332=1),GM332-GX332,0)</f>
        <v/>
      </c>
      <c r="GO332" s="95">
        <f>IF(BI332=2,GM332-GX332,0)</f>
        <v/>
      </c>
      <c r="GP332" s="95">
        <f>IF(BI332=4,GM332-GX332,0)</f>
        <v/>
      </c>
      <c r="GQ332" s="95" t="n"/>
      <c r="GR332" s="95" t="n">
        <v>0</v>
      </c>
      <c r="GS332" s="95" t="n">
        <v>2</v>
      </c>
      <c r="GT332" s="95" t="n">
        <v>0</v>
      </c>
      <c r="GU332" s="95" t="n"/>
      <c r="GV332" s="95">
        <f>ROUND((GT332),6)</f>
        <v/>
      </c>
      <c r="GW332" s="95" t="n">
        <v>1</v>
      </c>
      <c r="GX332" s="95">
        <f>ROUND(HC332*I332,2)</f>
        <v/>
      </c>
      <c r="GY332" s="95" t="n">
        <v>0</v>
      </c>
      <c r="GZ332" s="95" t="n">
        <v>0</v>
      </c>
      <c r="HA332" s="95" t="n">
        <v>0</v>
      </c>
      <c r="HB332" s="95" t="n">
        <v>0</v>
      </c>
      <c r="HC332" s="95">
        <f>GV332*GW332</f>
        <v/>
      </c>
      <c r="HD332" s="95" t="n">
        <v>0</v>
      </c>
      <c r="HE332" s="95" t="n"/>
      <c r="HF332" s="95" t="n"/>
      <c r="HG332" s="95" t="n"/>
      <c r="HH332" s="95" t="n"/>
      <c r="HI332" s="95" t="n"/>
      <c r="HJ332" s="95" t="n"/>
      <c r="HK332" s="95" t="n"/>
      <c r="HL332" s="95" t="n"/>
      <c r="HM332" s="95" t="n"/>
      <c r="HN332" s="95" t="n"/>
      <c r="HO332" s="95" t="n"/>
      <c r="HP332" s="95" t="n"/>
      <c r="HQ332" s="95" t="n"/>
      <c r="HR332" s="95" t="n"/>
      <c r="HS332" s="95" t="n"/>
      <c r="HT332" s="95" t="n"/>
      <c r="HU332" s="95" t="n"/>
      <c r="HV332" s="95" t="n"/>
      <c r="HW332" s="95" t="n"/>
      <c r="HX332" s="95" t="n"/>
      <c r="HY332" s="95" t="n"/>
      <c r="HZ332" s="95" t="n"/>
      <c r="IA332" s="95" t="n"/>
      <c r="IB332" s="95" t="n"/>
      <c r="IC332" s="95" t="n"/>
      <c r="ID332" s="95" t="n"/>
      <c r="IE332" s="95" t="n"/>
      <c r="IF332" s="95" t="n"/>
      <c r="IG332" s="95" t="n"/>
      <c r="IH332" s="95" t="n"/>
      <c r="II332" s="95" t="n"/>
      <c r="IJ332" s="95" t="n"/>
      <c r="IK332" s="95" t="n"/>
      <c r="IL332" s="95" t="n"/>
      <c r="IM332" s="95" t="n"/>
      <c r="IN332" s="95" t="n"/>
      <c r="IO332" s="95" t="n"/>
      <c r="IP332" s="95" t="n"/>
      <c r="IQ332" s="95" t="n"/>
      <c r="IR332" s="95" t="n"/>
      <c r="IS332" s="95" t="n"/>
      <c r="IT332" s="95" t="n"/>
      <c r="IU332" s="95" t="n"/>
    </row>
    <row r="333" ht="12.75" customHeight="1" s="54">
      <c r="A333" s="95" t="n">
        <v>18</v>
      </c>
      <c r="B333" s="95" t="n">
        <v>1</v>
      </c>
      <c r="C333" s="95">
        <f>ROW(SmtRes!A310)</f>
        <v/>
      </c>
      <c r="D333" s="95">
        <f>ROW(EtalonRes!A310)</f>
        <v/>
      </c>
      <c r="E333" s="95" t="n">
        <v>2.1</v>
      </c>
      <c r="F333" s="95" t="inlineStr">
        <is>
          <t>PETR-109192</t>
        </is>
      </c>
      <c r="G333" s="95" t="inlineStr">
        <is>
          <t>Хомуты, теплоизоляция труб, крепеж и маркировка трубопроводов</t>
        </is>
      </c>
      <c r="H333" s="95" t="inlineStr">
        <is>
          <t>м.п.</t>
        </is>
      </c>
      <c r="I333" s="95" t="n">
        <v>470.69</v>
      </c>
      <c r="J333" s="95" t="n">
        <v>200.72</v>
      </c>
      <c r="K333" s="95" t="n">
        <v>94478.42999999999</v>
      </c>
      <c r="L333" s="95" t="n"/>
      <c r="M333" s="95" t="n"/>
      <c r="N333" s="95" t="n"/>
      <c r="O333" s="95">
        <f>ROUND(Z333,2)</f>
        <v/>
      </c>
      <c r="P333" s="95">
        <f>ROUND(U333,2)</f>
        <v/>
      </c>
      <c r="Q333" s="95">
        <f>ROUND(1,2)</f>
        <v/>
      </c>
      <c r="R333" s="95">
        <f>ROUND(AH333,2)</f>
        <v/>
      </c>
      <c r="S333" s="95" t="inlineStr">
        <is>
          <t>PETR-109192</t>
        </is>
      </c>
      <c r="T333" s="95" t="inlineStr">
        <is>
          <t>material</t>
        </is>
      </c>
      <c r="U333" s="95" t="n">
        <v>94478.42999999999</v>
      </c>
      <c r="V333" s="95" t="n">
        <v>0</v>
      </c>
      <c r="W333" s="95" t="n">
        <v>0</v>
      </c>
      <c r="X333" s="95" t="n">
        <v>0</v>
      </c>
      <c r="Y333" s="95" t="n">
        <v>0</v>
      </c>
      <c r="Z333" s="95" t="n">
        <v>94476.89999999999</v>
      </c>
      <c r="AA333" s="95" t="n">
        <v>0</v>
      </c>
      <c r="AB333" s="95" t="n">
        <v>0</v>
      </c>
      <c r="AC333" s="95" t="n">
        <v>0</v>
      </c>
      <c r="AD333" s="95" t="n">
        <v>0</v>
      </c>
      <c r="AE333" s="95" t="inlineStr">
        <is>
          <t>material</t>
        </is>
      </c>
      <c r="AF333" s="95" t="n">
        <v>0</v>
      </c>
      <c r="AG333" s="95" t="n">
        <v>0</v>
      </c>
      <c r="AH333" s="95" t="n">
        <v>0</v>
      </c>
      <c r="AI333" s="95">
        <f>(EX333)</f>
        <v/>
      </c>
      <c r="AJ333" s="95">
        <f>(AS333)</f>
        <v/>
      </c>
      <c r="AK333" s="95" t="n">
        <v>0</v>
      </c>
      <c r="AL333" s="95" t="n">
        <v>0</v>
      </c>
      <c r="AM333" s="95" t="n">
        <v>0</v>
      </c>
      <c r="AN333" s="95" t="n">
        <v>0</v>
      </c>
      <c r="AO333" s="95">
        <f>ROUND(O333,2)</f>
        <v/>
      </c>
      <c r="AP333" s="95" t="n">
        <v>0</v>
      </c>
      <c r="AQ333" s="95">
        <f>ROUND(R333,2)</f>
        <v/>
      </c>
      <c r="AR333" s="95" t="n">
        <v>0</v>
      </c>
      <c r="AS333" s="95" t="n">
        <v>0</v>
      </c>
      <c r="AT333" s="95" t="n">
        <v>0</v>
      </c>
      <c r="AU333" s="95" t="n">
        <v>0</v>
      </c>
      <c r="AV333" s="95" t="n">
        <v>1</v>
      </c>
      <c r="AW333" s="95" t="n">
        <v>1</v>
      </c>
      <c r="AX333" s="95" t="n"/>
      <c r="AY333" s="95" t="n"/>
      <c r="AZ333" s="95" t="n">
        <v>1</v>
      </c>
      <c r="BA333" s="95" t="n">
        <v>0</v>
      </c>
      <c r="BB333" s="95" t="n">
        <v>0</v>
      </c>
      <c r="BC333" s="95" t="n">
        <v>1</v>
      </c>
      <c r="BD333" s="95" t="n"/>
      <c r="BE333" s="95" t="n"/>
      <c r="BF333" s="95" t="n"/>
      <c r="BG333" s="95" t="n"/>
      <c r="BH333" s="95" t="n">
        <v>3</v>
      </c>
      <c r="BI333" s="95" t="n">
        <v>470.69</v>
      </c>
      <c r="BJ333" s="95" t="n"/>
      <c r="BK333" s="95" t="n"/>
      <c r="BL333" s="95" t="n"/>
      <c r="BM333" s="95" t="n">
        <v>400002</v>
      </c>
      <c r="BN333" s="95" t="n">
        <v>0</v>
      </c>
      <c r="BO333" s="95" t="n"/>
      <c r="BP333" s="95" t="n">
        <v>0</v>
      </c>
      <c r="BQ333" s="95" t="n">
        <v>202</v>
      </c>
      <c r="BR333" s="95" t="n">
        <v>0</v>
      </c>
      <c r="BS333" s="95" t="n">
        <v>1</v>
      </c>
      <c r="BT333" s="95" t="n">
        <v>1</v>
      </c>
      <c r="BU333" s="95" t="n">
        <v>1</v>
      </c>
      <c r="BV333" s="95" t="n">
        <v>1</v>
      </c>
      <c r="BW333" s="95" t="n">
        <v>1</v>
      </c>
      <c r="BX333" s="95" t="n">
        <v>1</v>
      </c>
      <c r="BY333" s="95" t="n"/>
      <c r="BZ333" s="95" t="n">
        <v>0</v>
      </c>
      <c r="CA333" s="95" t="n">
        <v>0</v>
      </c>
      <c r="CB333" s="95" t="n"/>
      <c r="CC333" s="95" t="n"/>
      <c r="CD333" s="95" t="n"/>
      <c r="CE333" s="95" t="n">
        <v>30</v>
      </c>
      <c r="CF333" s="95" t="n">
        <v>0</v>
      </c>
      <c r="CG333" s="95" t="n">
        <v>0</v>
      </c>
      <c r="CH333" s="95" t="n"/>
      <c r="CI333" s="95" t="n"/>
      <c r="CJ333" s="95" t="n"/>
      <c r="CK333" s="95" t="n"/>
      <c r="CL333" s="95" t="n"/>
      <c r="CM333" s="95" t="n">
        <v>0</v>
      </c>
      <c r="CN333" s="95" t="n"/>
      <c r="CO333" s="95" t="n">
        <v>0</v>
      </c>
      <c r="CP333" s="95">
        <f>ROUND(P333,2)</f>
        <v/>
      </c>
      <c r="CQ333" s="95">
        <f>ROUND(V333,2)</f>
        <v/>
      </c>
      <c r="CR333" s="95">
        <f>ROUND(W333,2)</f>
        <v/>
      </c>
      <c r="CS333" s="95">
        <f>ROUND(X333,2)</f>
        <v/>
      </c>
      <c r="CT333" s="95">
        <f>ROUND(Y333,2)</f>
        <v/>
      </c>
      <c r="CU333" s="95">
        <f>ROUND(AF333,2)</f>
        <v/>
      </c>
      <c r="CV333" s="95">
        <f>ROUND((AH333*AV333),2)</f>
        <v/>
      </c>
      <c r="CW333" s="95">
        <f>ROUND(AI333,2)</f>
        <v/>
      </c>
      <c r="CX333" s="95">
        <f>ROUND(AJ333,2)</f>
        <v/>
      </c>
      <c r="CY333" s="95">
        <f>ROUND(((P333*AT333)/100),2)</f>
        <v/>
      </c>
      <c r="CZ333" s="95">
        <f>ROUND(((P333*AU333)/100),2)</f>
        <v/>
      </c>
      <c r="DA333" s="95" t="n"/>
      <c r="DB333" s="95" t="n"/>
      <c r="DC333" s="95" t="n"/>
      <c r="DD333" s="95" t="n"/>
      <c r="DE333" s="95" t="n"/>
      <c r="DF333" s="95" t="n"/>
      <c r="DG333" s="95" t="n"/>
      <c r="DH333" s="95" t="n"/>
      <c r="DI333" s="95" t="n"/>
      <c r="DJ333" s="95" t="n"/>
      <c r="DK333" s="95" t="n"/>
      <c r="DL333" s="95" t="n"/>
      <c r="DM333" s="95" t="n"/>
      <c r="DN333" s="95" t="n">
        <v>0</v>
      </c>
      <c r="DO333" s="95" t="n">
        <v>0</v>
      </c>
      <c r="DP333" s="95" t="n">
        <v>1</v>
      </c>
      <c r="DQ333" s="95" t="n">
        <v>1</v>
      </c>
      <c r="DR333" s="95" t="n"/>
      <c r="DS333" s="95" t="n"/>
      <c r="DT333" s="95" t="n"/>
      <c r="DU333" s="95" t="n">
        <v>1000</v>
      </c>
      <c r="DV333" s="95" t="inlineStr">
        <is>
          <t>м.п.</t>
        </is>
      </c>
      <c r="DW333" s="95" t="inlineStr">
        <is>
          <t>м.п.</t>
        </is>
      </c>
      <c r="DX333" s="95" t="n">
        <v>1</v>
      </c>
      <c r="DY333" s="95" t="n"/>
      <c r="DZ333" s="95" t="n"/>
      <c r="EA333" s="95" t="n"/>
      <c r="EB333" s="95" t="n"/>
      <c r="EC333" s="95" t="n"/>
      <c r="ED333" s="95" t="n"/>
      <c r="EE333" s="95" t="n">
        <v>1787232691</v>
      </c>
      <c r="EF333" s="95" t="n">
        <v>202</v>
      </c>
      <c r="EG333" s="95" t="inlineStr">
        <is>
          <t>Материалы</t>
        </is>
      </c>
      <c r="EH333" s="95" t="n">
        <v>0</v>
      </c>
      <c r="EI333" s="95" t="n"/>
      <c r="EJ333" s="95" t="n">
        <v>470.69</v>
      </c>
      <c r="EK333" s="95" t="n">
        <v>0</v>
      </c>
      <c r="EL333" s="95" t="inlineStr">
        <is>
          <t>ТКП / коммерческое предложение</t>
        </is>
      </c>
      <c r="EM333" s="95" t="inlineStr">
        <is>
          <t>PETR-109192</t>
        </is>
      </c>
      <c r="EN333" s="95" t="n"/>
      <c r="EO333" s="95" t="n"/>
      <c r="EP333" s="95" t="n"/>
      <c r="EQ333" s="95" t="n">
        <v>0</v>
      </c>
      <c r="ER333" s="95" t="n">
        <v>200.72</v>
      </c>
      <c r="ES333" s="95" t="n">
        <v>0</v>
      </c>
      <c r="ET333" s="95" t="n">
        <v>0</v>
      </c>
      <c r="EU333" s="95" t="n">
        <v>0</v>
      </c>
      <c r="EV333" s="95" t="n">
        <v>0</v>
      </c>
      <c r="EW333" s="95" t="n">
        <v>0</v>
      </c>
      <c r="EX333" s="95" t="n">
        <v>0</v>
      </c>
      <c r="EY333" s="95" t="n">
        <v>0</v>
      </c>
      <c r="EZ333" s="95" t="n"/>
      <c r="FA333" s="95" t="n"/>
      <c r="FB333" s="95" t="n"/>
      <c r="FC333" s="95" t="n"/>
      <c r="FD333" s="95" t="n"/>
      <c r="FE333" s="95" t="n"/>
      <c r="FF333" s="95" t="n"/>
      <c r="FG333" s="95" t="n"/>
      <c r="FH333" s="95" t="n"/>
      <c r="FI333" s="95" t="n"/>
      <c r="FJ333" s="95" t="n"/>
      <c r="FK333" s="95" t="n"/>
      <c r="FL333" s="95" t="n"/>
      <c r="FM333" s="95" t="n"/>
      <c r="FN333" s="95" t="n"/>
      <c r="FO333" s="95" t="n"/>
      <c r="FP333" s="95" t="n"/>
      <c r="FQ333" s="95" t="n">
        <v>0</v>
      </c>
      <c r="FR333" s="95">
        <f>ROUND(IF(BI333=3,GM333,0),2)</f>
        <v/>
      </c>
      <c r="FS333" s="95" t="n">
        <v>0</v>
      </c>
      <c r="FT333" s="95" t="n"/>
      <c r="FU333" s="95" t="n"/>
      <c r="FV333" s="95" t="n"/>
      <c r="FW333" s="95" t="n"/>
      <c r="FX333" s="95" t="n">
        <v>0</v>
      </c>
      <c r="FY333" s="95" t="n">
        <v>0</v>
      </c>
      <c r="FZ333" s="95" t="n"/>
      <c r="GA333" s="95" t="inlineStr">
        <is>
          <t>[82 / 1,20 /  1] +  2% Заг.скл</t>
        </is>
      </c>
      <c r="GB333" s="95" t="n"/>
      <c r="GC333" s="95" t="n"/>
      <c r="GD333" s="95" t="n">
        <v>1</v>
      </c>
      <c r="GE333" s="95" t="n"/>
      <c r="GF333" s="95" t="n">
        <v>1787232691</v>
      </c>
      <c r="GG333" s="95" t="n">
        <v>2</v>
      </c>
      <c r="GH333" s="95" t="n">
        <v>4</v>
      </c>
      <c r="GI333" s="95" t="n">
        <v>-2</v>
      </c>
      <c r="GJ333" s="95" t="n">
        <v>0</v>
      </c>
      <c r="GK333" s="95" t="n">
        <v>0</v>
      </c>
      <c r="GL333" s="95">
        <f>ROUND(IF(AND(BH333=3,BI333=3,FS333&lt;&gt;0),P333,0),2)</f>
        <v/>
      </c>
      <c r="GM333" s="95">
        <f>ROUND(O333+X333+Y333,2)+GX333</f>
        <v/>
      </c>
      <c r="GN333" s="95">
        <f>IF(OR(BI333=0,BI333=1),GM333-GX333,0)</f>
        <v/>
      </c>
      <c r="GO333" s="95">
        <f>IF(BI333=2,GM333-GX333,0)</f>
        <v/>
      </c>
      <c r="GP333" s="95">
        <f>IF(BI333=4,GM333-GX333,0)</f>
        <v/>
      </c>
      <c r="GQ333" s="95" t="n"/>
      <c r="GR333" s="95" t="n">
        <v>0</v>
      </c>
      <c r="GS333" s="95" t="n">
        <v>2</v>
      </c>
      <c r="GT333" s="95" t="n">
        <v>0</v>
      </c>
      <c r="GU333" s="95" t="n"/>
      <c r="GV333" s="95">
        <f>ROUND((GT333),6)</f>
        <v/>
      </c>
      <c r="GW333" s="95" t="n">
        <v>1</v>
      </c>
      <c r="GX333" s="95">
        <f>ROUND(HC333*I333,2)</f>
        <v/>
      </c>
      <c r="GY333" s="95" t="n">
        <v>0</v>
      </c>
      <c r="GZ333" s="95" t="n">
        <v>0</v>
      </c>
      <c r="HA333" s="95" t="n">
        <v>0</v>
      </c>
      <c r="HB333" s="95" t="n">
        <v>0</v>
      </c>
      <c r="HC333" s="95">
        <f>GV333*GW333</f>
        <v/>
      </c>
      <c r="HD333" s="95" t="n">
        <v>0</v>
      </c>
      <c r="HE333" s="95" t="n"/>
      <c r="HF333" s="95" t="n"/>
      <c r="HG333" s="95" t="n"/>
      <c r="HH333" s="95" t="n"/>
      <c r="HI333" s="95" t="n"/>
      <c r="HJ333" s="95" t="n"/>
      <c r="HK333" s="95" t="n"/>
      <c r="HL333" s="95" t="n"/>
      <c r="HM333" s="95" t="n"/>
      <c r="HN333" s="95" t="n"/>
      <c r="HO333" s="95" t="n"/>
      <c r="HP333" s="95" t="n"/>
      <c r="HQ333" s="95" t="n"/>
      <c r="HR333" s="95" t="n"/>
      <c r="HS333" s="95" t="n"/>
      <c r="HT333" s="95" t="n"/>
      <c r="HU333" s="95" t="n"/>
      <c r="HV333" s="95" t="n"/>
      <c r="HW333" s="95" t="n"/>
      <c r="HX333" s="95" t="n"/>
      <c r="HY333" s="95" t="n"/>
      <c r="HZ333" s="95" t="n"/>
      <c r="IA333" s="95" t="n"/>
      <c r="IB333" s="95" t="n"/>
      <c r="IC333" s="95" t="n"/>
      <c r="ID333" s="95" t="n"/>
      <c r="IE333" s="95" t="n"/>
      <c r="IF333" s="95" t="n"/>
      <c r="IG333" s="95" t="n"/>
      <c r="IH333" s="95" t="n"/>
      <c r="II333" s="95" t="n"/>
      <c r="IJ333" s="95" t="n"/>
      <c r="IK333" s="95" t="n"/>
      <c r="IL333" s="95" t="n"/>
      <c r="IM333" s="95" t="n"/>
      <c r="IN333" s="95" t="n"/>
      <c r="IO333" s="95" t="n"/>
      <c r="IP333" s="95" t="n"/>
      <c r="IQ333" s="95" t="n"/>
      <c r="IR333" s="95" t="n"/>
      <c r="IS333" s="95" t="n"/>
      <c r="IT333" s="95" t="n"/>
      <c r="IU333" s="95" t="n"/>
    </row>
    <row r="334" ht="12.75" customHeight="1" s="54">
      <c r="A334" s="95" t="n">
        <v>18</v>
      </c>
      <c r="B334" s="95" t="n">
        <v>1</v>
      </c>
      <c r="C334" s="95">
        <f>ROW(SmtRes!A311)</f>
        <v/>
      </c>
      <c r="D334" s="95">
        <f>ROW(EtalonRes!A311)</f>
        <v/>
      </c>
      <c r="E334" s="95" t="n">
        <v>2</v>
      </c>
      <c r="F334" s="95" t="inlineStr">
        <is>
          <t>PETR-685041</t>
        </is>
      </c>
      <c r="G334" s="95" t="inlineStr">
        <is>
          <t>Краны шаровые, фильтры, коллекторы, подводка</t>
        </is>
      </c>
      <c r="H334" s="95" t="inlineStr">
        <is>
          <t>компл.</t>
        </is>
      </c>
      <c r="I334" s="95" t="n">
        <v>53.9</v>
      </c>
      <c r="J334" s="95" t="n">
        <v>3902.95</v>
      </c>
      <c r="K334" s="95" t="n">
        <v>210369.12</v>
      </c>
      <c r="L334" s="95" t="n"/>
      <c r="M334" s="95" t="n"/>
      <c r="N334" s="95" t="n"/>
      <c r="O334" s="95">
        <f>ROUND(Z334,2)</f>
        <v/>
      </c>
      <c r="P334" s="95">
        <f>ROUND(U334,2)</f>
        <v/>
      </c>
      <c r="Q334" s="95">
        <f>ROUND(1,2)</f>
        <v/>
      </c>
      <c r="R334" s="95">
        <f>ROUND(AH334,2)</f>
        <v/>
      </c>
      <c r="S334" s="95" t="inlineStr">
        <is>
          <t>PETR-685041</t>
        </is>
      </c>
      <c r="T334" s="95" t="inlineStr">
        <is>
          <t>equipment</t>
        </is>
      </c>
      <c r="U334" s="95" t="n">
        <v>210369.12</v>
      </c>
      <c r="V334" s="95" t="n">
        <v>0</v>
      </c>
      <c r="W334" s="95" t="n">
        <v>0</v>
      </c>
      <c r="X334" s="95" t="n">
        <v>0</v>
      </c>
      <c r="Y334" s="95" t="n">
        <v>0</v>
      </c>
      <c r="Z334" s="95" t="n">
        <v>210369</v>
      </c>
      <c r="AA334" s="95" t="n">
        <v>0</v>
      </c>
      <c r="AB334" s="95" t="n">
        <v>0</v>
      </c>
      <c r="AC334" s="95" t="n">
        <v>0</v>
      </c>
      <c r="AD334" s="95" t="n">
        <v>0</v>
      </c>
      <c r="AE334" s="95" t="inlineStr">
        <is>
          <t>equipment</t>
        </is>
      </c>
      <c r="AF334" s="95" t="n">
        <v>0</v>
      </c>
      <c r="AG334" s="95" t="n">
        <v>0</v>
      </c>
      <c r="AH334" s="95" t="n">
        <v>0</v>
      </c>
      <c r="AI334" s="95">
        <f>(EX334)</f>
        <v/>
      </c>
      <c r="AJ334" s="95">
        <f>(AS334)</f>
        <v/>
      </c>
      <c r="AK334" s="95" t="n">
        <v>0</v>
      </c>
      <c r="AL334" s="95" t="n">
        <v>0</v>
      </c>
      <c r="AM334" s="95" t="n">
        <v>0</v>
      </c>
      <c r="AN334" s="95" t="n">
        <v>0</v>
      </c>
      <c r="AO334" s="95">
        <f>ROUND(O334,2)</f>
        <v/>
      </c>
      <c r="AP334" s="95" t="n">
        <v>0</v>
      </c>
      <c r="AQ334" s="95">
        <f>ROUND(R334,2)</f>
        <v/>
      </c>
      <c r="AR334" s="95" t="n">
        <v>0</v>
      </c>
      <c r="AS334" s="95" t="n">
        <v>0</v>
      </c>
      <c r="AT334" s="95" t="n">
        <v>0</v>
      </c>
      <c r="AU334" s="95" t="n">
        <v>0</v>
      </c>
      <c r="AV334" s="95" t="n">
        <v>1</v>
      </c>
      <c r="AW334" s="95" t="n">
        <v>1</v>
      </c>
      <c r="AX334" s="95" t="n"/>
      <c r="AY334" s="95" t="n"/>
      <c r="AZ334" s="95" t="n">
        <v>1</v>
      </c>
      <c r="BA334" s="95" t="n">
        <v>0</v>
      </c>
      <c r="BB334" s="95" t="n">
        <v>0</v>
      </c>
      <c r="BC334" s="95" t="n">
        <v>1</v>
      </c>
      <c r="BD334" s="95" t="n"/>
      <c r="BE334" s="95" t="n"/>
      <c r="BF334" s="95" t="n"/>
      <c r="BG334" s="95" t="n"/>
      <c r="BH334" s="95" t="n">
        <v>3</v>
      </c>
      <c r="BI334" s="95" t="n">
        <v>53.9</v>
      </c>
      <c r="BJ334" s="95" t="n"/>
      <c r="BK334" s="95" t="n"/>
      <c r="BL334" s="95" t="n"/>
      <c r="BM334" s="95" t="n">
        <v>400003</v>
      </c>
      <c r="BN334" s="95" t="n">
        <v>0</v>
      </c>
      <c r="BO334" s="95" t="n"/>
      <c r="BP334" s="95" t="n">
        <v>0</v>
      </c>
      <c r="BQ334" s="95" t="n">
        <v>216</v>
      </c>
      <c r="BR334" s="95" t="n">
        <v>0</v>
      </c>
      <c r="BS334" s="95" t="n">
        <v>1</v>
      </c>
      <c r="BT334" s="95" t="n">
        <v>1</v>
      </c>
      <c r="BU334" s="95" t="n">
        <v>1</v>
      </c>
      <c r="BV334" s="95" t="n">
        <v>1</v>
      </c>
      <c r="BW334" s="95" t="n">
        <v>1</v>
      </c>
      <c r="BX334" s="95" t="n">
        <v>1</v>
      </c>
      <c r="BY334" s="95" t="n"/>
      <c r="BZ334" s="95" t="n">
        <v>0</v>
      </c>
      <c r="CA334" s="95" t="n">
        <v>0</v>
      </c>
      <c r="CB334" s="95" t="n"/>
      <c r="CC334" s="95" t="n"/>
      <c r="CD334" s="95" t="n"/>
      <c r="CE334" s="95" t="n">
        <v>30</v>
      </c>
      <c r="CF334" s="95" t="n">
        <v>0</v>
      </c>
      <c r="CG334" s="95" t="n">
        <v>0</v>
      </c>
      <c r="CH334" s="95" t="n"/>
      <c r="CI334" s="95" t="n"/>
      <c r="CJ334" s="95" t="n"/>
      <c r="CK334" s="95" t="n"/>
      <c r="CL334" s="95" t="n"/>
      <c r="CM334" s="95" t="n">
        <v>0</v>
      </c>
      <c r="CN334" s="95" t="n"/>
      <c r="CO334" s="95" t="n">
        <v>0</v>
      </c>
      <c r="CP334" s="95">
        <f>ROUND(P334,2)</f>
        <v/>
      </c>
      <c r="CQ334" s="95">
        <f>ROUND(V334,2)</f>
        <v/>
      </c>
      <c r="CR334" s="95">
        <f>ROUND(W334,2)</f>
        <v/>
      </c>
      <c r="CS334" s="95">
        <f>ROUND(X334,2)</f>
        <v/>
      </c>
      <c r="CT334" s="95">
        <f>ROUND(Y334,2)</f>
        <v/>
      </c>
      <c r="CU334" s="95">
        <f>ROUND(AF334,2)</f>
        <v/>
      </c>
      <c r="CV334" s="95">
        <f>ROUND((AH334*AV334),2)</f>
        <v/>
      </c>
      <c r="CW334" s="95">
        <f>ROUND(AI334,2)</f>
        <v/>
      </c>
      <c r="CX334" s="95">
        <f>ROUND(AJ334,2)</f>
        <v/>
      </c>
      <c r="CY334" s="95">
        <f>ROUND(((P334*AT334)/100),2)</f>
        <v/>
      </c>
      <c r="CZ334" s="95">
        <f>ROUND(((P334*AU334)/100),2)</f>
        <v/>
      </c>
      <c r="DA334" s="95" t="n"/>
      <c r="DB334" s="95" t="n"/>
      <c r="DC334" s="95" t="n"/>
      <c r="DD334" s="95" t="n"/>
      <c r="DE334" s="95" t="n"/>
      <c r="DF334" s="95" t="n"/>
      <c r="DG334" s="95" t="n"/>
      <c r="DH334" s="95" t="n"/>
      <c r="DI334" s="95" t="n"/>
      <c r="DJ334" s="95" t="n"/>
      <c r="DK334" s="95" t="n"/>
      <c r="DL334" s="95" t="n"/>
      <c r="DM334" s="95" t="n"/>
      <c r="DN334" s="95" t="n">
        <v>0</v>
      </c>
      <c r="DO334" s="95" t="n">
        <v>0</v>
      </c>
      <c r="DP334" s="95" t="n">
        <v>1</v>
      </c>
      <c r="DQ334" s="95" t="n">
        <v>1</v>
      </c>
      <c r="DR334" s="95" t="n"/>
      <c r="DS334" s="95" t="n"/>
      <c r="DT334" s="95" t="n"/>
      <c r="DU334" s="95" t="n">
        <v>1000</v>
      </c>
      <c r="DV334" s="95" t="inlineStr">
        <is>
          <t>компл.</t>
        </is>
      </c>
      <c r="DW334" s="95" t="inlineStr">
        <is>
          <t>компл.</t>
        </is>
      </c>
      <c r="DX334" s="95" t="n">
        <v>1</v>
      </c>
      <c r="DY334" s="95" t="n"/>
      <c r="DZ334" s="95" t="n"/>
      <c r="EA334" s="95" t="n"/>
      <c r="EB334" s="95" t="n"/>
      <c r="EC334" s="95" t="n"/>
      <c r="ED334" s="95" t="n"/>
      <c r="EE334" s="95" t="n">
        <v>1535420982</v>
      </c>
      <c r="EF334" s="95" t="n">
        <v>216</v>
      </c>
      <c r="EG334" s="95" t="inlineStr">
        <is>
          <t>Оборудование</t>
        </is>
      </c>
      <c r="EH334" s="95" t="n">
        <v>0</v>
      </c>
      <c r="EI334" s="95" t="n"/>
      <c r="EJ334" s="95" t="n">
        <v>53.9</v>
      </c>
      <c r="EK334" s="95" t="n">
        <v>0</v>
      </c>
      <c r="EL334" s="95" t="inlineStr">
        <is>
          <t>ТКП / коммерческое предложение</t>
        </is>
      </c>
      <c r="EM334" s="95" t="inlineStr">
        <is>
          <t>PETR-685041</t>
        </is>
      </c>
      <c r="EN334" s="95" t="n"/>
      <c r="EO334" s="95" t="n"/>
      <c r="EP334" s="95" t="n"/>
      <c r="EQ334" s="95" t="n">
        <v>0</v>
      </c>
      <c r="ER334" s="95" t="n">
        <v>3902.95</v>
      </c>
      <c r="ES334" s="95" t="n">
        <v>0</v>
      </c>
      <c r="ET334" s="95" t="n">
        <v>0</v>
      </c>
      <c r="EU334" s="95" t="n">
        <v>0</v>
      </c>
      <c r="EV334" s="95" t="n">
        <v>0</v>
      </c>
      <c r="EW334" s="95" t="n">
        <v>0</v>
      </c>
      <c r="EX334" s="95" t="n">
        <v>0</v>
      </c>
      <c r="EY334" s="95" t="n">
        <v>0</v>
      </c>
      <c r="EZ334" s="95" t="n"/>
      <c r="FA334" s="95" t="n"/>
      <c r="FB334" s="95" t="n"/>
      <c r="FC334" s="95" t="n"/>
      <c r="FD334" s="95" t="n"/>
      <c r="FE334" s="95" t="n"/>
      <c r="FF334" s="95" t="n"/>
      <c r="FG334" s="95" t="n"/>
      <c r="FH334" s="95" t="n"/>
      <c r="FI334" s="95" t="n"/>
      <c r="FJ334" s="95" t="n"/>
      <c r="FK334" s="95" t="n"/>
      <c r="FL334" s="95" t="n"/>
      <c r="FM334" s="95" t="n"/>
      <c r="FN334" s="95" t="n"/>
      <c r="FO334" s="95" t="n"/>
      <c r="FP334" s="95" t="n"/>
      <c r="FQ334" s="95" t="n">
        <v>0</v>
      </c>
      <c r="FR334" s="95">
        <f>ROUND(IF(BI334=3,GM334,0),2)</f>
        <v/>
      </c>
      <c r="FS334" s="95" t="n">
        <v>0</v>
      </c>
      <c r="FT334" s="95" t="n"/>
      <c r="FU334" s="95" t="n"/>
      <c r="FV334" s="95" t="n"/>
      <c r="FW334" s="95" t="n"/>
      <c r="FX334" s="95" t="n">
        <v>0</v>
      </c>
      <c r="FY334" s="95" t="n">
        <v>0</v>
      </c>
      <c r="FZ334" s="95" t="n"/>
      <c r="GA334" s="95" t="inlineStr">
        <is>
          <t>[83 / 1,20 /  1] +  1,2% Заг.скл</t>
        </is>
      </c>
      <c r="GB334" s="95" t="n"/>
      <c r="GC334" s="95" t="n"/>
      <c r="GD334" s="95" t="n">
        <v>1</v>
      </c>
      <c r="GE334" s="95" t="n"/>
      <c r="GF334" s="95" t="n">
        <v>1535420982</v>
      </c>
      <c r="GG334" s="95" t="n">
        <v>2</v>
      </c>
      <c r="GH334" s="95" t="n">
        <v>3</v>
      </c>
      <c r="GI334" s="95" t="n">
        <v>5</v>
      </c>
      <c r="GJ334" s="95" t="n">
        <v>0</v>
      </c>
      <c r="GK334" s="95" t="n">
        <v>0</v>
      </c>
      <c r="GL334" s="95">
        <f>ROUND(IF(AND(BH334=3,BI334=3,FS334&lt;&gt;0),P334,0),2)</f>
        <v/>
      </c>
      <c r="GM334" s="95">
        <f>ROUND(O334+X334+Y334,2)+GX334</f>
        <v/>
      </c>
      <c r="GN334" s="95">
        <f>IF(OR(BI334=0,BI334=1),GM334-GX334,0)</f>
        <v/>
      </c>
      <c r="GO334" s="95">
        <f>IF(BI334=2,GM334-GX334,0)</f>
        <v/>
      </c>
      <c r="GP334" s="95">
        <f>IF(BI334=4,GM334-GX334,0)</f>
        <v/>
      </c>
      <c r="GQ334" s="95" t="n"/>
      <c r="GR334" s="95" t="n">
        <v>1</v>
      </c>
      <c r="GS334" s="95" t="n">
        <v>1</v>
      </c>
      <c r="GT334" s="95" t="n">
        <v>0</v>
      </c>
      <c r="GU334" s="95" t="n"/>
      <c r="GV334" s="95">
        <f>ROUND((GT334),6)</f>
        <v/>
      </c>
      <c r="GW334" s="95" t="n">
        <v>1</v>
      </c>
      <c r="GX334" s="95">
        <f>ROUND(HC334*I334,2)</f>
        <v/>
      </c>
      <c r="GY334" s="95" t="n">
        <v>0</v>
      </c>
      <c r="GZ334" s="95" t="n">
        <v>0</v>
      </c>
      <c r="HA334" s="95" t="n">
        <v>0</v>
      </c>
      <c r="HB334" s="95" t="n">
        <v>0</v>
      </c>
      <c r="HC334" s="95">
        <f>GV334*GW334</f>
        <v/>
      </c>
      <c r="HD334" s="95" t="n">
        <v>0</v>
      </c>
      <c r="HE334" s="95" t="n"/>
      <c r="HF334" s="95" t="n"/>
      <c r="HG334" s="95" t="n"/>
      <c r="HH334" s="95" t="n"/>
      <c r="HI334" s="95" t="n"/>
      <c r="HJ334" s="95" t="n"/>
      <c r="HK334" s="95" t="n"/>
      <c r="HL334" s="95" t="n"/>
      <c r="HM334" s="95" t="n"/>
      <c r="HN334" s="95" t="n"/>
      <c r="HO334" s="95" t="n"/>
      <c r="HP334" s="95" t="n"/>
      <c r="HQ334" s="95" t="n"/>
      <c r="HR334" s="95" t="n"/>
      <c r="HS334" s="95" t="n"/>
      <c r="HT334" s="95" t="n"/>
      <c r="HU334" s="95" t="n"/>
      <c r="HV334" s="95" t="n"/>
      <c r="HW334" s="95" t="n"/>
      <c r="HX334" s="95" t="n"/>
      <c r="HY334" s="95" t="n"/>
      <c r="HZ334" s="95" t="n"/>
      <c r="IA334" s="95" t="n"/>
      <c r="IB334" s="95" t="n"/>
      <c r="IC334" s="95" t="n"/>
      <c r="ID334" s="95" t="n"/>
      <c r="IE334" s="95" t="n"/>
      <c r="IF334" s="95" t="n"/>
      <c r="IG334" s="95" t="n"/>
      <c r="IH334" s="95" t="n"/>
      <c r="II334" s="95" t="n"/>
      <c r="IJ334" s="95" t="n"/>
      <c r="IK334" s="95" t="n"/>
      <c r="IL334" s="95" t="n"/>
      <c r="IM334" s="95" t="n"/>
      <c r="IN334" s="95" t="n"/>
      <c r="IO334" s="95" t="n"/>
      <c r="IP334" s="95" t="n"/>
      <c r="IQ334" s="95" t="n"/>
      <c r="IR334" s="95" t="n"/>
      <c r="IS334" s="95" t="n"/>
      <c r="IT334" s="95" t="n"/>
      <c r="IU334" s="95" t="n"/>
    </row>
    <row r="335" ht="12.75" customHeight="1" s="54">
      <c r="A335" s="95" t="n">
        <v>18</v>
      </c>
      <c r="B335" s="95" t="n">
        <v>1</v>
      </c>
      <c r="C335" s="95">
        <f>ROW(SmtRes!A312)</f>
        <v/>
      </c>
      <c r="D335" s="95">
        <f>ROW(EtalonRes!A312)</f>
        <v/>
      </c>
      <c r="E335" s="95" t="n">
        <v>2.1</v>
      </c>
      <c r="F335" s="95" t="inlineStr">
        <is>
          <t>PETR-666318</t>
        </is>
      </c>
      <c r="G335" s="95" t="inlineStr">
        <is>
          <t>Сифоны, гибкая подводка, манжеты, трапы, крепеж сантехники</t>
        </is>
      </c>
      <c r="H335" s="95" t="inlineStr">
        <is>
          <t>компл.</t>
        </is>
      </c>
      <c r="I335" s="95" t="n">
        <v>53.9</v>
      </c>
      <c r="J335" s="95" t="n">
        <v>4683.54</v>
      </c>
      <c r="K335" s="95" t="n">
        <v>252442.94</v>
      </c>
      <c r="L335" s="95" t="n"/>
      <c r="M335" s="95" t="n"/>
      <c r="N335" s="95" t="n"/>
      <c r="O335" s="95">
        <f>ROUND(Z335,2)</f>
        <v/>
      </c>
      <c r="P335" s="95">
        <f>ROUND(U335,2)</f>
        <v/>
      </c>
      <c r="Q335" s="95">
        <f>ROUND(1,2)</f>
        <v/>
      </c>
      <c r="R335" s="95">
        <f>ROUND(AH335,2)</f>
        <v/>
      </c>
      <c r="S335" s="95" t="inlineStr">
        <is>
          <t>PETR-666318</t>
        </is>
      </c>
      <c r="T335" s="95" t="inlineStr">
        <is>
          <t>material</t>
        </is>
      </c>
      <c r="U335" s="95" t="n">
        <v>252442.94</v>
      </c>
      <c r="V335" s="95" t="n">
        <v>0</v>
      </c>
      <c r="W335" s="95" t="n">
        <v>0</v>
      </c>
      <c r="X335" s="95" t="n">
        <v>0</v>
      </c>
      <c r="Y335" s="95" t="n">
        <v>0</v>
      </c>
      <c r="Z335" s="95" t="n">
        <v>252442.81</v>
      </c>
      <c r="AA335" s="95" t="n">
        <v>0</v>
      </c>
      <c r="AB335" s="95" t="n">
        <v>0</v>
      </c>
      <c r="AC335" s="95" t="n">
        <v>0</v>
      </c>
      <c r="AD335" s="95" t="n">
        <v>0</v>
      </c>
      <c r="AE335" s="95" t="inlineStr">
        <is>
          <t>material</t>
        </is>
      </c>
      <c r="AF335" s="95" t="n">
        <v>0</v>
      </c>
      <c r="AG335" s="95" t="n">
        <v>0</v>
      </c>
      <c r="AH335" s="95" t="n">
        <v>0</v>
      </c>
      <c r="AI335" s="95">
        <f>(EX335)</f>
        <v/>
      </c>
      <c r="AJ335" s="95">
        <f>(AS335)</f>
        <v/>
      </c>
      <c r="AK335" s="95" t="n">
        <v>0</v>
      </c>
      <c r="AL335" s="95" t="n">
        <v>0</v>
      </c>
      <c r="AM335" s="95" t="n">
        <v>0</v>
      </c>
      <c r="AN335" s="95" t="n">
        <v>0</v>
      </c>
      <c r="AO335" s="95">
        <f>ROUND(O335,2)</f>
        <v/>
      </c>
      <c r="AP335" s="95" t="n">
        <v>0</v>
      </c>
      <c r="AQ335" s="95">
        <f>ROUND(R335,2)</f>
        <v/>
      </c>
      <c r="AR335" s="95" t="n">
        <v>0</v>
      </c>
      <c r="AS335" s="95" t="n">
        <v>0</v>
      </c>
      <c r="AT335" s="95" t="n">
        <v>0</v>
      </c>
      <c r="AU335" s="95" t="n">
        <v>0</v>
      </c>
      <c r="AV335" s="95" t="n">
        <v>1</v>
      </c>
      <c r="AW335" s="95" t="n">
        <v>1</v>
      </c>
      <c r="AX335" s="95" t="n"/>
      <c r="AY335" s="95" t="n"/>
      <c r="AZ335" s="95" t="n">
        <v>1</v>
      </c>
      <c r="BA335" s="95" t="n">
        <v>0</v>
      </c>
      <c r="BB335" s="95" t="n">
        <v>0</v>
      </c>
      <c r="BC335" s="95" t="n">
        <v>1</v>
      </c>
      <c r="BD335" s="95" t="n"/>
      <c r="BE335" s="95" t="n"/>
      <c r="BF335" s="95" t="n"/>
      <c r="BG335" s="95" t="n"/>
      <c r="BH335" s="95" t="n">
        <v>3</v>
      </c>
      <c r="BI335" s="95" t="n">
        <v>53.9</v>
      </c>
      <c r="BJ335" s="95" t="n"/>
      <c r="BK335" s="95" t="n"/>
      <c r="BL335" s="95" t="n"/>
      <c r="BM335" s="95" t="n">
        <v>400002</v>
      </c>
      <c r="BN335" s="95" t="n">
        <v>0</v>
      </c>
      <c r="BO335" s="95" t="n"/>
      <c r="BP335" s="95" t="n">
        <v>0</v>
      </c>
      <c r="BQ335" s="95" t="n">
        <v>202</v>
      </c>
      <c r="BR335" s="95" t="n">
        <v>0</v>
      </c>
      <c r="BS335" s="95" t="n">
        <v>1</v>
      </c>
      <c r="BT335" s="95" t="n">
        <v>1</v>
      </c>
      <c r="BU335" s="95" t="n">
        <v>1</v>
      </c>
      <c r="BV335" s="95" t="n">
        <v>1</v>
      </c>
      <c r="BW335" s="95" t="n">
        <v>1</v>
      </c>
      <c r="BX335" s="95" t="n">
        <v>1</v>
      </c>
      <c r="BY335" s="95" t="n"/>
      <c r="BZ335" s="95" t="n">
        <v>0</v>
      </c>
      <c r="CA335" s="95" t="n">
        <v>0</v>
      </c>
      <c r="CB335" s="95" t="n"/>
      <c r="CC335" s="95" t="n"/>
      <c r="CD335" s="95" t="n"/>
      <c r="CE335" s="95" t="n">
        <v>30</v>
      </c>
      <c r="CF335" s="95" t="n">
        <v>0</v>
      </c>
      <c r="CG335" s="95" t="n">
        <v>0</v>
      </c>
      <c r="CH335" s="95" t="n"/>
      <c r="CI335" s="95" t="n"/>
      <c r="CJ335" s="95" t="n"/>
      <c r="CK335" s="95" t="n"/>
      <c r="CL335" s="95" t="n"/>
      <c r="CM335" s="95" t="n">
        <v>0</v>
      </c>
      <c r="CN335" s="95" t="n"/>
      <c r="CO335" s="95" t="n">
        <v>0</v>
      </c>
      <c r="CP335" s="95">
        <f>ROUND(P335,2)</f>
        <v/>
      </c>
      <c r="CQ335" s="95">
        <f>ROUND(V335,2)</f>
        <v/>
      </c>
      <c r="CR335" s="95">
        <f>ROUND(W335,2)</f>
        <v/>
      </c>
      <c r="CS335" s="95">
        <f>ROUND(X335,2)</f>
        <v/>
      </c>
      <c r="CT335" s="95">
        <f>ROUND(Y335,2)</f>
        <v/>
      </c>
      <c r="CU335" s="95">
        <f>ROUND(AF335,2)</f>
        <v/>
      </c>
      <c r="CV335" s="95">
        <f>ROUND((AH335*AV335),2)</f>
        <v/>
      </c>
      <c r="CW335" s="95">
        <f>ROUND(AI335,2)</f>
        <v/>
      </c>
      <c r="CX335" s="95">
        <f>ROUND(AJ335,2)</f>
        <v/>
      </c>
      <c r="CY335" s="95">
        <f>ROUND(((P335*AT335)/100),2)</f>
        <v/>
      </c>
      <c r="CZ335" s="95">
        <f>ROUND(((P335*AU335)/100),2)</f>
        <v/>
      </c>
      <c r="DA335" s="95" t="n"/>
      <c r="DB335" s="95" t="n"/>
      <c r="DC335" s="95" t="n"/>
      <c r="DD335" s="95" t="n"/>
      <c r="DE335" s="95" t="n"/>
      <c r="DF335" s="95" t="n"/>
      <c r="DG335" s="95" t="n"/>
      <c r="DH335" s="95" t="n"/>
      <c r="DI335" s="95" t="n"/>
      <c r="DJ335" s="95" t="n"/>
      <c r="DK335" s="95" t="n"/>
      <c r="DL335" s="95" t="n"/>
      <c r="DM335" s="95" t="n"/>
      <c r="DN335" s="95" t="n">
        <v>0</v>
      </c>
      <c r="DO335" s="95" t="n">
        <v>0</v>
      </c>
      <c r="DP335" s="95" t="n">
        <v>1</v>
      </c>
      <c r="DQ335" s="95" t="n">
        <v>1</v>
      </c>
      <c r="DR335" s="95" t="n"/>
      <c r="DS335" s="95" t="n"/>
      <c r="DT335" s="95" t="n"/>
      <c r="DU335" s="95" t="n">
        <v>1000</v>
      </c>
      <c r="DV335" s="95" t="inlineStr">
        <is>
          <t>компл.</t>
        </is>
      </c>
      <c r="DW335" s="95" t="inlineStr">
        <is>
          <t>компл.</t>
        </is>
      </c>
      <c r="DX335" s="95" t="n">
        <v>1</v>
      </c>
      <c r="DY335" s="95" t="n"/>
      <c r="DZ335" s="95" t="n"/>
      <c r="EA335" s="95" t="n"/>
      <c r="EB335" s="95" t="n"/>
      <c r="EC335" s="95" t="n"/>
      <c r="ED335" s="95" t="n"/>
      <c r="EE335" s="95" t="n">
        <v>1519575283</v>
      </c>
      <c r="EF335" s="95" t="n">
        <v>202</v>
      </c>
      <c r="EG335" s="95" t="inlineStr">
        <is>
          <t>Материалы</t>
        </is>
      </c>
      <c r="EH335" s="95" t="n">
        <v>0</v>
      </c>
      <c r="EI335" s="95" t="n"/>
      <c r="EJ335" s="95" t="n">
        <v>53.9</v>
      </c>
      <c r="EK335" s="95" t="n">
        <v>0</v>
      </c>
      <c r="EL335" s="95" t="inlineStr">
        <is>
          <t>ТКП / коммерческое предложение</t>
        </is>
      </c>
      <c r="EM335" s="95" t="inlineStr">
        <is>
          <t>PETR-666318</t>
        </is>
      </c>
      <c r="EN335" s="95" t="n"/>
      <c r="EO335" s="95" t="n"/>
      <c r="EP335" s="95" t="n"/>
      <c r="EQ335" s="95" t="n">
        <v>0</v>
      </c>
      <c r="ER335" s="95" t="n">
        <v>4683.54</v>
      </c>
      <c r="ES335" s="95" t="n">
        <v>0</v>
      </c>
      <c r="ET335" s="95" t="n">
        <v>0</v>
      </c>
      <c r="EU335" s="95" t="n">
        <v>0</v>
      </c>
      <c r="EV335" s="95" t="n">
        <v>0</v>
      </c>
      <c r="EW335" s="95" t="n">
        <v>0</v>
      </c>
      <c r="EX335" s="95" t="n">
        <v>0</v>
      </c>
      <c r="EY335" s="95" t="n">
        <v>0</v>
      </c>
      <c r="EZ335" s="95" t="n"/>
      <c r="FA335" s="95" t="n"/>
      <c r="FB335" s="95" t="n"/>
      <c r="FC335" s="95" t="n"/>
      <c r="FD335" s="95" t="n"/>
      <c r="FE335" s="95" t="n"/>
      <c r="FF335" s="95" t="n"/>
      <c r="FG335" s="95" t="n"/>
      <c r="FH335" s="95" t="n"/>
      <c r="FI335" s="95" t="n"/>
      <c r="FJ335" s="95" t="n"/>
      <c r="FK335" s="95" t="n"/>
      <c r="FL335" s="95" t="n"/>
      <c r="FM335" s="95" t="n"/>
      <c r="FN335" s="95" t="n"/>
      <c r="FO335" s="95" t="n"/>
      <c r="FP335" s="95" t="n"/>
      <c r="FQ335" s="95" t="n">
        <v>0</v>
      </c>
      <c r="FR335" s="95">
        <f>ROUND(IF(BI335=3,GM335,0),2)</f>
        <v/>
      </c>
      <c r="FS335" s="95" t="n">
        <v>0</v>
      </c>
      <c r="FT335" s="95" t="n"/>
      <c r="FU335" s="95" t="n"/>
      <c r="FV335" s="95" t="n"/>
      <c r="FW335" s="95" t="n"/>
      <c r="FX335" s="95" t="n">
        <v>0</v>
      </c>
      <c r="FY335" s="95" t="n">
        <v>0</v>
      </c>
      <c r="FZ335" s="95" t="n"/>
      <c r="GA335" s="95" t="inlineStr">
        <is>
          <t>[82 / 1,20 /  1] +  2% Заг.скл</t>
        </is>
      </c>
      <c r="GB335" s="95" t="n"/>
      <c r="GC335" s="95" t="n"/>
      <c r="GD335" s="95" t="n">
        <v>1</v>
      </c>
      <c r="GE335" s="95" t="n"/>
      <c r="GF335" s="95" t="n">
        <v>1519575283</v>
      </c>
      <c r="GG335" s="95" t="n">
        <v>2</v>
      </c>
      <c r="GH335" s="95" t="n">
        <v>4</v>
      </c>
      <c r="GI335" s="95" t="n">
        <v>-2</v>
      </c>
      <c r="GJ335" s="95" t="n">
        <v>0</v>
      </c>
      <c r="GK335" s="95" t="n">
        <v>0</v>
      </c>
      <c r="GL335" s="95">
        <f>ROUND(IF(AND(BH335=3,BI335=3,FS335&lt;&gt;0),P335,0),2)</f>
        <v/>
      </c>
      <c r="GM335" s="95">
        <f>ROUND(O335+X335+Y335,2)+GX335</f>
        <v/>
      </c>
      <c r="GN335" s="95">
        <f>IF(OR(BI335=0,BI335=1),GM335-GX335,0)</f>
        <v/>
      </c>
      <c r="GO335" s="95">
        <f>IF(BI335=2,GM335-GX335,0)</f>
        <v/>
      </c>
      <c r="GP335" s="95">
        <f>IF(BI335=4,GM335-GX335,0)</f>
        <v/>
      </c>
      <c r="GQ335" s="95" t="n"/>
      <c r="GR335" s="95" t="n">
        <v>0</v>
      </c>
      <c r="GS335" s="95" t="n">
        <v>2</v>
      </c>
      <c r="GT335" s="95" t="n">
        <v>0</v>
      </c>
      <c r="GU335" s="95" t="n"/>
      <c r="GV335" s="95">
        <f>ROUND((GT335),6)</f>
        <v/>
      </c>
      <c r="GW335" s="95" t="n">
        <v>1</v>
      </c>
      <c r="GX335" s="95">
        <f>ROUND(HC335*I335,2)</f>
        <v/>
      </c>
      <c r="GY335" s="95" t="n">
        <v>0</v>
      </c>
      <c r="GZ335" s="95" t="n">
        <v>0</v>
      </c>
      <c r="HA335" s="95" t="n">
        <v>0</v>
      </c>
      <c r="HB335" s="95" t="n">
        <v>0</v>
      </c>
      <c r="HC335" s="95">
        <f>GV335*GW335</f>
        <v/>
      </c>
      <c r="HD335" s="95" t="n">
        <v>0</v>
      </c>
      <c r="HE335" s="95" t="n"/>
      <c r="HF335" s="95" t="n"/>
      <c r="HG335" s="95" t="n"/>
      <c r="HH335" s="95" t="n"/>
      <c r="HI335" s="95" t="n"/>
      <c r="HJ335" s="95" t="n"/>
      <c r="HK335" s="95" t="n"/>
      <c r="HL335" s="95" t="n"/>
      <c r="HM335" s="95" t="n"/>
      <c r="HN335" s="95" t="n"/>
      <c r="HO335" s="95" t="n"/>
      <c r="HP335" s="95" t="n"/>
      <c r="HQ335" s="95" t="n"/>
      <c r="HR335" s="95" t="n"/>
      <c r="HS335" s="95" t="n"/>
      <c r="HT335" s="95" t="n"/>
      <c r="HU335" s="95" t="n"/>
      <c r="HV335" s="95" t="n"/>
      <c r="HW335" s="95" t="n"/>
      <c r="HX335" s="95" t="n"/>
      <c r="HY335" s="95" t="n"/>
      <c r="HZ335" s="95" t="n"/>
      <c r="IA335" s="95" t="n"/>
      <c r="IB335" s="95" t="n"/>
      <c r="IC335" s="95" t="n"/>
      <c r="ID335" s="95" t="n"/>
      <c r="IE335" s="95" t="n"/>
      <c r="IF335" s="95" t="n"/>
      <c r="IG335" s="95" t="n"/>
      <c r="IH335" s="95" t="n"/>
      <c r="II335" s="95" t="n"/>
      <c r="IJ335" s="95" t="n"/>
      <c r="IK335" s="95" t="n"/>
      <c r="IL335" s="95" t="n"/>
      <c r="IM335" s="95" t="n"/>
      <c r="IN335" s="95" t="n"/>
      <c r="IO335" s="95" t="n"/>
      <c r="IP335" s="95" t="n"/>
      <c r="IQ335" s="95" t="n"/>
      <c r="IR335" s="95" t="n"/>
      <c r="IS335" s="95" t="n"/>
      <c r="IT335" s="95" t="n"/>
      <c r="IU335" s="95" t="n"/>
    </row>
    <row r="336" ht="12.75" customHeight="1" s="54">
      <c r="A336" s="95" t="n">
        <v>18</v>
      </c>
      <c r="B336" s="95" t="n">
        <v>1</v>
      </c>
      <c r="C336" s="95">
        <f>ROW(SmtRes!A313)</f>
        <v/>
      </c>
      <c r="D336" s="95">
        <f>ROW(EtalonRes!A313)</f>
        <v/>
      </c>
      <c r="E336" s="95" t="n">
        <v>2.1</v>
      </c>
      <c r="F336" s="95" t="inlineStr">
        <is>
          <t>PETR-1067309</t>
        </is>
      </c>
      <c r="G336" s="95" t="inlineStr">
        <is>
          <t>Фильтры грубой/тонкой очистки, редукторы и манометры</t>
        </is>
      </c>
      <c r="H336" s="95" t="inlineStr">
        <is>
          <t>компл.</t>
        </is>
      </c>
      <c r="I336" s="95" t="n">
        <v>18.7</v>
      </c>
      <c r="J336" s="95" t="n">
        <v>9478.6</v>
      </c>
      <c r="K336" s="95" t="n">
        <v>177249.78</v>
      </c>
      <c r="L336" s="95" t="n"/>
      <c r="M336" s="95" t="n"/>
      <c r="N336" s="95" t="n"/>
      <c r="O336" s="95">
        <f>ROUND(Z336,2)</f>
        <v/>
      </c>
      <c r="P336" s="95">
        <f>ROUND(U336,2)</f>
        <v/>
      </c>
      <c r="Q336" s="95">
        <f>ROUND(1,2)</f>
        <v/>
      </c>
      <c r="R336" s="95">
        <f>ROUND(AH336,2)</f>
        <v/>
      </c>
      <c r="S336" s="95" t="inlineStr">
        <is>
          <t>PETR-1067309</t>
        </is>
      </c>
      <c r="T336" s="95" t="inlineStr">
        <is>
          <t>material</t>
        </is>
      </c>
      <c r="U336" s="95" t="n">
        <v>177249.78</v>
      </c>
      <c r="V336" s="95" t="n">
        <v>0</v>
      </c>
      <c r="W336" s="95" t="n">
        <v>0</v>
      </c>
      <c r="X336" s="95" t="n">
        <v>0</v>
      </c>
      <c r="Y336" s="95" t="n">
        <v>0</v>
      </c>
      <c r="Z336" s="95" t="n">
        <v>177249.82</v>
      </c>
      <c r="AA336" s="95" t="n">
        <v>0</v>
      </c>
      <c r="AB336" s="95" t="n">
        <v>0</v>
      </c>
      <c r="AC336" s="95" t="n">
        <v>0</v>
      </c>
      <c r="AD336" s="95" t="n">
        <v>0</v>
      </c>
      <c r="AE336" s="95" t="inlineStr">
        <is>
          <t>material</t>
        </is>
      </c>
      <c r="AF336" s="95" t="n">
        <v>0</v>
      </c>
      <c r="AG336" s="95" t="n">
        <v>0</v>
      </c>
      <c r="AH336" s="95" t="n">
        <v>0</v>
      </c>
      <c r="AI336" s="95">
        <f>(EX336)</f>
        <v/>
      </c>
      <c r="AJ336" s="95">
        <f>(AS336)</f>
        <v/>
      </c>
      <c r="AK336" s="95" t="n">
        <v>0</v>
      </c>
      <c r="AL336" s="95" t="n">
        <v>0</v>
      </c>
      <c r="AM336" s="95" t="n">
        <v>0</v>
      </c>
      <c r="AN336" s="95" t="n">
        <v>0</v>
      </c>
      <c r="AO336" s="95">
        <f>ROUND(O336,2)</f>
        <v/>
      </c>
      <c r="AP336" s="95" t="n">
        <v>0</v>
      </c>
      <c r="AQ336" s="95">
        <f>ROUND(R336,2)</f>
        <v/>
      </c>
      <c r="AR336" s="95" t="n">
        <v>0</v>
      </c>
      <c r="AS336" s="95" t="n">
        <v>0</v>
      </c>
      <c r="AT336" s="95" t="n">
        <v>0</v>
      </c>
      <c r="AU336" s="95" t="n">
        <v>0</v>
      </c>
      <c r="AV336" s="95" t="n">
        <v>1</v>
      </c>
      <c r="AW336" s="95" t="n">
        <v>1</v>
      </c>
      <c r="AX336" s="95" t="n"/>
      <c r="AY336" s="95" t="n"/>
      <c r="AZ336" s="95" t="n">
        <v>1</v>
      </c>
      <c r="BA336" s="95" t="n">
        <v>0</v>
      </c>
      <c r="BB336" s="95" t="n">
        <v>0</v>
      </c>
      <c r="BC336" s="95" t="n">
        <v>1</v>
      </c>
      <c r="BD336" s="95" t="n"/>
      <c r="BE336" s="95" t="n"/>
      <c r="BF336" s="95" t="n"/>
      <c r="BG336" s="95" t="n"/>
      <c r="BH336" s="95" t="n">
        <v>3</v>
      </c>
      <c r="BI336" s="95" t="n">
        <v>18.7</v>
      </c>
      <c r="BJ336" s="95" t="n"/>
      <c r="BK336" s="95" t="n"/>
      <c r="BL336" s="95" t="n"/>
      <c r="BM336" s="95" t="n">
        <v>400002</v>
      </c>
      <c r="BN336" s="95" t="n">
        <v>0</v>
      </c>
      <c r="BO336" s="95" t="n"/>
      <c r="BP336" s="95" t="n">
        <v>0</v>
      </c>
      <c r="BQ336" s="95" t="n">
        <v>202</v>
      </c>
      <c r="BR336" s="95" t="n">
        <v>0</v>
      </c>
      <c r="BS336" s="95" t="n">
        <v>1</v>
      </c>
      <c r="BT336" s="95" t="n">
        <v>1</v>
      </c>
      <c r="BU336" s="95" t="n">
        <v>1</v>
      </c>
      <c r="BV336" s="95" t="n">
        <v>1</v>
      </c>
      <c r="BW336" s="95" t="n">
        <v>1</v>
      </c>
      <c r="BX336" s="95" t="n">
        <v>1</v>
      </c>
      <c r="BY336" s="95" t="n"/>
      <c r="BZ336" s="95" t="n">
        <v>0</v>
      </c>
      <c r="CA336" s="95" t="n">
        <v>0</v>
      </c>
      <c r="CB336" s="95" t="n"/>
      <c r="CC336" s="95" t="n"/>
      <c r="CD336" s="95" t="n"/>
      <c r="CE336" s="95" t="n">
        <v>30</v>
      </c>
      <c r="CF336" s="95" t="n">
        <v>0</v>
      </c>
      <c r="CG336" s="95" t="n">
        <v>0</v>
      </c>
      <c r="CH336" s="95" t="n"/>
      <c r="CI336" s="95" t="n"/>
      <c r="CJ336" s="95" t="n"/>
      <c r="CK336" s="95" t="n"/>
      <c r="CL336" s="95" t="n"/>
      <c r="CM336" s="95" t="n">
        <v>0</v>
      </c>
      <c r="CN336" s="95" t="n"/>
      <c r="CO336" s="95" t="n">
        <v>0</v>
      </c>
      <c r="CP336" s="95">
        <f>ROUND(P336,2)</f>
        <v/>
      </c>
      <c r="CQ336" s="95">
        <f>ROUND(V336,2)</f>
        <v/>
      </c>
      <c r="CR336" s="95">
        <f>ROUND(W336,2)</f>
        <v/>
      </c>
      <c r="CS336" s="95">
        <f>ROUND(X336,2)</f>
        <v/>
      </c>
      <c r="CT336" s="95">
        <f>ROUND(Y336,2)</f>
        <v/>
      </c>
      <c r="CU336" s="95">
        <f>ROUND(AF336,2)</f>
        <v/>
      </c>
      <c r="CV336" s="95">
        <f>ROUND((AH336*AV336),2)</f>
        <v/>
      </c>
      <c r="CW336" s="95">
        <f>ROUND(AI336,2)</f>
        <v/>
      </c>
      <c r="CX336" s="95">
        <f>ROUND(AJ336,2)</f>
        <v/>
      </c>
      <c r="CY336" s="95">
        <f>ROUND(((P336*AT336)/100),2)</f>
        <v/>
      </c>
      <c r="CZ336" s="95">
        <f>ROUND(((P336*AU336)/100),2)</f>
        <v/>
      </c>
      <c r="DA336" s="95" t="n"/>
      <c r="DB336" s="95" t="n"/>
      <c r="DC336" s="95" t="n"/>
      <c r="DD336" s="95" t="n"/>
      <c r="DE336" s="95" t="n"/>
      <c r="DF336" s="95" t="n"/>
      <c r="DG336" s="95" t="n"/>
      <c r="DH336" s="95" t="n"/>
      <c r="DI336" s="95" t="n"/>
      <c r="DJ336" s="95" t="n"/>
      <c r="DK336" s="95" t="n"/>
      <c r="DL336" s="95" t="n"/>
      <c r="DM336" s="95" t="n"/>
      <c r="DN336" s="95" t="n">
        <v>0</v>
      </c>
      <c r="DO336" s="95" t="n">
        <v>0</v>
      </c>
      <c r="DP336" s="95" t="n">
        <v>1</v>
      </c>
      <c r="DQ336" s="95" t="n">
        <v>1</v>
      </c>
      <c r="DR336" s="95" t="n"/>
      <c r="DS336" s="95" t="n"/>
      <c r="DT336" s="95" t="n"/>
      <c r="DU336" s="95" t="n">
        <v>1000</v>
      </c>
      <c r="DV336" s="95" t="inlineStr">
        <is>
          <t>компл.</t>
        </is>
      </c>
      <c r="DW336" s="95" t="inlineStr">
        <is>
          <t>компл.</t>
        </is>
      </c>
      <c r="DX336" s="95" t="n">
        <v>1</v>
      </c>
      <c r="DY336" s="95" t="n"/>
      <c r="DZ336" s="95" t="n"/>
      <c r="EA336" s="95" t="n"/>
      <c r="EB336" s="95" t="n"/>
      <c r="EC336" s="95" t="n"/>
      <c r="ED336" s="95" t="n"/>
      <c r="EE336" s="95" t="n">
        <v>1610941310</v>
      </c>
      <c r="EF336" s="95" t="n">
        <v>202</v>
      </c>
      <c r="EG336" s="95" t="inlineStr">
        <is>
          <t>Материалы</t>
        </is>
      </c>
      <c r="EH336" s="95" t="n">
        <v>0</v>
      </c>
      <c r="EI336" s="95" t="n"/>
      <c r="EJ336" s="95" t="n">
        <v>18.7</v>
      </c>
      <c r="EK336" s="95" t="n">
        <v>0</v>
      </c>
      <c r="EL336" s="95" t="inlineStr">
        <is>
          <t>ТКП / коммерческое предложение</t>
        </is>
      </c>
      <c r="EM336" s="95" t="inlineStr">
        <is>
          <t>PETR-1067309</t>
        </is>
      </c>
      <c r="EN336" s="95" t="n"/>
      <c r="EO336" s="95" t="n"/>
      <c r="EP336" s="95" t="n"/>
      <c r="EQ336" s="95" t="n">
        <v>0</v>
      </c>
      <c r="ER336" s="95" t="n">
        <v>9478.6</v>
      </c>
      <c r="ES336" s="95" t="n">
        <v>0</v>
      </c>
      <c r="ET336" s="95" t="n">
        <v>0</v>
      </c>
      <c r="EU336" s="95" t="n">
        <v>0</v>
      </c>
      <c r="EV336" s="95" t="n">
        <v>0</v>
      </c>
      <c r="EW336" s="95" t="n">
        <v>0</v>
      </c>
      <c r="EX336" s="95" t="n">
        <v>0</v>
      </c>
      <c r="EY336" s="95" t="n">
        <v>0</v>
      </c>
      <c r="EZ336" s="95" t="n"/>
      <c r="FA336" s="95" t="n"/>
      <c r="FB336" s="95" t="n"/>
      <c r="FC336" s="95" t="n"/>
      <c r="FD336" s="95" t="n"/>
      <c r="FE336" s="95" t="n"/>
      <c r="FF336" s="95" t="n"/>
      <c r="FG336" s="95" t="n"/>
      <c r="FH336" s="95" t="n"/>
      <c r="FI336" s="95" t="n"/>
      <c r="FJ336" s="95" t="n"/>
      <c r="FK336" s="95" t="n"/>
      <c r="FL336" s="95" t="n"/>
      <c r="FM336" s="95" t="n"/>
      <c r="FN336" s="95" t="n"/>
      <c r="FO336" s="95" t="n"/>
      <c r="FP336" s="95" t="n"/>
      <c r="FQ336" s="95" t="n">
        <v>0</v>
      </c>
      <c r="FR336" s="95">
        <f>ROUND(IF(BI336=3,GM336,0),2)</f>
        <v/>
      </c>
      <c r="FS336" s="95" t="n">
        <v>0</v>
      </c>
      <c r="FT336" s="95" t="n"/>
      <c r="FU336" s="95" t="n"/>
      <c r="FV336" s="95" t="n"/>
      <c r="FW336" s="95" t="n"/>
      <c r="FX336" s="95" t="n">
        <v>0</v>
      </c>
      <c r="FY336" s="95" t="n">
        <v>0</v>
      </c>
      <c r="FZ336" s="95" t="n"/>
      <c r="GA336" s="95" t="inlineStr">
        <is>
          <t>[82 / 1,20 /  1] +  2% Заг.скл</t>
        </is>
      </c>
      <c r="GB336" s="95" t="n"/>
      <c r="GC336" s="95" t="n"/>
      <c r="GD336" s="95" t="n">
        <v>1</v>
      </c>
      <c r="GE336" s="95" t="n"/>
      <c r="GF336" s="95" t="n">
        <v>1610941310</v>
      </c>
      <c r="GG336" s="95" t="n">
        <v>2</v>
      </c>
      <c r="GH336" s="95" t="n">
        <v>4</v>
      </c>
      <c r="GI336" s="95" t="n">
        <v>-2</v>
      </c>
      <c r="GJ336" s="95" t="n">
        <v>0</v>
      </c>
      <c r="GK336" s="95" t="n">
        <v>0</v>
      </c>
      <c r="GL336" s="95">
        <f>ROUND(IF(AND(BH336=3,BI336=3,FS336&lt;&gt;0),P336,0),2)</f>
        <v/>
      </c>
      <c r="GM336" s="95">
        <f>ROUND(O336+X336+Y336,2)+GX336</f>
        <v/>
      </c>
      <c r="GN336" s="95">
        <f>IF(OR(BI336=0,BI336=1),GM336-GX336,0)</f>
        <v/>
      </c>
      <c r="GO336" s="95">
        <f>IF(BI336=2,GM336-GX336,0)</f>
        <v/>
      </c>
      <c r="GP336" s="95">
        <f>IF(BI336=4,GM336-GX336,0)</f>
        <v/>
      </c>
      <c r="GQ336" s="95" t="n"/>
      <c r="GR336" s="95" t="n">
        <v>0</v>
      </c>
      <c r="GS336" s="95" t="n">
        <v>2</v>
      </c>
      <c r="GT336" s="95" t="n">
        <v>0</v>
      </c>
      <c r="GU336" s="95" t="n"/>
      <c r="GV336" s="95">
        <f>ROUND((GT336),6)</f>
        <v/>
      </c>
      <c r="GW336" s="95" t="n">
        <v>1</v>
      </c>
      <c r="GX336" s="95">
        <f>ROUND(HC336*I336,2)</f>
        <v/>
      </c>
      <c r="GY336" s="95" t="n">
        <v>0</v>
      </c>
      <c r="GZ336" s="95" t="n">
        <v>0</v>
      </c>
      <c r="HA336" s="95" t="n">
        <v>0</v>
      </c>
      <c r="HB336" s="95" t="n">
        <v>0</v>
      </c>
      <c r="HC336" s="95">
        <f>GV336*GW336</f>
        <v/>
      </c>
      <c r="HD336" s="95" t="n">
        <v>0</v>
      </c>
      <c r="HE336" s="95" t="n"/>
      <c r="HF336" s="95" t="n"/>
      <c r="HG336" s="95" t="n"/>
      <c r="HH336" s="95" t="n"/>
      <c r="HI336" s="95" t="n"/>
      <c r="HJ336" s="95" t="n"/>
      <c r="HK336" s="95" t="n"/>
      <c r="HL336" s="95" t="n"/>
      <c r="HM336" s="95" t="n"/>
      <c r="HN336" s="95" t="n"/>
      <c r="HO336" s="95" t="n"/>
      <c r="HP336" s="95" t="n"/>
      <c r="HQ336" s="95" t="n"/>
      <c r="HR336" s="95" t="n"/>
      <c r="HS336" s="95" t="n"/>
      <c r="HT336" s="95" t="n"/>
      <c r="HU336" s="95" t="n"/>
      <c r="HV336" s="95" t="n"/>
      <c r="HW336" s="95" t="n"/>
      <c r="HX336" s="95" t="n"/>
      <c r="HY336" s="95" t="n"/>
      <c r="HZ336" s="95" t="n"/>
      <c r="IA336" s="95" t="n"/>
      <c r="IB336" s="95" t="n"/>
      <c r="IC336" s="95" t="n"/>
      <c r="ID336" s="95" t="n"/>
      <c r="IE336" s="95" t="n"/>
      <c r="IF336" s="95" t="n"/>
      <c r="IG336" s="95" t="n"/>
      <c r="IH336" s="95" t="n"/>
      <c r="II336" s="95" t="n"/>
      <c r="IJ336" s="95" t="n"/>
      <c r="IK336" s="95" t="n"/>
      <c r="IL336" s="95" t="n"/>
      <c r="IM336" s="95" t="n"/>
      <c r="IN336" s="95" t="n"/>
      <c r="IO336" s="95" t="n"/>
      <c r="IP336" s="95" t="n"/>
      <c r="IQ336" s="95" t="n"/>
      <c r="IR336" s="95" t="n"/>
      <c r="IS336" s="95" t="n"/>
      <c r="IT336" s="95" t="n"/>
      <c r="IU336" s="95" t="n"/>
    </row>
    <row r="337" ht="12.75" customHeight="1" s="54">
      <c r="A337" s="95" t="n">
        <v>18</v>
      </c>
      <c r="B337" s="95" t="n">
        <v>1</v>
      </c>
      <c r="C337" s="95">
        <f>ROW(SmtRes!A314)</f>
        <v/>
      </c>
      <c r="D337" s="95">
        <f>ROW(EtalonRes!A314)</f>
        <v/>
      </c>
      <c r="E337" s="95" t="n">
        <v>2</v>
      </c>
      <c r="F337" s="95" t="inlineStr">
        <is>
          <t>TKP</t>
        </is>
      </c>
      <c r="G337" s="95" t="inlineStr">
        <is>
          <t>Система защиты от протечек: датчики, краны, контроллер и питание</t>
        </is>
      </c>
      <c r="H337" s="95" t="inlineStr">
        <is>
          <t>компл.</t>
        </is>
      </c>
      <c r="I337" s="95" t="n">
        <v>30.45</v>
      </c>
      <c r="J337" s="95" t="n">
        <v>31223.62</v>
      </c>
      <c r="K337" s="95" t="n">
        <v>950759.13</v>
      </c>
      <c r="L337" s="95" t="n"/>
      <c r="M337" s="95" t="n"/>
      <c r="N337" s="95" t="n"/>
      <c r="O337" s="95">
        <f>ROUND(Z337,2)</f>
        <v/>
      </c>
      <c r="P337" s="95">
        <f>ROUND(U337,2)</f>
        <v/>
      </c>
      <c r="Q337" s="95">
        <f>ROUND(1,2)</f>
        <v/>
      </c>
      <c r="R337" s="95">
        <f>ROUND(AH337,2)</f>
        <v/>
      </c>
      <c r="S337" s="95" t="inlineStr">
        <is>
          <t>ТКП</t>
        </is>
      </c>
      <c r="T337" s="95" t="inlineStr">
        <is>
          <t>equipment</t>
        </is>
      </c>
      <c r="U337" s="95" t="n">
        <v>950759.13</v>
      </c>
      <c r="V337" s="95" t="n">
        <v>0</v>
      </c>
      <c r="W337" s="95" t="n">
        <v>0</v>
      </c>
      <c r="X337" s="95" t="n">
        <v>0</v>
      </c>
      <c r="Y337" s="95" t="n">
        <v>0</v>
      </c>
      <c r="Z337" s="95" t="n">
        <v>950759.23</v>
      </c>
      <c r="AA337" s="95" t="n">
        <v>0</v>
      </c>
      <c r="AB337" s="95" t="n">
        <v>0</v>
      </c>
      <c r="AC337" s="95" t="n">
        <v>0</v>
      </c>
      <c r="AD337" s="95" t="n">
        <v>0</v>
      </c>
      <c r="AE337" s="95" t="inlineStr">
        <is>
          <t>equipment</t>
        </is>
      </c>
      <c r="AF337" s="95" t="n">
        <v>0</v>
      </c>
      <c r="AG337" s="95" t="n">
        <v>0</v>
      </c>
      <c r="AH337" s="95" t="n">
        <v>0</v>
      </c>
      <c r="AI337" s="95">
        <f>(EX337)</f>
        <v/>
      </c>
      <c r="AJ337" s="95">
        <f>(AS337)</f>
        <v/>
      </c>
      <c r="AK337" s="95" t="n">
        <v>0</v>
      </c>
      <c r="AL337" s="95" t="n">
        <v>0</v>
      </c>
      <c r="AM337" s="95" t="n">
        <v>0</v>
      </c>
      <c r="AN337" s="95" t="n">
        <v>0</v>
      </c>
      <c r="AO337" s="95">
        <f>ROUND(O337,2)</f>
        <v/>
      </c>
      <c r="AP337" s="95" t="n">
        <v>0</v>
      </c>
      <c r="AQ337" s="95">
        <f>ROUND(R337,2)</f>
        <v/>
      </c>
      <c r="AR337" s="95" t="n">
        <v>0</v>
      </c>
      <c r="AS337" s="95" t="n">
        <v>0</v>
      </c>
      <c r="AT337" s="95" t="n">
        <v>0</v>
      </c>
      <c r="AU337" s="95" t="n">
        <v>0</v>
      </c>
      <c r="AV337" s="95" t="n">
        <v>1</v>
      </c>
      <c r="AW337" s="95" t="n">
        <v>1</v>
      </c>
      <c r="AX337" s="95" t="n"/>
      <c r="AY337" s="95" t="n"/>
      <c r="AZ337" s="95" t="n">
        <v>1</v>
      </c>
      <c r="BA337" s="95" t="n">
        <v>0</v>
      </c>
      <c r="BB337" s="95" t="n">
        <v>0</v>
      </c>
      <c r="BC337" s="95" t="n">
        <v>1</v>
      </c>
      <c r="BD337" s="95" t="n"/>
      <c r="BE337" s="95" t="n"/>
      <c r="BF337" s="95" t="n"/>
      <c r="BG337" s="95" t="n"/>
      <c r="BH337" s="95" t="n">
        <v>3</v>
      </c>
      <c r="BI337" s="95" t="n">
        <v>30.45</v>
      </c>
      <c r="BJ337" s="95" t="n"/>
      <c r="BK337" s="95" t="n"/>
      <c r="BL337" s="95" t="n"/>
      <c r="BM337" s="95" t="n">
        <v>400003</v>
      </c>
      <c r="BN337" s="95" t="n">
        <v>0</v>
      </c>
      <c r="BO337" s="95" t="n"/>
      <c r="BP337" s="95" t="n">
        <v>0</v>
      </c>
      <c r="BQ337" s="95" t="n">
        <v>216</v>
      </c>
      <c r="BR337" s="95" t="n">
        <v>0</v>
      </c>
      <c r="BS337" s="95" t="n">
        <v>1</v>
      </c>
      <c r="BT337" s="95" t="n">
        <v>1</v>
      </c>
      <c r="BU337" s="95" t="n">
        <v>1</v>
      </c>
      <c r="BV337" s="95" t="n">
        <v>1</v>
      </c>
      <c r="BW337" s="95" t="n">
        <v>1</v>
      </c>
      <c r="BX337" s="95" t="n">
        <v>1</v>
      </c>
      <c r="BY337" s="95" t="n"/>
      <c r="BZ337" s="95" t="n">
        <v>0</v>
      </c>
      <c r="CA337" s="95" t="n">
        <v>0</v>
      </c>
      <c r="CB337" s="95" t="n"/>
      <c r="CC337" s="95" t="n"/>
      <c r="CD337" s="95" t="n"/>
      <c r="CE337" s="95" t="n">
        <v>30</v>
      </c>
      <c r="CF337" s="95" t="n">
        <v>0</v>
      </c>
      <c r="CG337" s="95" t="n">
        <v>0</v>
      </c>
      <c r="CH337" s="95" t="n"/>
      <c r="CI337" s="95" t="n"/>
      <c r="CJ337" s="95" t="n"/>
      <c r="CK337" s="95" t="n"/>
      <c r="CL337" s="95" t="n"/>
      <c r="CM337" s="95" t="n">
        <v>0</v>
      </c>
      <c r="CN337" s="95" t="n"/>
      <c r="CO337" s="95" t="n">
        <v>0</v>
      </c>
      <c r="CP337" s="95">
        <f>ROUND(P337,2)</f>
        <v/>
      </c>
      <c r="CQ337" s="95">
        <f>ROUND(V337,2)</f>
        <v/>
      </c>
      <c r="CR337" s="95">
        <f>ROUND(W337,2)</f>
        <v/>
      </c>
      <c r="CS337" s="95">
        <f>ROUND(X337,2)</f>
        <v/>
      </c>
      <c r="CT337" s="95">
        <f>ROUND(Y337,2)</f>
        <v/>
      </c>
      <c r="CU337" s="95">
        <f>ROUND(AF337,2)</f>
        <v/>
      </c>
      <c r="CV337" s="95">
        <f>ROUND((AH337*AV337),2)</f>
        <v/>
      </c>
      <c r="CW337" s="95">
        <f>ROUND(AI337,2)</f>
        <v/>
      </c>
      <c r="CX337" s="95">
        <f>ROUND(AJ337,2)</f>
        <v/>
      </c>
      <c r="CY337" s="95">
        <f>ROUND(((P337*AT337)/100),2)</f>
        <v/>
      </c>
      <c r="CZ337" s="95">
        <f>ROUND(((P337*AU337)/100),2)</f>
        <v/>
      </c>
      <c r="DA337" s="95" t="n"/>
      <c r="DB337" s="95" t="n"/>
      <c r="DC337" s="95" t="n"/>
      <c r="DD337" s="95" t="n"/>
      <c r="DE337" s="95" t="n"/>
      <c r="DF337" s="95" t="n"/>
      <c r="DG337" s="95" t="n"/>
      <c r="DH337" s="95" t="n"/>
      <c r="DI337" s="95" t="n"/>
      <c r="DJ337" s="95" t="n"/>
      <c r="DK337" s="95" t="n"/>
      <c r="DL337" s="95" t="n"/>
      <c r="DM337" s="95" t="n"/>
      <c r="DN337" s="95" t="n">
        <v>0</v>
      </c>
      <c r="DO337" s="95" t="n">
        <v>0</v>
      </c>
      <c r="DP337" s="95" t="n">
        <v>1</v>
      </c>
      <c r="DQ337" s="95" t="n">
        <v>1</v>
      </c>
      <c r="DR337" s="95" t="n"/>
      <c r="DS337" s="95" t="n"/>
      <c r="DT337" s="95" t="n"/>
      <c r="DU337" s="95" t="n">
        <v>1000</v>
      </c>
      <c r="DV337" s="95" t="inlineStr">
        <is>
          <t>компл.</t>
        </is>
      </c>
      <c r="DW337" s="95" t="inlineStr">
        <is>
          <t>компл.</t>
        </is>
      </c>
      <c r="DX337" s="95" t="n">
        <v>1</v>
      </c>
      <c r="DY337" s="95" t="n"/>
      <c r="DZ337" s="95" t="n"/>
      <c r="EA337" s="95" t="n"/>
      <c r="EB337" s="95" t="n"/>
      <c r="EC337" s="95" t="n"/>
      <c r="ED337" s="95" t="n"/>
      <c r="EE337" s="95" t="n">
        <v>1613943264</v>
      </c>
      <c r="EF337" s="95" t="n">
        <v>216</v>
      </c>
      <c r="EG337" s="95" t="inlineStr">
        <is>
          <t>Оборудование</t>
        </is>
      </c>
      <c r="EH337" s="95" t="n">
        <v>0</v>
      </c>
      <c r="EI337" s="95" t="n"/>
      <c r="EJ337" s="95" t="n">
        <v>30.45</v>
      </c>
      <c r="EK337" s="95" t="n">
        <v>0</v>
      </c>
      <c r="EL337" s="95" t="inlineStr">
        <is>
          <t>ТКП / коммерческое предложение</t>
        </is>
      </c>
      <c r="EM337" s="95" t="inlineStr">
        <is>
          <t>ТКП</t>
        </is>
      </c>
      <c r="EN337" s="95" t="n"/>
      <c r="EO337" s="95" t="n"/>
      <c r="EP337" s="95" t="n"/>
      <c r="EQ337" s="95" t="n">
        <v>0</v>
      </c>
      <c r="ER337" s="95" t="n">
        <v>31223.62</v>
      </c>
      <c r="ES337" s="95" t="n">
        <v>0</v>
      </c>
      <c r="ET337" s="95" t="n">
        <v>0</v>
      </c>
      <c r="EU337" s="95" t="n">
        <v>0</v>
      </c>
      <c r="EV337" s="95" t="n">
        <v>0</v>
      </c>
      <c r="EW337" s="95" t="n">
        <v>0</v>
      </c>
      <c r="EX337" s="95" t="n">
        <v>0</v>
      </c>
      <c r="EY337" s="95" t="n">
        <v>0</v>
      </c>
      <c r="EZ337" s="95" t="n"/>
      <c r="FA337" s="95" t="n"/>
      <c r="FB337" s="95" t="n"/>
      <c r="FC337" s="95" t="n"/>
      <c r="FD337" s="95" t="n"/>
      <c r="FE337" s="95" t="n"/>
      <c r="FF337" s="95" t="n"/>
      <c r="FG337" s="95" t="n"/>
      <c r="FH337" s="95" t="n"/>
      <c r="FI337" s="95" t="n"/>
      <c r="FJ337" s="95" t="n"/>
      <c r="FK337" s="95" t="n"/>
      <c r="FL337" s="95" t="n"/>
      <c r="FM337" s="95" t="n"/>
      <c r="FN337" s="95" t="n"/>
      <c r="FO337" s="95" t="n"/>
      <c r="FP337" s="95" t="n"/>
      <c r="FQ337" s="95" t="n">
        <v>0</v>
      </c>
      <c r="FR337" s="95">
        <f>ROUND(IF(BI337=3,GM337,0),2)</f>
        <v/>
      </c>
      <c r="FS337" s="95" t="n">
        <v>0</v>
      </c>
      <c r="FT337" s="95" t="n"/>
      <c r="FU337" s="95" t="n"/>
      <c r="FV337" s="95" t="n"/>
      <c r="FW337" s="95" t="n"/>
      <c r="FX337" s="95" t="n">
        <v>0</v>
      </c>
      <c r="FY337" s="95" t="n">
        <v>0</v>
      </c>
      <c r="FZ337" s="95" t="n"/>
      <c r="GA337" s="95" t="inlineStr">
        <is>
          <t>[83 / 1,20 /  1] +  1,2% Заг.скл</t>
        </is>
      </c>
      <c r="GB337" s="95" t="n"/>
      <c r="GC337" s="95" t="n"/>
      <c r="GD337" s="95" t="n">
        <v>1</v>
      </c>
      <c r="GE337" s="95" t="n"/>
      <c r="GF337" s="95" t="n">
        <v>1613943264</v>
      </c>
      <c r="GG337" s="95" t="n">
        <v>2</v>
      </c>
      <c r="GH337" s="95" t="n">
        <v>3</v>
      </c>
      <c r="GI337" s="95" t="n">
        <v>5</v>
      </c>
      <c r="GJ337" s="95" t="n">
        <v>0</v>
      </c>
      <c r="GK337" s="95" t="n">
        <v>0</v>
      </c>
      <c r="GL337" s="95">
        <f>ROUND(IF(AND(BH337=3,BI337=3,FS337&lt;&gt;0),P337,0),2)</f>
        <v/>
      </c>
      <c r="GM337" s="95">
        <f>ROUND(O337+X337+Y337,2)+GX337</f>
        <v/>
      </c>
      <c r="GN337" s="95">
        <f>IF(OR(BI337=0,BI337=1),GM337-GX337,0)</f>
        <v/>
      </c>
      <c r="GO337" s="95">
        <f>IF(BI337=2,GM337-GX337,0)</f>
        <v/>
      </c>
      <c r="GP337" s="95">
        <f>IF(BI337=4,GM337-GX337,0)</f>
        <v/>
      </c>
      <c r="GQ337" s="95" t="n"/>
      <c r="GR337" s="95" t="n">
        <v>1</v>
      </c>
      <c r="GS337" s="95" t="n">
        <v>1</v>
      </c>
      <c r="GT337" s="95" t="n">
        <v>0</v>
      </c>
      <c r="GU337" s="95" t="n"/>
      <c r="GV337" s="95">
        <f>ROUND((GT337),6)</f>
        <v/>
      </c>
      <c r="GW337" s="95" t="n">
        <v>1</v>
      </c>
      <c r="GX337" s="95">
        <f>ROUND(HC337*I337,2)</f>
        <v/>
      </c>
      <c r="GY337" s="95" t="n">
        <v>0</v>
      </c>
      <c r="GZ337" s="95" t="n">
        <v>0</v>
      </c>
      <c r="HA337" s="95" t="n">
        <v>0</v>
      </c>
      <c r="HB337" s="95" t="n">
        <v>0</v>
      </c>
      <c r="HC337" s="95">
        <f>GV337*GW337</f>
        <v/>
      </c>
      <c r="HD337" s="95" t="n">
        <v>0</v>
      </c>
      <c r="HE337" s="95" t="n"/>
      <c r="HF337" s="95" t="n"/>
      <c r="HG337" s="95" t="n"/>
      <c r="HH337" s="95" t="n"/>
      <c r="HI337" s="95" t="n"/>
      <c r="HJ337" s="95" t="n"/>
      <c r="HK337" s="95" t="n"/>
      <c r="HL337" s="95" t="n"/>
      <c r="HM337" s="95" t="n"/>
      <c r="HN337" s="95" t="n"/>
      <c r="HO337" s="95" t="n"/>
      <c r="HP337" s="95" t="n"/>
      <c r="HQ337" s="95" t="n"/>
      <c r="HR337" s="95" t="n"/>
      <c r="HS337" s="95" t="n"/>
      <c r="HT337" s="95" t="n"/>
      <c r="HU337" s="95" t="n"/>
      <c r="HV337" s="95" t="n"/>
      <c r="HW337" s="95" t="n"/>
      <c r="HX337" s="95" t="n"/>
      <c r="HY337" s="95" t="n"/>
      <c r="HZ337" s="95" t="n"/>
      <c r="IA337" s="95" t="n"/>
      <c r="IB337" s="95" t="n"/>
      <c r="IC337" s="95" t="n"/>
      <c r="ID337" s="95" t="n"/>
      <c r="IE337" s="95" t="n"/>
      <c r="IF337" s="95" t="n"/>
      <c r="IG337" s="95" t="n"/>
      <c r="IH337" s="95" t="n"/>
      <c r="II337" s="95" t="n"/>
      <c r="IJ337" s="95" t="n"/>
      <c r="IK337" s="95" t="n"/>
      <c r="IL337" s="95" t="n"/>
      <c r="IM337" s="95" t="n"/>
      <c r="IN337" s="95" t="n"/>
      <c r="IO337" s="95" t="n"/>
      <c r="IP337" s="95" t="n"/>
      <c r="IQ337" s="95" t="n"/>
      <c r="IR337" s="95" t="n"/>
      <c r="IS337" s="95" t="n"/>
      <c r="IT337" s="95" t="n"/>
      <c r="IU337" s="95" t="n"/>
    </row>
    <row r="338" ht="12.75" customHeight="1" s="54">
      <c r="A338" s="95" t="n">
        <v>18</v>
      </c>
      <c r="B338" s="95" t="n">
        <v>1</v>
      </c>
      <c r="C338" s="95">
        <f>ROW(SmtRes!A315)</f>
        <v/>
      </c>
      <c r="D338" s="95">
        <f>ROW(EtalonRes!A315)</f>
        <v/>
      </c>
      <c r="E338" s="95" t="n">
        <v>2</v>
      </c>
      <c r="F338" s="95" t="inlineStr">
        <is>
          <t>TKP</t>
        </is>
      </c>
      <c r="G338" s="95" t="inlineStr">
        <is>
          <t>Коллекторный шкаф, коллекторы ХВС/ГВС, расходомеры и крепеж</t>
        </is>
      </c>
      <c r="H338" s="95" t="inlineStr">
        <is>
          <t>компл.</t>
        </is>
      </c>
      <c r="I338" s="95" t="n">
        <v>24.73</v>
      </c>
      <c r="J338" s="95" t="n">
        <v>26763.1</v>
      </c>
      <c r="K338" s="95" t="n">
        <v>661851.46</v>
      </c>
      <c r="L338" s="95" t="n"/>
      <c r="M338" s="95" t="n"/>
      <c r="N338" s="95" t="n"/>
      <c r="O338" s="95">
        <f>ROUND(Z338,2)</f>
        <v/>
      </c>
      <c r="P338" s="95">
        <f>ROUND(U338,2)</f>
        <v/>
      </c>
      <c r="Q338" s="95">
        <f>ROUND(1,2)</f>
        <v/>
      </c>
      <c r="R338" s="95">
        <f>ROUND(AH338,2)</f>
        <v/>
      </c>
      <c r="S338" s="95" t="inlineStr">
        <is>
          <t>ТКП</t>
        </is>
      </c>
      <c r="T338" s="95" t="inlineStr">
        <is>
          <t>equipment</t>
        </is>
      </c>
      <c r="U338" s="95" t="n">
        <v>661851.46</v>
      </c>
      <c r="V338" s="95" t="n">
        <v>0</v>
      </c>
      <c r="W338" s="95" t="n">
        <v>0</v>
      </c>
      <c r="X338" s="95" t="n">
        <v>0</v>
      </c>
      <c r="Y338" s="95" t="n">
        <v>0</v>
      </c>
      <c r="Z338" s="95" t="n">
        <v>661851.46</v>
      </c>
      <c r="AA338" s="95" t="n">
        <v>0</v>
      </c>
      <c r="AB338" s="95" t="n">
        <v>0</v>
      </c>
      <c r="AC338" s="95" t="n">
        <v>0</v>
      </c>
      <c r="AD338" s="95" t="n">
        <v>0</v>
      </c>
      <c r="AE338" s="95" t="inlineStr">
        <is>
          <t>equipment</t>
        </is>
      </c>
      <c r="AF338" s="95" t="n">
        <v>0</v>
      </c>
      <c r="AG338" s="95" t="n">
        <v>0</v>
      </c>
      <c r="AH338" s="95" t="n">
        <v>0</v>
      </c>
      <c r="AI338" s="95">
        <f>(EX338)</f>
        <v/>
      </c>
      <c r="AJ338" s="95">
        <f>(AS338)</f>
        <v/>
      </c>
      <c r="AK338" s="95" t="n">
        <v>0</v>
      </c>
      <c r="AL338" s="95" t="n">
        <v>0</v>
      </c>
      <c r="AM338" s="95" t="n">
        <v>0</v>
      </c>
      <c r="AN338" s="95" t="n">
        <v>0</v>
      </c>
      <c r="AO338" s="95">
        <f>ROUND(O338,2)</f>
        <v/>
      </c>
      <c r="AP338" s="95" t="n">
        <v>0</v>
      </c>
      <c r="AQ338" s="95">
        <f>ROUND(R338,2)</f>
        <v/>
      </c>
      <c r="AR338" s="95" t="n">
        <v>0</v>
      </c>
      <c r="AS338" s="95" t="n">
        <v>0</v>
      </c>
      <c r="AT338" s="95" t="n">
        <v>0</v>
      </c>
      <c r="AU338" s="95" t="n">
        <v>0</v>
      </c>
      <c r="AV338" s="95" t="n">
        <v>1</v>
      </c>
      <c r="AW338" s="95" t="n">
        <v>1</v>
      </c>
      <c r="AX338" s="95" t="n"/>
      <c r="AY338" s="95" t="n"/>
      <c r="AZ338" s="95" t="n">
        <v>1</v>
      </c>
      <c r="BA338" s="95" t="n">
        <v>0</v>
      </c>
      <c r="BB338" s="95" t="n">
        <v>0</v>
      </c>
      <c r="BC338" s="95" t="n">
        <v>1</v>
      </c>
      <c r="BD338" s="95" t="n"/>
      <c r="BE338" s="95" t="n"/>
      <c r="BF338" s="95" t="n"/>
      <c r="BG338" s="95" t="n"/>
      <c r="BH338" s="95" t="n">
        <v>3</v>
      </c>
      <c r="BI338" s="95" t="n">
        <v>24.73</v>
      </c>
      <c r="BJ338" s="95" t="n"/>
      <c r="BK338" s="95" t="n"/>
      <c r="BL338" s="95" t="n"/>
      <c r="BM338" s="95" t="n">
        <v>400003</v>
      </c>
      <c r="BN338" s="95" t="n">
        <v>0</v>
      </c>
      <c r="BO338" s="95" t="n"/>
      <c r="BP338" s="95" t="n">
        <v>0</v>
      </c>
      <c r="BQ338" s="95" t="n">
        <v>216</v>
      </c>
      <c r="BR338" s="95" t="n">
        <v>0</v>
      </c>
      <c r="BS338" s="95" t="n">
        <v>1</v>
      </c>
      <c r="BT338" s="95" t="n">
        <v>1</v>
      </c>
      <c r="BU338" s="95" t="n">
        <v>1</v>
      </c>
      <c r="BV338" s="95" t="n">
        <v>1</v>
      </c>
      <c r="BW338" s="95" t="n">
        <v>1</v>
      </c>
      <c r="BX338" s="95" t="n">
        <v>1</v>
      </c>
      <c r="BY338" s="95" t="n"/>
      <c r="BZ338" s="95" t="n">
        <v>0</v>
      </c>
      <c r="CA338" s="95" t="n">
        <v>0</v>
      </c>
      <c r="CB338" s="95" t="n"/>
      <c r="CC338" s="95" t="n"/>
      <c r="CD338" s="95" t="n"/>
      <c r="CE338" s="95" t="n">
        <v>30</v>
      </c>
      <c r="CF338" s="95" t="n">
        <v>0</v>
      </c>
      <c r="CG338" s="95" t="n">
        <v>0</v>
      </c>
      <c r="CH338" s="95" t="n"/>
      <c r="CI338" s="95" t="n"/>
      <c r="CJ338" s="95" t="n"/>
      <c r="CK338" s="95" t="n"/>
      <c r="CL338" s="95" t="n"/>
      <c r="CM338" s="95" t="n">
        <v>0</v>
      </c>
      <c r="CN338" s="95" t="n"/>
      <c r="CO338" s="95" t="n">
        <v>0</v>
      </c>
      <c r="CP338" s="95">
        <f>ROUND(P338,2)</f>
        <v/>
      </c>
      <c r="CQ338" s="95">
        <f>ROUND(V338,2)</f>
        <v/>
      </c>
      <c r="CR338" s="95">
        <f>ROUND(W338,2)</f>
        <v/>
      </c>
      <c r="CS338" s="95">
        <f>ROUND(X338,2)</f>
        <v/>
      </c>
      <c r="CT338" s="95">
        <f>ROUND(Y338,2)</f>
        <v/>
      </c>
      <c r="CU338" s="95">
        <f>ROUND(AF338,2)</f>
        <v/>
      </c>
      <c r="CV338" s="95">
        <f>ROUND((AH338*AV338),2)</f>
        <v/>
      </c>
      <c r="CW338" s="95">
        <f>ROUND(AI338,2)</f>
        <v/>
      </c>
      <c r="CX338" s="95">
        <f>ROUND(AJ338,2)</f>
        <v/>
      </c>
      <c r="CY338" s="95">
        <f>ROUND(((P338*AT338)/100),2)</f>
        <v/>
      </c>
      <c r="CZ338" s="95">
        <f>ROUND(((P338*AU338)/100),2)</f>
        <v/>
      </c>
      <c r="DA338" s="95" t="n"/>
      <c r="DB338" s="95" t="n"/>
      <c r="DC338" s="95" t="n"/>
      <c r="DD338" s="95" t="n"/>
      <c r="DE338" s="95" t="n"/>
      <c r="DF338" s="95" t="n"/>
      <c r="DG338" s="95" t="n"/>
      <c r="DH338" s="95" t="n"/>
      <c r="DI338" s="95" t="n"/>
      <c r="DJ338" s="95" t="n"/>
      <c r="DK338" s="95" t="n"/>
      <c r="DL338" s="95" t="n"/>
      <c r="DM338" s="95" t="n"/>
      <c r="DN338" s="95" t="n">
        <v>0</v>
      </c>
      <c r="DO338" s="95" t="n">
        <v>0</v>
      </c>
      <c r="DP338" s="95" t="n">
        <v>1</v>
      </c>
      <c r="DQ338" s="95" t="n">
        <v>1</v>
      </c>
      <c r="DR338" s="95" t="n"/>
      <c r="DS338" s="95" t="n"/>
      <c r="DT338" s="95" t="n"/>
      <c r="DU338" s="95" t="n">
        <v>1000</v>
      </c>
      <c r="DV338" s="95" t="inlineStr">
        <is>
          <t>компл.</t>
        </is>
      </c>
      <c r="DW338" s="95" t="inlineStr">
        <is>
          <t>компл.</t>
        </is>
      </c>
      <c r="DX338" s="95" t="n">
        <v>1</v>
      </c>
      <c r="DY338" s="95" t="n"/>
      <c r="DZ338" s="95" t="n"/>
      <c r="EA338" s="95" t="n"/>
      <c r="EB338" s="95" t="n"/>
      <c r="EC338" s="95" t="n"/>
      <c r="ED338" s="95" t="n"/>
      <c r="EE338" s="95" t="n">
        <v>1668940234</v>
      </c>
      <c r="EF338" s="95" t="n">
        <v>216</v>
      </c>
      <c r="EG338" s="95" t="inlineStr">
        <is>
          <t>Оборудование</t>
        </is>
      </c>
      <c r="EH338" s="95" t="n">
        <v>0</v>
      </c>
      <c r="EI338" s="95" t="n"/>
      <c r="EJ338" s="95" t="n">
        <v>24.73</v>
      </c>
      <c r="EK338" s="95" t="n">
        <v>0</v>
      </c>
      <c r="EL338" s="95" t="inlineStr">
        <is>
          <t>ТКП / коммерческое предложение</t>
        </is>
      </c>
      <c r="EM338" s="95" t="inlineStr">
        <is>
          <t>ТКП</t>
        </is>
      </c>
      <c r="EN338" s="95" t="n"/>
      <c r="EO338" s="95" t="n"/>
      <c r="EP338" s="95" t="n"/>
      <c r="EQ338" s="95" t="n">
        <v>0</v>
      </c>
      <c r="ER338" s="95" t="n">
        <v>26763.1</v>
      </c>
      <c r="ES338" s="95" t="n">
        <v>0</v>
      </c>
      <c r="ET338" s="95" t="n">
        <v>0</v>
      </c>
      <c r="EU338" s="95" t="n">
        <v>0</v>
      </c>
      <c r="EV338" s="95" t="n">
        <v>0</v>
      </c>
      <c r="EW338" s="95" t="n">
        <v>0</v>
      </c>
      <c r="EX338" s="95" t="n">
        <v>0</v>
      </c>
      <c r="EY338" s="95" t="n">
        <v>0</v>
      </c>
      <c r="EZ338" s="95" t="n"/>
      <c r="FA338" s="95" t="n"/>
      <c r="FB338" s="95" t="n"/>
      <c r="FC338" s="95" t="n"/>
      <c r="FD338" s="95" t="n"/>
      <c r="FE338" s="95" t="n"/>
      <c r="FF338" s="95" t="n"/>
      <c r="FG338" s="95" t="n"/>
      <c r="FH338" s="95" t="n"/>
      <c r="FI338" s="95" t="n"/>
      <c r="FJ338" s="95" t="n"/>
      <c r="FK338" s="95" t="n"/>
      <c r="FL338" s="95" t="n"/>
      <c r="FM338" s="95" t="n"/>
      <c r="FN338" s="95" t="n"/>
      <c r="FO338" s="95" t="n"/>
      <c r="FP338" s="95" t="n"/>
      <c r="FQ338" s="95" t="n">
        <v>0</v>
      </c>
      <c r="FR338" s="95">
        <f>ROUND(IF(BI338=3,GM338,0),2)</f>
        <v/>
      </c>
      <c r="FS338" s="95" t="n">
        <v>0</v>
      </c>
      <c r="FT338" s="95" t="n"/>
      <c r="FU338" s="95" t="n"/>
      <c r="FV338" s="95" t="n"/>
      <c r="FW338" s="95" t="n"/>
      <c r="FX338" s="95" t="n">
        <v>0</v>
      </c>
      <c r="FY338" s="95" t="n">
        <v>0</v>
      </c>
      <c r="FZ338" s="95" t="n"/>
      <c r="GA338" s="95" t="inlineStr">
        <is>
          <t>[83 / 1,20 /  1] +  1,2% Заг.скл</t>
        </is>
      </c>
      <c r="GB338" s="95" t="n"/>
      <c r="GC338" s="95" t="n"/>
      <c r="GD338" s="95" t="n">
        <v>1</v>
      </c>
      <c r="GE338" s="95" t="n"/>
      <c r="GF338" s="95" t="n">
        <v>1668940234</v>
      </c>
      <c r="GG338" s="95" t="n">
        <v>2</v>
      </c>
      <c r="GH338" s="95" t="n">
        <v>3</v>
      </c>
      <c r="GI338" s="95" t="n">
        <v>5</v>
      </c>
      <c r="GJ338" s="95" t="n">
        <v>0</v>
      </c>
      <c r="GK338" s="95" t="n">
        <v>0</v>
      </c>
      <c r="GL338" s="95">
        <f>ROUND(IF(AND(BH338=3,BI338=3,FS338&lt;&gt;0),P338,0),2)</f>
        <v/>
      </c>
      <c r="GM338" s="95">
        <f>ROUND(O338+X338+Y338,2)+GX338</f>
        <v/>
      </c>
      <c r="GN338" s="95">
        <f>IF(OR(BI338=0,BI338=1),GM338-GX338,0)</f>
        <v/>
      </c>
      <c r="GO338" s="95">
        <f>IF(BI338=2,GM338-GX338,0)</f>
        <v/>
      </c>
      <c r="GP338" s="95">
        <f>IF(BI338=4,GM338-GX338,0)</f>
        <v/>
      </c>
      <c r="GQ338" s="95" t="n"/>
      <c r="GR338" s="95" t="n">
        <v>1</v>
      </c>
      <c r="GS338" s="95" t="n">
        <v>1</v>
      </c>
      <c r="GT338" s="95" t="n">
        <v>0</v>
      </c>
      <c r="GU338" s="95" t="n"/>
      <c r="GV338" s="95">
        <f>ROUND((GT338),6)</f>
        <v/>
      </c>
      <c r="GW338" s="95" t="n">
        <v>1</v>
      </c>
      <c r="GX338" s="95">
        <f>ROUND(HC338*I338,2)</f>
        <v/>
      </c>
      <c r="GY338" s="95" t="n">
        <v>0</v>
      </c>
      <c r="GZ338" s="95" t="n">
        <v>0</v>
      </c>
      <c r="HA338" s="95" t="n">
        <v>0</v>
      </c>
      <c r="HB338" s="95" t="n">
        <v>0</v>
      </c>
      <c r="HC338" s="95">
        <f>GV338*GW338</f>
        <v/>
      </c>
      <c r="HD338" s="95" t="n">
        <v>0</v>
      </c>
      <c r="HE338" s="95" t="n"/>
      <c r="HF338" s="95" t="n"/>
      <c r="HG338" s="95" t="n"/>
      <c r="HH338" s="95" t="n"/>
      <c r="HI338" s="95" t="n"/>
      <c r="HJ338" s="95" t="n"/>
      <c r="HK338" s="95" t="n"/>
      <c r="HL338" s="95" t="n"/>
      <c r="HM338" s="95" t="n"/>
      <c r="HN338" s="95" t="n"/>
      <c r="HO338" s="95" t="n"/>
      <c r="HP338" s="95" t="n"/>
      <c r="HQ338" s="95" t="n"/>
      <c r="HR338" s="95" t="n"/>
      <c r="HS338" s="95" t="n"/>
      <c r="HT338" s="95" t="n"/>
      <c r="HU338" s="95" t="n"/>
      <c r="HV338" s="95" t="n"/>
      <c r="HW338" s="95" t="n"/>
      <c r="HX338" s="95" t="n"/>
      <c r="HY338" s="95" t="n"/>
      <c r="HZ338" s="95" t="n"/>
      <c r="IA338" s="95" t="n"/>
      <c r="IB338" s="95" t="n"/>
      <c r="IC338" s="95" t="n"/>
      <c r="ID338" s="95" t="n"/>
      <c r="IE338" s="95" t="n"/>
      <c r="IF338" s="95" t="n"/>
      <c r="IG338" s="95" t="n"/>
      <c r="IH338" s="95" t="n"/>
      <c r="II338" s="95" t="n"/>
      <c r="IJ338" s="95" t="n"/>
      <c r="IK338" s="95" t="n"/>
      <c r="IL338" s="95" t="n"/>
      <c r="IM338" s="95" t="n"/>
      <c r="IN338" s="95" t="n"/>
      <c r="IO338" s="95" t="n"/>
      <c r="IP338" s="95" t="n"/>
      <c r="IQ338" s="95" t="n"/>
      <c r="IR338" s="95" t="n"/>
      <c r="IS338" s="95" t="n"/>
      <c r="IT338" s="95" t="n"/>
      <c r="IU338" s="95" t="n"/>
    </row>
    <row r="339" ht="12.75" customHeight="1" s="54">
      <c r="A339" s="95" t="n">
        <v>18</v>
      </c>
      <c r="B339" s="95" t="n">
        <v>1</v>
      </c>
      <c r="C339" s="95">
        <f>ROW(SmtRes!A316)</f>
        <v/>
      </c>
      <c r="D339" s="95">
        <f>ROW(EtalonRes!A316)</f>
        <v/>
      </c>
      <c r="E339" s="95" t="n">
        <v>2.1</v>
      </c>
      <c r="F339" s="95" t="inlineStr">
        <is>
          <t>PETR-1020331</t>
        </is>
      </c>
      <c r="G339" s="95" t="inlineStr">
        <is>
          <t>Ревизии, прочистки, трапы и обратные клапаны канализации</t>
        </is>
      </c>
      <c r="H339" s="95" t="inlineStr">
        <is>
          <t>компл.</t>
        </is>
      </c>
      <c r="I339" s="95" t="n">
        <v>31.9</v>
      </c>
      <c r="J339" s="95" t="n">
        <v>5352.62</v>
      </c>
      <c r="K339" s="95" t="n">
        <v>170748.58</v>
      </c>
      <c r="L339" s="95" t="n"/>
      <c r="M339" s="95" t="n"/>
      <c r="N339" s="95" t="n"/>
      <c r="O339" s="95">
        <f>ROUND(Z339,2)</f>
        <v/>
      </c>
      <c r="P339" s="95">
        <f>ROUND(U339,2)</f>
        <v/>
      </c>
      <c r="Q339" s="95">
        <f>ROUND(1,2)</f>
        <v/>
      </c>
      <c r="R339" s="95">
        <f>ROUND(AH339,2)</f>
        <v/>
      </c>
      <c r="S339" s="95" t="inlineStr">
        <is>
          <t>PETR-1020331</t>
        </is>
      </c>
      <c r="T339" s="95" t="inlineStr">
        <is>
          <t>material</t>
        </is>
      </c>
      <c r="U339" s="95" t="n">
        <v>170748.58</v>
      </c>
      <c r="V339" s="95" t="n">
        <v>0</v>
      </c>
      <c r="W339" s="95" t="n">
        <v>0</v>
      </c>
      <c r="X339" s="95" t="n">
        <v>0</v>
      </c>
      <c r="Y339" s="95" t="n">
        <v>0</v>
      </c>
      <c r="Z339" s="95" t="n">
        <v>170748.58</v>
      </c>
      <c r="AA339" s="95" t="n">
        <v>0</v>
      </c>
      <c r="AB339" s="95" t="n">
        <v>0</v>
      </c>
      <c r="AC339" s="95" t="n">
        <v>0</v>
      </c>
      <c r="AD339" s="95" t="n">
        <v>0</v>
      </c>
      <c r="AE339" s="95" t="inlineStr">
        <is>
          <t>material</t>
        </is>
      </c>
      <c r="AF339" s="95" t="n">
        <v>0</v>
      </c>
      <c r="AG339" s="95" t="n">
        <v>0</v>
      </c>
      <c r="AH339" s="95" t="n">
        <v>0</v>
      </c>
      <c r="AI339" s="95">
        <f>(EX339)</f>
        <v/>
      </c>
      <c r="AJ339" s="95">
        <f>(AS339)</f>
        <v/>
      </c>
      <c r="AK339" s="95" t="n">
        <v>0</v>
      </c>
      <c r="AL339" s="95" t="n">
        <v>0</v>
      </c>
      <c r="AM339" s="95" t="n">
        <v>0</v>
      </c>
      <c r="AN339" s="95" t="n">
        <v>0</v>
      </c>
      <c r="AO339" s="95">
        <f>ROUND(O339,2)</f>
        <v/>
      </c>
      <c r="AP339" s="95" t="n">
        <v>0</v>
      </c>
      <c r="AQ339" s="95">
        <f>ROUND(R339,2)</f>
        <v/>
      </c>
      <c r="AR339" s="95" t="n">
        <v>0</v>
      </c>
      <c r="AS339" s="95" t="n">
        <v>0</v>
      </c>
      <c r="AT339" s="95" t="n">
        <v>0</v>
      </c>
      <c r="AU339" s="95" t="n">
        <v>0</v>
      </c>
      <c r="AV339" s="95" t="n">
        <v>1</v>
      </c>
      <c r="AW339" s="95" t="n">
        <v>1</v>
      </c>
      <c r="AX339" s="95" t="n"/>
      <c r="AY339" s="95" t="n"/>
      <c r="AZ339" s="95" t="n">
        <v>1</v>
      </c>
      <c r="BA339" s="95" t="n">
        <v>0</v>
      </c>
      <c r="BB339" s="95" t="n">
        <v>0</v>
      </c>
      <c r="BC339" s="95" t="n">
        <v>1</v>
      </c>
      <c r="BD339" s="95" t="n"/>
      <c r="BE339" s="95" t="n"/>
      <c r="BF339" s="95" t="n"/>
      <c r="BG339" s="95" t="n"/>
      <c r="BH339" s="95" t="n">
        <v>3</v>
      </c>
      <c r="BI339" s="95" t="n">
        <v>31.9</v>
      </c>
      <c r="BJ339" s="95" t="n"/>
      <c r="BK339" s="95" t="n"/>
      <c r="BL339" s="95" t="n"/>
      <c r="BM339" s="95" t="n">
        <v>400002</v>
      </c>
      <c r="BN339" s="95" t="n">
        <v>0</v>
      </c>
      <c r="BO339" s="95" t="n"/>
      <c r="BP339" s="95" t="n">
        <v>0</v>
      </c>
      <c r="BQ339" s="95" t="n">
        <v>202</v>
      </c>
      <c r="BR339" s="95" t="n">
        <v>0</v>
      </c>
      <c r="BS339" s="95" t="n">
        <v>1</v>
      </c>
      <c r="BT339" s="95" t="n">
        <v>1</v>
      </c>
      <c r="BU339" s="95" t="n">
        <v>1</v>
      </c>
      <c r="BV339" s="95" t="n">
        <v>1</v>
      </c>
      <c r="BW339" s="95" t="n">
        <v>1</v>
      </c>
      <c r="BX339" s="95" t="n">
        <v>1</v>
      </c>
      <c r="BY339" s="95" t="n"/>
      <c r="BZ339" s="95" t="n">
        <v>0</v>
      </c>
      <c r="CA339" s="95" t="n">
        <v>0</v>
      </c>
      <c r="CB339" s="95" t="n"/>
      <c r="CC339" s="95" t="n"/>
      <c r="CD339" s="95" t="n"/>
      <c r="CE339" s="95" t="n">
        <v>30</v>
      </c>
      <c r="CF339" s="95" t="n">
        <v>0</v>
      </c>
      <c r="CG339" s="95" t="n">
        <v>0</v>
      </c>
      <c r="CH339" s="95" t="n"/>
      <c r="CI339" s="95" t="n"/>
      <c r="CJ339" s="95" t="n"/>
      <c r="CK339" s="95" t="n"/>
      <c r="CL339" s="95" t="n"/>
      <c r="CM339" s="95" t="n">
        <v>0</v>
      </c>
      <c r="CN339" s="95" t="n"/>
      <c r="CO339" s="95" t="n">
        <v>0</v>
      </c>
      <c r="CP339" s="95">
        <f>ROUND(P339,2)</f>
        <v/>
      </c>
      <c r="CQ339" s="95">
        <f>ROUND(V339,2)</f>
        <v/>
      </c>
      <c r="CR339" s="95">
        <f>ROUND(W339,2)</f>
        <v/>
      </c>
      <c r="CS339" s="95">
        <f>ROUND(X339,2)</f>
        <v/>
      </c>
      <c r="CT339" s="95">
        <f>ROUND(Y339,2)</f>
        <v/>
      </c>
      <c r="CU339" s="95">
        <f>ROUND(AF339,2)</f>
        <v/>
      </c>
      <c r="CV339" s="95">
        <f>ROUND((AH339*AV339),2)</f>
        <v/>
      </c>
      <c r="CW339" s="95">
        <f>ROUND(AI339,2)</f>
        <v/>
      </c>
      <c r="CX339" s="95">
        <f>ROUND(AJ339,2)</f>
        <v/>
      </c>
      <c r="CY339" s="95">
        <f>ROUND(((P339*AT339)/100),2)</f>
        <v/>
      </c>
      <c r="CZ339" s="95">
        <f>ROUND(((P339*AU339)/100),2)</f>
        <v/>
      </c>
      <c r="DA339" s="95" t="n"/>
      <c r="DB339" s="95" t="n"/>
      <c r="DC339" s="95" t="n"/>
      <c r="DD339" s="95" t="n"/>
      <c r="DE339" s="95" t="n"/>
      <c r="DF339" s="95" t="n"/>
      <c r="DG339" s="95" t="n"/>
      <c r="DH339" s="95" t="n"/>
      <c r="DI339" s="95" t="n"/>
      <c r="DJ339" s="95" t="n"/>
      <c r="DK339" s="95" t="n"/>
      <c r="DL339" s="95" t="n"/>
      <c r="DM339" s="95" t="n"/>
      <c r="DN339" s="95" t="n">
        <v>0</v>
      </c>
      <c r="DO339" s="95" t="n">
        <v>0</v>
      </c>
      <c r="DP339" s="95" t="n">
        <v>1</v>
      </c>
      <c r="DQ339" s="95" t="n">
        <v>1</v>
      </c>
      <c r="DR339" s="95" t="n"/>
      <c r="DS339" s="95" t="n"/>
      <c r="DT339" s="95" t="n"/>
      <c r="DU339" s="95" t="n">
        <v>1000</v>
      </c>
      <c r="DV339" s="95" t="inlineStr">
        <is>
          <t>компл.</t>
        </is>
      </c>
      <c r="DW339" s="95" t="inlineStr">
        <is>
          <t>компл.</t>
        </is>
      </c>
      <c r="DX339" s="95" t="n">
        <v>1</v>
      </c>
      <c r="DY339" s="95" t="n"/>
      <c r="DZ339" s="95" t="n"/>
      <c r="EA339" s="95" t="n"/>
      <c r="EB339" s="95" t="n"/>
      <c r="EC339" s="95" t="n"/>
      <c r="ED339" s="95" t="n"/>
      <c r="EE339" s="95" t="n">
        <v>1183585325</v>
      </c>
      <c r="EF339" s="95" t="n">
        <v>202</v>
      </c>
      <c r="EG339" s="95" t="inlineStr">
        <is>
          <t>Материалы</t>
        </is>
      </c>
      <c r="EH339" s="95" t="n">
        <v>0</v>
      </c>
      <c r="EI339" s="95" t="n"/>
      <c r="EJ339" s="95" t="n">
        <v>31.9</v>
      </c>
      <c r="EK339" s="95" t="n">
        <v>0</v>
      </c>
      <c r="EL339" s="95" t="inlineStr">
        <is>
          <t>ТКП / коммерческое предложение</t>
        </is>
      </c>
      <c r="EM339" s="95" t="inlineStr">
        <is>
          <t>PETR-1020331</t>
        </is>
      </c>
      <c r="EN339" s="95" t="n"/>
      <c r="EO339" s="95" t="n"/>
      <c r="EP339" s="95" t="n"/>
      <c r="EQ339" s="95" t="n">
        <v>0</v>
      </c>
      <c r="ER339" s="95" t="n">
        <v>5352.62</v>
      </c>
      <c r="ES339" s="95" t="n">
        <v>0</v>
      </c>
      <c r="ET339" s="95" t="n">
        <v>0</v>
      </c>
      <c r="EU339" s="95" t="n">
        <v>0</v>
      </c>
      <c r="EV339" s="95" t="n">
        <v>0</v>
      </c>
      <c r="EW339" s="95" t="n">
        <v>0</v>
      </c>
      <c r="EX339" s="95" t="n">
        <v>0</v>
      </c>
      <c r="EY339" s="95" t="n">
        <v>0</v>
      </c>
      <c r="EZ339" s="95" t="n"/>
      <c r="FA339" s="95" t="n"/>
      <c r="FB339" s="95" t="n"/>
      <c r="FC339" s="95" t="n"/>
      <c r="FD339" s="95" t="n"/>
      <c r="FE339" s="95" t="n"/>
      <c r="FF339" s="95" t="n"/>
      <c r="FG339" s="95" t="n"/>
      <c r="FH339" s="95" t="n"/>
      <c r="FI339" s="95" t="n"/>
      <c r="FJ339" s="95" t="n"/>
      <c r="FK339" s="95" t="n"/>
      <c r="FL339" s="95" t="n"/>
      <c r="FM339" s="95" t="n"/>
      <c r="FN339" s="95" t="n"/>
      <c r="FO339" s="95" t="n"/>
      <c r="FP339" s="95" t="n"/>
      <c r="FQ339" s="95" t="n">
        <v>0</v>
      </c>
      <c r="FR339" s="95">
        <f>ROUND(IF(BI339=3,GM339,0),2)</f>
        <v/>
      </c>
      <c r="FS339" s="95" t="n">
        <v>0</v>
      </c>
      <c r="FT339" s="95" t="n"/>
      <c r="FU339" s="95" t="n"/>
      <c r="FV339" s="95" t="n"/>
      <c r="FW339" s="95" t="n"/>
      <c r="FX339" s="95" t="n">
        <v>0</v>
      </c>
      <c r="FY339" s="95" t="n">
        <v>0</v>
      </c>
      <c r="FZ339" s="95" t="n"/>
      <c r="GA339" s="95" t="inlineStr">
        <is>
          <t>[82 / 1,20 /  1] +  2% Заг.скл</t>
        </is>
      </c>
      <c r="GB339" s="95" t="n"/>
      <c r="GC339" s="95" t="n"/>
      <c r="GD339" s="95" t="n">
        <v>1</v>
      </c>
      <c r="GE339" s="95" t="n"/>
      <c r="GF339" s="95" t="n">
        <v>1183585325</v>
      </c>
      <c r="GG339" s="95" t="n">
        <v>2</v>
      </c>
      <c r="GH339" s="95" t="n">
        <v>4</v>
      </c>
      <c r="GI339" s="95" t="n">
        <v>-2</v>
      </c>
      <c r="GJ339" s="95" t="n">
        <v>0</v>
      </c>
      <c r="GK339" s="95" t="n">
        <v>0</v>
      </c>
      <c r="GL339" s="95">
        <f>ROUND(IF(AND(BH339=3,BI339=3,FS339&lt;&gt;0),P339,0),2)</f>
        <v/>
      </c>
      <c r="GM339" s="95">
        <f>ROUND(O339+X339+Y339,2)+GX339</f>
        <v/>
      </c>
      <c r="GN339" s="95">
        <f>IF(OR(BI339=0,BI339=1),GM339-GX339,0)</f>
        <v/>
      </c>
      <c r="GO339" s="95">
        <f>IF(BI339=2,GM339-GX339,0)</f>
        <v/>
      </c>
      <c r="GP339" s="95">
        <f>IF(BI339=4,GM339-GX339,0)</f>
        <v/>
      </c>
      <c r="GQ339" s="95" t="n"/>
      <c r="GR339" s="95" t="n">
        <v>0</v>
      </c>
      <c r="GS339" s="95" t="n">
        <v>2</v>
      </c>
      <c r="GT339" s="95" t="n">
        <v>0</v>
      </c>
      <c r="GU339" s="95" t="n"/>
      <c r="GV339" s="95">
        <f>ROUND((GT339),6)</f>
        <v/>
      </c>
      <c r="GW339" s="95" t="n">
        <v>1</v>
      </c>
      <c r="GX339" s="95">
        <f>ROUND(HC339*I339,2)</f>
        <v/>
      </c>
      <c r="GY339" s="95" t="n">
        <v>0</v>
      </c>
      <c r="GZ339" s="95" t="n">
        <v>0</v>
      </c>
      <c r="HA339" s="95" t="n">
        <v>0</v>
      </c>
      <c r="HB339" s="95" t="n">
        <v>0</v>
      </c>
      <c r="HC339" s="95">
        <f>GV339*GW339</f>
        <v/>
      </c>
      <c r="HD339" s="95" t="n">
        <v>0</v>
      </c>
      <c r="HE339" s="95" t="n"/>
      <c r="HF339" s="95" t="n"/>
      <c r="HG339" s="95" t="n"/>
      <c r="HH339" s="95" t="n"/>
      <c r="HI339" s="95" t="n"/>
      <c r="HJ339" s="95" t="n"/>
      <c r="HK339" s="95" t="n"/>
      <c r="HL339" s="95" t="n"/>
      <c r="HM339" s="95" t="n"/>
      <c r="HN339" s="95" t="n"/>
      <c r="HO339" s="95" t="n"/>
      <c r="HP339" s="95" t="n"/>
      <c r="HQ339" s="95" t="n"/>
      <c r="HR339" s="95" t="n"/>
      <c r="HS339" s="95" t="n"/>
      <c r="HT339" s="95" t="n"/>
      <c r="HU339" s="95" t="n"/>
      <c r="HV339" s="95" t="n"/>
      <c r="HW339" s="95" t="n"/>
      <c r="HX339" s="95" t="n"/>
      <c r="HY339" s="95" t="n"/>
      <c r="HZ339" s="95" t="n"/>
      <c r="IA339" s="95" t="n"/>
      <c r="IB339" s="95" t="n"/>
      <c r="IC339" s="95" t="n"/>
      <c r="ID339" s="95" t="n"/>
      <c r="IE339" s="95" t="n"/>
      <c r="IF339" s="95" t="n"/>
      <c r="IG339" s="95" t="n"/>
      <c r="IH339" s="95" t="n"/>
      <c r="II339" s="95" t="n"/>
      <c r="IJ339" s="95" t="n"/>
      <c r="IK339" s="95" t="n"/>
      <c r="IL339" s="95" t="n"/>
      <c r="IM339" s="95" t="n"/>
      <c r="IN339" s="95" t="n"/>
      <c r="IO339" s="95" t="n"/>
      <c r="IP339" s="95" t="n"/>
      <c r="IQ339" s="95" t="n"/>
      <c r="IR339" s="95" t="n"/>
      <c r="IS339" s="95" t="n"/>
      <c r="IT339" s="95" t="n"/>
      <c r="IU339" s="95" t="n"/>
    </row>
    <row r="340" ht="12.75" customHeight="1" s="54">
      <c r="A340" s="95" t="n">
        <v>18</v>
      </c>
      <c r="B340" s="95" t="n">
        <v>1</v>
      </c>
      <c r="C340" s="95">
        <f>ROW(SmtRes!A317)</f>
        <v/>
      </c>
      <c r="D340" s="95">
        <f>ROW(EtalonRes!A317)</f>
        <v/>
      </c>
      <c r="E340" s="95" t="n">
        <v>2.1</v>
      </c>
      <c r="F340" s="95" t="inlineStr">
        <is>
          <t>PETR-877760</t>
        </is>
      </c>
      <c r="G340" s="95" t="inlineStr">
        <is>
          <t>Полотенцесушитель/электросушитель с комплектом подключения</t>
        </is>
      </c>
      <c r="H340" s="95" t="inlineStr">
        <is>
          <t>шт.</t>
        </is>
      </c>
      <c r="I340" s="95" t="n">
        <v>11.06</v>
      </c>
      <c r="J340" s="95" t="n">
        <v>18957.2</v>
      </c>
      <c r="K340" s="95" t="n">
        <v>209666.59</v>
      </c>
      <c r="L340" s="95" t="n"/>
      <c r="M340" s="95" t="n"/>
      <c r="N340" s="95" t="n"/>
      <c r="O340" s="95">
        <f>ROUND(Z340,2)</f>
        <v/>
      </c>
      <c r="P340" s="95">
        <f>ROUND(U340,2)</f>
        <v/>
      </c>
      <c r="Q340" s="95">
        <f>ROUND(1,2)</f>
        <v/>
      </c>
      <c r="R340" s="95">
        <f>ROUND(AH340,2)</f>
        <v/>
      </c>
      <c r="S340" s="95" t="inlineStr">
        <is>
          <t>PETR-877760</t>
        </is>
      </c>
      <c r="T340" s="95" t="inlineStr">
        <is>
          <t>material</t>
        </is>
      </c>
      <c r="U340" s="95" t="n">
        <v>209666.59</v>
      </c>
      <c r="V340" s="95" t="n">
        <v>0</v>
      </c>
      <c r="W340" s="95" t="n">
        <v>0</v>
      </c>
      <c r="X340" s="95" t="n">
        <v>0</v>
      </c>
      <c r="Y340" s="95" t="n">
        <v>0</v>
      </c>
      <c r="Z340" s="95" t="n">
        <v>209666.63</v>
      </c>
      <c r="AA340" s="95" t="n">
        <v>0</v>
      </c>
      <c r="AB340" s="95" t="n">
        <v>0</v>
      </c>
      <c r="AC340" s="95" t="n">
        <v>0</v>
      </c>
      <c r="AD340" s="95" t="n">
        <v>0</v>
      </c>
      <c r="AE340" s="95" t="inlineStr">
        <is>
          <t>material</t>
        </is>
      </c>
      <c r="AF340" s="95" t="n">
        <v>0</v>
      </c>
      <c r="AG340" s="95" t="n">
        <v>0</v>
      </c>
      <c r="AH340" s="95" t="n">
        <v>0</v>
      </c>
      <c r="AI340" s="95">
        <f>(EX340)</f>
        <v/>
      </c>
      <c r="AJ340" s="95">
        <f>(AS340)</f>
        <v/>
      </c>
      <c r="AK340" s="95" t="n">
        <v>0</v>
      </c>
      <c r="AL340" s="95" t="n">
        <v>0</v>
      </c>
      <c r="AM340" s="95" t="n">
        <v>0</v>
      </c>
      <c r="AN340" s="95" t="n">
        <v>0</v>
      </c>
      <c r="AO340" s="95">
        <f>ROUND(O340,2)</f>
        <v/>
      </c>
      <c r="AP340" s="95" t="n">
        <v>0</v>
      </c>
      <c r="AQ340" s="95">
        <f>ROUND(R340,2)</f>
        <v/>
      </c>
      <c r="AR340" s="95" t="n">
        <v>0</v>
      </c>
      <c r="AS340" s="95" t="n">
        <v>0</v>
      </c>
      <c r="AT340" s="95" t="n">
        <v>0</v>
      </c>
      <c r="AU340" s="95" t="n">
        <v>0</v>
      </c>
      <c r="AV340" s="95" t="n">
        <v>1</v>
      </c>
      <c r="AW340" s="95" t="n">
        <v>1</v>
      </c>
      <c r="AX340" s="95" t="n"/>
      <c r="AY340" s="95" t="n"/>
      <c r="AZ340" s="95" t="n">
        <v>1</v>
      </c>
      <c r="BA340" s="95" t="n">
        <v>0</v>
      </c>
      <c r="BB340" s="95" t="n">
        <v>0</v>
      </c>
      <c r="BC340" s="95" t="n">
        <v>1</v>
      </c>
      <c r="BD340" s="95" t="n"/>
      <c r="BE340" s="95" t="n"/>
      <c r="BF340" s="95" t="n"/>
      <c r="BG340" s="95" t="n"/>
      <c r="BH340" s="95" t="n">
        <v>3</v>
      </c>
      <c r="BI340" s="95" t="n">
        <v>11.06</v>
      </c>
      <c r="BJ340" s="95" t="n"/>
      <c r="BK340" s="95" t="n"/>
      <c r="BL340" s="95" t="n"/>
      <c r="BM340" s="95" t="n">
        <v>400002</v>
      </c>
      <c r="BN340" s="95" t="n">
        <v>0</v>
      </c>
      <c r="BO340" s="95" t="n"/>
      <c r="BP340" s="95" t="n">
        <v>0</v>
      </c>
      <c r="BQ340" s="95" t="n">
        <v>202</v>
      </c>
      <c r="BR340" s="95" t="n">
        <v>0</v>
      </c>
      <c r="BS340" s="95" t="n">
        <v>1</v>
      </c>
      <c r="BT340" s="95" t="n">
        <v>1</v>
      </c>
      <c r="BU340" s="95" t="n">
        <v>1</v>
      </c>
      <c r="BV340" s="95" t="n">
        <v>1</v>
      </c>
      <c r="BW340" s="95" t="n">
        <v>1</v>
      </c>
      <c r="BX340" s="95" t="n">
        <v>1</v>
      </c>
      <c r="BY340" s="95" t="n"/>
      <c r="BZ340" s="95" t="n">
        <v>0</v>
      </c>
      <c r="CA340" s="95" t="n">
        <v>0</v>
      </c>
      <c r="CB340" s="95" t="n"/>
      <c r="CC340" s="95" t="n"/>
      <c r="CD340" s="95" t="n"/>
      <c r="CE340" s="95" t="n">
        <v>30</v>
      </c>
      <c r="CF340" s="95" t="n">
        <v>0</v>
      </c>
      <c r="CG340" s="95" t="n">
        <v>0</v>
      </c>
      <c r="CH340" s="95" t="n"/>
      <c r="CI340" s="95" t="n"/>
      <c r="CJ340" s="95" t="n"/>
      <c r="CK340" s="95" t="n"/>
      <c r="CL340" s="95" t="n"/>
      <c r="CM340" s="95" t="n">
        <v>0</v>
      </c>
      <c r="CN340" s="95" t="n"/>
      <c r="CO340" s="95" t="n">
        <v>0</v>
      </c>
      <c r="CP340" s="95">
        <f>ROUND(P340,2)</f>
        <v/>
      </c>
      <c r="CQ340" s="95">
        <f>ROUND(V340,2)</f>
        <v/>
      </c>
      <c r="CR340" s="95">
        <f>ROUND(W340,2)</f>
        <v/>
      </c>
      <c r="CS340" s="95">
        <f>ROUND(X340,2)</f>
        <v/>
      </c>
      <c r="CT340" s="95">
        <f>ROUND(Y340,2)</f>
        <v/>
      </c>
      <c r="CU340" s="95">
        <f>ROUND(AF340,2)</f>
        <v/>
      </c>
      <c r="CV340" s="95">
        <f>ROUND((AH340*AV340),2)</f>
        <v/>
      </c>
      <c r="CW340" s="95">
        <f>ROUND(AI340,2)</f>
        <v/>
      </c>
      <c r="CX340" s="95">
        <f>ROUND(AJ340,2)</f>
        <v/>
      </c>
      <c r="CY340" s="95">
        <f>ROUND(((P340*AT340)/100),2)</f>
        <v/>
      </c>
      <c r="CZ340" s="95">
        <f>ROUND(((P340*AU340)/100),2)</f>
        <v/>
      </c>
      <c r="DA340" s="95" t="n"/>
      <c r="DB340" s="95" t="n"/>
      <c r="DC340" s="95" t="n"/>
      <c r="DD340" s="95" t="n"/>
      <c r="DE340" s="95" t="n"/>
      <c r="DF340" s="95" t="n"/>
      <c r="DG340" s="95" t="n"/>
      <c r="DH340" s="95" t="n"/>
      <c r="DI340" s="95" t="n"/>
      <c r="DJ340" s="95" t="n"/>
      <c r="DK340" s="95" t="n"/>
      <c r="DL340" s="95" t="n"/>
      <c r="DM340" s="95" t="n"/>
      <c r="DN340" s="95" t="n">
        <v>0</v>
      </c>
      <c r="DO340" s="95" t="n">
        <v>0</v>
      </c>
      <c r="DP340" s="95" t="n">
        <v>1</v>
      </c>
      <c r="DQ340" s="95" t="n">
        <v>1</v>
      </c>
      <c r="DR340" s="95" t="n"/>
      <c r="DS340" s="95" t="n"/>
      <c r="DT340" s="95" t="n"/>
      <c r="DU340" s="95" t="n">
        <v>1000</v>
      </c>
      <c r="DV340" s="95" t="inlineStr">
        <is>
          <t>шт.</t>
        </is>
      </c>
      <c r="DW340" s="95" t="inlineStr">
        <is>
          <t>шт.</t>
        </is>
      </c>
      <c r="DX340" s="95" t="n">
        <v>1</v>
      </c>
      <c r="DY340" s="95" t="n"/>
      <c r="DZ340" s="95" t="n"/>
      <c r="EA340" s="95" t="n"/>
      <c r="EB340" s="95" t="n"/>
      <c r="EC340" s="95" t="n"/>
      <c r="ED340" s="95" t="n"/>
      <c r="EE340" s="95" t="n">
        <v>1702313117</v>
      </c>
      <c r="EF340" s="95" t="n">
        <v>202</v>
      </c>
      <c r="EG340" s="95" t="inlineStr">
        <is>
          <t>Материалы</t>
        </is>
      </c>
      <c r="EH340" s="95" t="n">
        <v>0</v>
      </c>
      <c r="EI340" s="95" t="n"/>
      <c r="EJ340" s="95" t="n">
        <v>11.06</v>
      </c>
      <c r="EK340" s="95" t="n">
        <v>0</v>
      </c>
      <c r="EL340" s="95" t="inlineStr">
        <is>
          <t>ТКП / коммерческое предложение</t>
        </is>
      </c>
      <c r="EM340" s="95" t="inlineStr">
        <is>
          <t>PETR-877760</t>
        </is>
      </c>
      <c r="EN340" s="95" t="n"/>
      <c r="EO340" s="95" t="n"/>
      <c r="EP340" s="95" t="n"/>
      <c r="EQ340" s="95" t="n">
        <v>0</v>
      </c>
      <c r="ER340" s="95" t="n">
        <v>18957.2</v>
      </c>
      <c r="ES340" s="95" t="n">
        <v>0</v>
      </c>
      <c r="ET340" s="95" t="n">
        <v>0</v>
      </c>
      <c r="EU340" s="95" t="n">
        <v>0</v>
      </c>
      <c r="EV340" s="95" t="n">
        <v>0</v>
      </c>
      <c r="EW340" s="95" t="n">
        <v>0</v>
      </c>
      <c r="EX340" s="95" t="n">
        <v>0</v>
      </c>
      <c r="EY340" s="95" t="n">
        <v>0</v>
      </c>
      <c r="EZ340" s="95" t="n"/>
      <c r="FA340" s="95" t="n"/>
      <c r="FB340" s="95" t="n"/>
      <c r="FC340" s="95" t="n"/>
      <c r="FD340" s="95" t="n"/>
      <c r="FE340" s="95" t="n"/>
      <c r="FF340" s="95" t="n"/>
      <c r="FG340" s="95" t="n"/>
      <c r="FH340" s="95" t="n"/>
      <c r="FI340" s="95" t="n"/>
      <c r="FJ340" s="95" t="n"/>
      <c r="FK340" s="95" t="n"/>
      <c r="FL340" s="95" t="n"/>
      <c r="FM340" s="95" t="n"/>
      <c r="FN340" s="95" t="n"/>
      <c r="FO340" s="95" t="n"/>
      <c r="FP340" s="95" t="n"/>
      <c r="FQ340" s="95" t="n">
        <v>0</v>
      </c>
      <c r="FR340" s="95">
        <f>ROUND(IF(BI340=3,GM340,0),2)</f>
        <v/>
      </c>
      <c r="FS340" s="95" t="n">
        <v>0</v>
      </c>
      <c r="FT340" s="95" t="n"/>
      <c r="FU340" s="95" t="n"/>
      <c r="FV340" s="95" t="n"/>
      <c r="FW340" s="95" t="n"/>
      <c r="FX340" s="95" t="n">
        <v>0</v>
      </c>
      <c r="FY340" s="95" t="n">
        <v>0</v>
      </c>
      <c r="FZ340" s="95" t="n"/>
      <c r="GA340" s="95" t="inlineStr">
        <is>
          <t>[82 / 1,20 /  1] +  2% Заг.скл</t>
        </is>
      </c>
      <c r="GB340" s="95" t="n"/>
      <c r="GC340" s="95" t="n"/>
      <c r="GD340" s="95" t="n">
        <v>1</v>
      </c>
      <c r="GE340" s="95" t="n"/>
      <c r="GF340" s="95" t="n">
        <v>1702313117</v>
      </c>
      <c r="GG340" s="95" t="n">
        <v>2</v>
      </c>
      <c r="GH340" s="95" t="n">
        <v>4</v>
      </c>
      <c r="GI340" s="95" t="n">
        <v>-2</v>
      </c>
      <c r="GJ340" s="95" t="n">
        <v>0</v>
      </c>
      <c r="GK340" s="95" t="n">
        <v>0</v>
      </c>
      <c r="GL340" s="95">
        <f>ROUND(IF(AND(BH340=3,BI340=3,FS340&lt;&gt;0),P340,0),2)</f>
        <v/>
      </c>
      <c r="GM340" s="95">
        <f>ROUND(O340+X340+Y340,2)+GX340</f>
        <v/>
      </c>
      <c r="GN340" s="95">
        <f>IF(OR(BI340=0,BI340=1),GM340-GX340,0)</f>
        <v/>
      </c>
      <c r="GO340" s="95">
        <f>IF(BI340=2,GM340-GX340,0)</f>
        <v/>
      </c>
      <c r="GP340" s="95">
        <f>IF(BI340=4,GM340-GX340,0)</f>
        <v/>
      </c>
      <c r="GQ340" s="95" t="n"/>
      <c r="GR340" s="95" t="n">
        <v>0</v>
      </c>
      <c r="GS340" s="95" t="n">
        <v>2</v>
      </c>
      <c r="GT340" s="95" t="n">
        <v>0</v>
      </c>
      <c r="GU340" s="95" t="n"/>
      <c r="GV340" s="95">
        <f>ROUND((GT340),6)</f>
        <v/>
      </c>
      <c r="GW340" s="95" t="n">
        <v>1</v>
      </c>
      <c r="GX340" s="95">
        <f>ROUND(HC340*I340,2)</f>
        <v/>
      </c>
      <c r="GY340" s="95" t="n">
        <v>0</v>
      </c>
      <c r="GZ340" s="95" t="n">
        <v>0</v>
      </c>
      <c r="HA340" s="95" t="n">
        <v>0</v>
      </c>
      <c r="HB340" s="95" t="n">
        <v>0</v>
      </c>
      <c r="HC340" s="95">
        <f>GV340*GW340</f>
        <v/>
      </c>
      <c r="HD340" s="95" t="n">
        <v>0</v>
      </c>
      <c r="HE340" s="95" t="n"/>
      <c r="HF340" s="95" t="n"/>
      <c r="HG340" s="95" t="n"/>
      <c r="HH340" s="95" t="n"/>
      <c r="HI340" s="95" t="n"/>
      <c r="HJ340" s="95" t="n"/>
      <c r="HK340" s="95" t="n"/>
      <c r="HL340" s="95" t="n"/>
      <c r="HM340" s="95" t="n"/>
      <c r="HN340" s="95" t="n"/>
      <c r="HO340" s="95" t="n"/>
      <c r="HP340" s="95" t="n"/>
      <c r="HQ340" s="95" t="n"/>
      <c r="HR340" s="95" t="n"/>
      <c r="HS340" s="95" t="n"/>
      <c r="HT340" s="95" t="n"/>
      <c r="HU340" s="95" t="n"/>
      <c r="HV340" s="95" t="n"/>
      <c r="HW340" s="95" t="n"/>
      <c r="HX340" s="95" t="n"/>
      <c r="HY340" s="95" t="n"/>
      <c r="HZ340" s="95" t="n"/>
      <c r="IA340" s="95" t="n"/>
      <c r="IB340" s="95" t="n"/>
      <c r="IC340" s="95" t="n"/>
      <c r="ID340" s="95" t="n"/>
      <c r="IE340" s="95" t="n"/>
      <c r="IF340" s="95" t="n"/>
      <c r="IG340" s="95" t="n"/>
      <c r="IH340" s="95" t="n"/>
      <c r="II340" s="95" t="n"/>
      <c r="IJ340" s="95" t="n"/>
      <c r="IK340" s="95" t="n"/>
      <c r="IL340" s="95" t="n"/>
      <c r="IM340" s="95" t="n"/>
      <c r="IN340" s="95" t="n"/>
      <c r="IO340" s="95" t="n"/>
      <c r="IP340" s="95" t="n"/>
      <c r="IQ340" s="95" t="n"/>
      <c r="IR340" s="95" t="n"/>
      <c r="IS340" s="95" t="n"/>
      <c r="IT340" s="95" t="n"/>
      <c r="IU340" s="95" t="n"/>
    </row>
    <row r="341" ht="12.75" customHeight="1" s="54">
      <c r="A341" s="95" t="n">
        <v>18</v>
      </c>
      <c r="B341" s="95" t="n">
        <v>1</v>
      </c>
      <c r="C341" s="95">
        <f>ROW(SmtRes!A318)</f>
        <v/>
      </c>
      <c r="D341" s="95">
        <f>ROW(EtalonRes!A318)</f>
        <v/>
      </c>
      <c r="E341" s="95" t="n">
        <v>2</v>
      </c>
      <c r="F341" s="95" t="inlineStr">
        <is>
          <t>PETR-682853</t>
        </is>
      </c>
      <c r="G341" s="95" t="inlineStr">
        <is>
          <t>Раковина Cersanit/аналог 50-55 см</t>
        </is>
      </c>
      <c r="H341" s="95" t="inlineStr">
        <is>
          <t>шт.</t>
        </is>
      </c>
      <c r="I341" s="95" t="n">
        <v>8.4</v>
      </c>
      <c r="J341" s="95" t="n">
        <v>5575.65</v>
      </c>
      <c r="K341" s="95" t="n">
        <v>46835.42</v>
      </c>
      <c r="L341" s="95" t="n"/>
      <c r="M341" s="95" t="n"/>
      <c r="N341" s="95" t="n"/>
      <c r="O341" s="95">
        <f>ROUND(Z341,2)</f>
        <v/>
      </c>
      <c r="P341" s="95">
        <f>ROUND(U341,2)</f>
        <v/>
      </c>
      <c r="Q341" s="95">
        <f>ROUND(1,2)</f>
        <v/>
      </c>
      <c r="R341" s="95">
        <f>ROUND(AH341,2)</f>
        <v/>
      </c>
      <c r="S341" s="95" t="inlineStr">
        <is>
          <t>PETR-682853</t>
        </is>
      </c>
      <c r="T341" s="95" t="inlineStr">
        <is>
          <t>equipment</t>
        </is>
      </c>
      <c r="U341" s="95" t="n">
        <v>46835.42</v>
      </c>
      <c r="V341" s="95" t="n">
        <v>0</v>
      </c>
      <c r="W341" s="95" t="n">
        <v>0</v>
      </c>
      <c r="X341" s="95" t="n">
        <v>0</v>
      </c>
      <c r="Y341" s="95" t="n">
        <v>0</v>
      </c>
      <c r="Z341" s="95" t="n">
        <v>46835.46</v>
      </c>
      <c r="AA341" s="95" t="n">
        <v>0</v>
      </c>
      <c r="AB341" s="95" t="n">
        <v>0</v>
      </c>
      <c r="AC341" s="95" t="n">
        <v>0</v>
      </c>
      <c r="AD341" s="95" t="n">
        <v>0</v>
      </c>
      <c r="AE341" s="95" t="inlineStr">
        <is>
          <t>equipment</t>
        </is>
      </c>
      <c r="AF341" s="95" t="n">
        <v>0</v>
      </c>
      <c r="AG341" s="95" t="n">
        <v>0</v>
      </c>
      <c r="AH341" s="95" t="n">
        <v>0</v>
      </c>
      <c r="AI341" s="95">
        <f>(EX341)</f>
        <v/>
      </c>
      <c r="AJ341" s="95">
        <f>(AS341)</f>
        <v/>
      </c>
      <c r="AK341" s="95" t="n">
        <v>0</v>
      </c>
      <c r="AL341" s="95" t="n">
        <v>0</v>
      </c>
      <c r="AM341" s="95" t="n">
        <v>0</v>
      </c>
      <c r="AN341" s="95" t="n">
        <v>0</v>
      </c>
      <c r="AO341" s="95">
        <f>ROUND(O341,2)</f>
        <v/>
      </c>
      <c r="AP341" s="95" t="n">
        <v>0</v>
      </c>
      <c r="AQ341" s="95">
        <f>ROUND(R341,2)</f>
        <v/>
      </c>
      <c r="AR341" s="95" t="n">
        <v>0</v>
      </c>
      <c r="AS341" s="95" t="n">
        <v>0</v>
      </c>
      <c r="AT341" s="95" t="n">
        <v>0</v>
      </c>
      <c r="AU341" s="95" t="n">
        <v>0</v>
      </c>
      <c r="AV341" s="95" t="n">
        <v>1</v>
      </c>
      <c r="AW341" s="95" t="n">
        <v>1</v>
      </c>
      <c r="AX341" s="95" t="n"/>
      <c r="AY341" s="95" t="n"/>
      <c r="AZ341" s="95" t="n">
        <v>1</v>
      </c>
      <c r="BA341" s="95" t="n">
        <v>0</v>
      </c>
      <c r="BB341" s="95" t="n">
        <v>0</v>
      </c>
      <c r="BC341" s="95" t="n">
        <v>1</v>
      </c>
      <c r="BD341" s="95" t="n"/>
      <c r="BE341" s="95" t="n"/>
      <c r="BF341" s="95" t="n"/>
      <c r="BG341" s="95" t="n"/>
      <c r="BH341" s="95" t="n">
        <v>3</v>
      </c>
      <c r="BI341" s="95" t="n">
        <v>8.4</v>
      </c>
      <c r="BJ341" s="95" t="n"/>
      <c r="BK341" s="95" t="n"/>
      <c r="BL341" s="95" t="n"/>
      <c r="BM341" s="95" t="n">
        <v>400003</v>
      </c>
      <c r="BN341" s="95" t="n">
        <v>0</v>
      </c>
      <c r="BO341" s="95" t="n"/>
      <c r="BP341" s="95" t="n">
        <v>0</v>
      </c>
      <c r="BQ341" s="95" t="n">
        <v>216</v>
      </c>
      <c r="BR341" s="95" t="n">
        <v>0</v>
      </c>
      <c r="BS341" s="95" t="n">
        <v>1</v>
      </c>
      <c r="BT341" s="95" t="n">
        <v>1</v>
      </c>
      <c r="BU341" s="95" t="n">
        <v>1</v>
      </c>
      <c r="BV341" s="95" t="n">
        <v>1</v>
      </c>
      <c r="BW341" s="95" t="n">
        <v>1</v>
      </c>
      <c r="BX341" s="95" t="n">
        <v>1</v>
      </c>
      <c r="BY341" s="95" t="n"/>
      <c r="BZ341" s="95" t="n">
        <v>0</v>
      </c>
      <c r="CA341" s="95" t="n">
        <v>0</v>
      </c>
      <c r="CB341" s="95" t="n"/>
      <c r="CC341" s="95" t="n"/>
      <c r="CD341" s="95" t="n"/>
      <c r="CE341" s="95" t="n">
        <v>30</v>
      </c>
      <c r="CF341" s="95" t="n">
        <v>0</v>
      </c>
      <c r="CG341" s="95" t="n">
        <v>0</v>
      </c>
      <c r="CH341" s="95" t="n"/>
      <c r="CI341" s="95" t="n"/>
      <c r="CJ341" s="95" t="n"/>
      <c r="CK341" s="95" t="n"/>
      <c r="CL341" s="95" t="n"/>
      <c r="CM341" s="95" t="n">
        <v>0</v>
      </c>
      <c r="CN341" s="95" t="n"/>
      <c r="CO341" s="95" t="n">
        <v>0</v>
      </c>
      <c r="CP341" s="95">
        <f>ROUND(P341,2)</f>
        <v/>
      </c>
      <c r="CQ341" s="95">
        <f>ROUND(V341,2)</f>
        <v/>
      </c>
      <c r="CR341" s="95">
        <f>ROUND(W341,2)</f>
        <v/>
      </c>
      <c r="CS341" s="95">
        <f>ROUND(X341,2)</f>
        <v/>
      </c>
      <c r="CT341" s="95">
        <f>ROUND(Y341,2)</f>
        <v/>
      </c>
      <c r="CU341" s="95">
        <f>ROUND(AF341,2)</f>
        <v/>
      </c>
      <c r="CV341" s="95">
        <f>ROUND((AH341*AV341),2)</f>
        <v/>
      </c>
      <c r="CW341" s="95">
        <f>ROUND(AI341,2)</f>
        <v/>
      </c>
      <c r="CX341" s="95">
        <f>ROUND(AJ341,2)</f>
        <v/>
      </c>
      <c r="CY341" s="95">
        <f>ROUND(((P341*AT341)/100),2)</f>
        <v/>
      </c>
      <c r="CZ341" s="95">
        <f>ROUND(((P341*AU341)/100),2)</f>
        <v/>
      </c>
      <c r="DA341" s="95" t="n"/>
      <c r="DB341" s="95" t="n"/>
      <c r="DC341" s="95" t="n"/>
      <c r="DD341" s="95" t="n"/>
      <c r="DE341" s="95" t="n"/>
      <c r="DF341" s="95" t="n"/>
      <c r="DG341" s="95" t="n"/>
      <c r="DH341" s="95" t="n"/>
      <c r="DI341" s="95" t="n"/>
      <c r="DJ341" s="95" t="n"/>
      <c r="DK341" s="95" t="n"/>
      <c r="DL341" s="95" t="n"/>
      <c r="DM341" s="95" t="n"/>
      <c r="DN341" s="95" t="n">
        <v>0</v>
      </c>
      <c r="DO341" s="95" t="n">
        <v>0</v>
      </c>
      <c r="DP341" s="95" t="n">
        <v>1</v>
      </c>
      <c r="DQ341" s="95" t="n">
        <v>1</v>
      </c>
      <c r="DR341" s="95" t="n"/>
      <c r="DS341" s="95" t="n"/>
      <c r="DT341" s="95" t="n"/>
      <c r="DU341" s="95" t="n">
        <v>1000</v>
      </c>
      <c r="DV341" s="95" t="inlineStr">
        <is>
          <t>шт.</t>
        </is>
      </c>
      <c r="DW341" s="95" t="inlineStr">
        <is>
          <t>шт.</t>
        </is>
      </c>
      <c r="DX341" s="95" t="n">
        <v>1</v>
      </c>
      <c r="DY341" s="95" t="n"/>
      <c r="DZ341" s="95" t="n"/>
      <c r="EA341" s="95" t="n"/>
      <c r="EB341" s="95" t="n"/>
      <c r="EC341" s="95" t="n"/>
      <c r="ED341" s="95" t="n"/>
      <c r="EE341" s="95" t="n">
        <v>1748062675</v>
      </c>
      <c r="EF341" s="95" t="n">
        <v>216</v>
      </c>
      <c r="EG341" s="95" t="inlineStr">
        <is>
          <t>Оборудование</t>
        </is>
      </c>
      <c r="EH341" s="95" t="n">
        <v>0</v>
      </c>
      <c r="EI341" s="95" t="n"/>
      <c r="EJ341" s="95" t="n">
        <v>8.4</v>
      </c>
      <c r="EK341" s="95" t="n">
        <v>0</v>
      </c>
      <c r="EL341" s="95" t="inlineStr">
        <is>
          <t>ТКП / коммерческое предложение</t>
        </is>
      </c>
      <c r="EM341" s="95" t="inlineStr">
        <is>
          <t>PETR-682853</t>
        </is>
      </c>
      <c r="EN341" s="95" t="n"/>
      <c r="EO341" s="95" t="n"/>
      <c r="EP341" s="95" t="n"/>
      <c r="EQ341" s="95" t="n">
        <v>0</v>
      </c>
      <c r="ER341" s="95" t="n">
        <v>5575.65</v>
      </c>
      <c r="ES341" s="95" t="n">
        <v>0</v>
      </c>
      <c r="ET341" s="95" t="n">
        <v>0</v>
      </c>
      <c r="EU341" s="95" t="n">
        <v>0</v>
      </c>
      <c r="EV341" s="95" t="n">
        <v>0</v>
      </c>
      <c r="EW341" s="95" t="n">
        <v>0</v>
      </c>
      <c r="EX341" s="95" t="n">
        <v>0</v>
      </c>
      <c r="EY341" s="95" t="n">
        <v>0</v>
      </c>
      <c r="EZ341" s="95" t="n"/>
      <c r="FA341" s="95" t="n"/>
      <c r="FB341" s="95" t="n"/>
      <c r="FC341" s="95" t="n"/>
      <c r="FD341" s="95" t="n"/>
      <c r="FE341" s="95" t="n"/>
      <c r="FF341" s="95" t="n"/>
      <c r="FG341" s="95" t="n"/>
      <c r="FH341" s="95" t="n"/>
      <c r="FI341" s="95" t="n"/>
      <c r="FJ341" s="95" t="n"/>
      <c r="FK341" s="95" t="n"/>
      <c r="FL341" s="95" t="n"/>
      <c r="FM341" s="95" t="n"/>
      <c r="FN341" s="95" t="n"/>
      <c r="FO341" s="95" t="n"/>
      <c r="FP341" s="95" t="n"/>
      <c r="FQ341" s="95" t="n">
        <v>0</v>
      </c>
      <c r="FR341" s="95">
        <f>ROUND(IF(BI341=3,GM341,0),2)</f>
        <v/>
      </c>
      <c r="FS341" s="95" t="n">
        <v>0</v>
      </c>
      <c r="FT341" s="95" t="n"/>
      <c r="FU341" s="95" t="n"/>
      <c r="FV341" s="95" t="n"/>
      <c r="FW341" s="95" t="n"/>
      <c r="FX341" s="95" t="n">
        <v>0</v>
      </c>
      <c r="FY341" s="95" t="n">
        <v>0</v>
      </c>
      <c r="FZ341" s="95" t="n"/>
      <c r="GA341" s="95" t="inlineStr">
        <is>
          <t>[83 / 1,20 /  1] +  1,2% Заг.скл</t>
        </is>
      </c>
      <c r="GB341" s="95" t="n"/>
      <c r="GC341" s="95" t="n"/>
      <c r="GD341" s="95" t="n">
        <v>1</v>
      </c>
      <c r="GE341" s="95" t="n"/>
      <c r="GF341" s="95" t="n">
        <v>1748062675</v>
      </c>
      <c r="GG341" s="95" t="n">
        <v>2</v>
      </c>
      <c r="GH341" s="95" t="n">
        <v>3</v>
      </c>
      <c r="GI341" s="95" t="n">
        <v>5</v>
      </c>
      <c r="GJ341" s="95" t="n">
        <v>0</v>
      </c>
      <c r="GK341" s="95" t="n">
        <v>0</v>
      </c>
      <c r="GL341" s="95">
        <f>ROUND(IF(AND(BH341=3,BI341=3,FS341&lt;&gt;0),P341,0),2)</f>
        <v/>
      </c>
      <c r="GM341" s="95">
        <f>ROUND(O341+X341+Y341,2)+GX341</f>
        <v/>
      </c>
      <c r="GN341" s="95">
        <f>IF(OR(BI341=0,BI341=1),GM341-GX341,0)</f>
        <v/>
      </c>
      <c r="GO341" s="95">
        <f>IF(BI341=2,GM341-GX341,0)</f>
        <v/>
      </c>
      <c r="GP341" s="95">
        <f>IF(BI341=4,GM341-GX341,0)</f>
        <v/>
      </c>
      <c r="GQ341" s="95" t="n"/>
      <c r="GR341" s="95" t="n">
        <v>1</v>
      </c>
      <c r="GS341" s="95" t="n">
        <v>1</v>
      </c>
      <c r="GT341" s="95" t="n">
        <v>0</v>
      </c>
      <c r="GU341" s="95" t="n"/>
      <c r="GV341" s="95">
        <f>ROUND((GT341),6)</f>
        <v/>
      </c>
      <c r="GW341" s="95" t="n">
        <v>1</v>
      </c>
      <c r="GX341" s="95">
        <f>ROUND(HC341*I341,2)</f>
        <v/>
      </c>
      <c r="GY341" s="95" t="n">
        <v>0</v>
      </c>
      <c r="GZ341" s="95" t="n">
        <v>0</v>
      </c>
      <c r="HA341" s="95" t="n">
        <v>0</v>
      </c>
      <c r="HB341" s="95" t="n">
        <v>0</v>
      </c>
      <c r="HC341" s="95">
        <f>GV341*GW341</f>
        <v/>
      </c>
      <c r="HD341" s="95" t="n">
        <v>0</v>
      </c>
      <c r="HE341" s="95" t="n"/>
      <c r="HF341" s="95" t="n"/>
      <c r="HG341" s="95" t="n"/>
      <c r="HH341" s="95" t="n"/>
      <c r="HI341" s="95" t="n"/>
      <c r="HJ341" s="95" t="n"/>
      <c r="HK341" s="95" t="n"/>
      <c r="HL341" s="95" t="n"/>
      <c r="HM341" s="95" t="n"/>
      <c r="HN341" s="95" t="n"/>
      <c r="HO341" s="95" t="n"/>
      <c r="HP341" s="95" t="n"/>
      <c r="HQ341" s="95" t="n"/>
      <c r="HR341" s="95" t="n"/>
      <c r="HS341" s="95" t="n"/>
      <c r="HT341" s="95" t="n"/>
      <c r="HU341" s="95" t="n"/>
      <c r="HV341" s="95" t="n"/>
      <c r="HW341" s="95" t="n"/>
      <c r="HX341" s="95" t="n"/>
      <c r="HY341" s="95" t="n"/>
      <c r="HZ341" s="95" t="n"/>
      <c r="IA341" s="95" t="n"/>
      <c r="IB341" s="95" t="n"/>
      <c r="IC341" s="95" t="n"/>
      <c r="ID341" s="95" t="n"/>
      <c r="IE341" s="95" t="n"/>
      <c r="IF341" s="95" t="n"/>
      <c r="IG341" s="95" t="n"/>
      <c r="IH341" s="95" t="n"/>
      <c r="II341" s="95" t="n"/>
      <c r="IJ341" s="95" t="n"/>
      <c r="IK341" s="95" t="n"/>
      <c r="IL341" s="95" t="n"/>
      <c r="IM341" s="95" t="n"/>
      <c r="IN341" s="95" t="n"/>
      <c r="IO341" s="95" t="n"/>
      <c r="IP341" s="95" t="n"/>
      <c r="IQ341" s="95" t="n"/>
      <c r="IR341" s="95" t="n"/>
      <c r="IS341" s="95" t="n"/>
      <c r="IT341" s="95" t="n"/>
      <c r="IU341" s="95" t="n"/>
    </row>
    <row r="342" ht="12.75" customHeight="1" s="54">
      <c r="A342" s="95" t="n">
        <v>18</v>
      </c>
      <c r="B342" s="95" t="n">
        <v>1</v>
      </c>
      <c r="C342" s="95">
        <f>ROW(SmtRes!A319)</f>
        <v/>
      </c>
      <c r="D342" s="95">
        <f>ROW(EtalonRes!A319)</f>
        <v/>
      </c>
      <c r="E342" s="95" t="n">
        <v>2.1</v>
      </c>
      <c r="F342" s="95" t="inlineStr">
        <is>
          <t>PETR-978057</t>
        </is>
      </c>
      <c r="G342" s="95" t="inlineStr">
        <is>
          <t>Зеркало санитарное с крепежом</t>
        </is>
      </c>
      <c r="H342" s="95" t="inlineStr">
        <is>
          <t>шт.</t>
        </is>
      </c>
      <c r="I342" s="95" t="n">
        <v>8.4</v>
      </c>
      <c r="J342" s="95" t="n">
        <v>7248.34</v>
      </c>
      <c r="K342" s="95" t="n">
        <v>60886.05</v>
      </c>
      <c r="L342" s="95" t="n"/>
      <c r="M342" s="95" t="n"/>
      <c r="N342" s="95" t="n"/>
      <c r="O342" s="95">
        <f>ROUND(Z342,2)</f>
        <v/>
      </c>
      <c r="P342" s="95">
        <f>ROUND(U342,2)</f>
        <v/>
      </c>
      <c r="Q342" s="95">
        <f>ROUND(1,2)</f>
        <v/>
      </c>
      <c r="R342" s="95">
        <f>ROUND(AH342,2)</f>
        <v/>
      </c>
      <c r="S342" s="95" t="inlineStr">
        <is>
          <t>PETR-978057</t>
        </is>
      </c>
      <c r="T342" s="95" t="inlineStr">
        <is>
          <t>material</t>
        </is>
      </c>
      <c r="U342" s="95" t="n">
        <v>60886.05</v>
      </c>
      <c r="V342" s="95" t="n">
        <v>0</v>
      </c>
      <c r="W342" s="95" t="n">
        <v>0</v>
      </c>
      <c r="X342" s="95" t="n">
        <v>0</v>
      </c>
      <c r="Y342" s="95" t="n">
        <v>0</v>
      </c>
      <c r="Z342" s="95" t="n">
        <v>60886.06</v>
      </c>
      <c r="AA342" s="95" t="n">
        <v>0</v>
      </c>
      <c r="AB342" s="95" t="n">
        <v>0</v>
      </c>
      <c r="AC342" s="95" t="n">
        <v>0</v>
      </c>
      <c r="AD342" s="95" t="n">
        <v>0</v>
      </c>
      <c r="AE342" s="95" t="inlineStr">
        <is>
          <t>material</t>
        </is>
      </c>
      <c r="AF342" s="95" t="n">
        <v>0</v>
      </c>
      <c r="AG342" s="95" t="n">
        <v>0</v>
      </c>
      <c r="AH342" s="95" t="n">
        <v>0</v>
      </c>
      <c r="AI342" s="95">
        <f>(EX342)</f>
        <v/>
      </c>
      <c r="AJ342" s="95">
        <f>(AS342)</f>
        <v/>
      </c>
      <c r="AK342" s="95" t="n">
        <v>0</v>
      </c>
      <c r="AL342" s="95" t="n">
        <v>0</v>
      </c>
      <c r="AM342" s="95" t="n">
        <v>0</v>
      </c>
      <c r="AN342" s="95" t="n">
        <v>0</v>
      </c>
      <c r="AO342" s="95">
        <f>ROUND(O342,2)</f>
        <v/>
      </c>
      <c r="AP342" s="95" t="n">
        <v>0</v>
      </c>
      <c r="AQ342" s="95">
        <f>ROUND(R342,2)</f>
        <v/>
      </c>
      <c r="AR342" s="95" t="n">
        <v>0</v>
      </c>
      <c r="AS342" s="95" t="n">
        <v>0</v>
      </c>
      <c r="AT342" s="95" t="n">
        <v>0</v>
      </c>
      <c r="AU342" s="95" t="n">
        <v>0</v>
      </c>
      <c r="AV342" s="95" t="n">
        <v>1</v>
      </c>
      <c r="AW342" s="95" t="n">
        <v>1</v>
      </c>
      <c r="AX342" s="95" t="n"/>
      <c r="AY342" s="95" t="n"/>
      <c r="AZ342" s="95" t="n">
        <v>1</v>
      </c>
      <c r="BA342" s="95" t="n">
        <v>0</v>
      </c>
      <c r="BB342" s="95" t="n">
        <v>0</v>
      </c>
      <c r="BC342" s="95" t="n">
        <v>1</v>
      </c>
      <c r="BD342" s="95" t="n"/>
      <c r="BE342" s="95" t="n"/>
      <c r="BF342" s="95" t="n"/>
      <c r="BG342" s="95" t="n"/>
      <c r="BH342" s="95" t="n">
        <v>3</v>
      </c>
      <c r="BI342" s="95" t="n">
        <v>8.4</v>
      </c>
      <c r="BJ342" s="95" t="n"/>
      <c r="BK342" s="95" t="n"/>
      <c r="BL342" s="95" t="n"/>
      <c r="BM342" s="95" t="n">
        <v>400002</v>
      </c>
      <c r="BN342" s="95" t="n">
        <v>0</v>
      </c>
      <c r="BO342" s="95" t="n"/>
      <c r="BP342" s="95" t="n">
        <v>0</v>
      </c>
      <c r="BQ342" s="95" t="n">
        <v>202</v>
      </c>
      <c r="BR342" s="95" t="n">
        <v>0</v>
      </c>
      <c r="BS342" s="95" t="n">
        <v>1</v>
      </c>
      <c r="BT342" s="95" t="n">
        <v>1</v>
      </c>
      <c r="BU342" s="95" t="n">
        <v>1</v>
      </c>
      <c r="BV342" s="95" t="n">
        <v>1</v>
      </c>
      <c r="BW342" s="95" t="n">
        <v>1</v>
      </c>
      <c r="BX342" s="95" t="n">
        <v>1</v>
      </c>
      <c r="BY342" s="95" t="n"/>
      <c r="BZ342" s="95" t="n">
        <v>0</v>
      </c>
      <c r="CA342" s="95" t="n">
        <v>0</v>
      </c>
      <c r="CB342" s="95" t="n"/>
      <c r="CC342" s="95" t="n"/>
      <c r="CD342" s="95" t="n"/>
      <c r="CE342" s="95" t="n">
        <v>30</v>
      </c>
      <c r="CF342" s="95" t="n">
        <v>0</v>
      </c>
      <c r="CG342" s="95" t="n">
        <v>0</v>
      </c>
      <c r="CH342" s="95" t="n"/>
      <c r="CI342" s="95" t="n"/>
      <c r="CJ342" s="95" t="n"/>
      <c r="CK342" s="95" t="n"/>
      <c r="CL342" s="95" t="n"/>
      <c r="CM342" s="95" t="n">
        <v>0</v>
      </c>
      <c r="CN342" s="95" t="n"/>
      <c r="CO342" s="95" t="n">
        <v>0</v>
      </c>
      <c r="CP342" s="95">
        <f>ROUND(P342,2)</f>
        <v/>
      </c>
      <c r="CQ342" s="95">
        <f>ROUND(V342,2)</f>
        <v/>
      </c>
      <c r="CR342" s="95">
        <f>ROUND(W342,2)</f>
        <v/>
      </c>
      <c r="CS342" s="95">
        <f>ROUND(X342,2)</f>
        <v/>
      </c>
      <c r="CT342" s="95">
        <f>ROUND(Y342,2)</f>
        <v/>
      </c>
      <c r="CU342" s="95">
        <f>ROUND(AF342,2)</f>
        <v/>
      </c>
      <c r="CV342" s="95">
        <f>ROUND((AH342*AV342),2)</f>
        <v/>
      </c>
      <c r="CW342" s="95">
        <f>ROUND(AI342,2)</f>
        <v/>
      </c>
      <c r="CX342" s="95">
        <f>ROUND(AJ342,2)</f>
        <v/>
      </c>
      <c r="CY342" s="95">
        <f>ROUND(((P342*AT342)/100),2)</f>
        <v/>
      </c>
      <c r="CZ342" s="95">
        <f>ROUND(((P342*AU342)/100),2)</f>
        <v/>
      </c>
      <c r="DA342" s="95" t="n"/>
      <c r="DB342" s="95" t="n"/>
      <c r="DC342" s="95" t="n"/>
      <c r="DD342" s="95" t="n"/>
      <c r="DE342" s="95" t="n"/>
      <c r="DF342" s="95" t="n"/>
      <c r="DG342" s="95" t="n"/>
      <c r="DH342" s="95" t="n"/>
      <c r="DI342" s="95" t="n"/>
      <c r="DJ342" s="95" t="n"/>
      <c r="DK342" s="95" t="n"/>
      <c r="DL342" s="95" t="n"/>
      <c r="DM342" s="95" t="n"/>
      <c r="DN342" s="95" t="n">
        <v>0</v>
      </c>
      <c r="DO342" s="95" t="n">
        <v>0</v>
      </c>
      <c r="DP342" s="95" t="n">
        <v>1</v>
      </c>
      <c r="DQ342" s="95" t="n">
        <v>1</v>
      </c>
      <c r="DR342" s="95" t="n"/>
      <c r="DS342" s="95" t="n"/>
      <c r="DT342" s="95" t="n"/>
      <c r="DU342" s="95" t="n">
        <v>1000</v>
      </c>
      <c r="DV342" s="95" t="inlineStr">
        <is>
          <t>шт.</t>
        </is>
      </c>
      <c r="DW342" s="95" t="inlineStr">
        <is>
          <t>шт.</t>
        </is>
      </c>
      <c r="DX342" s="95" t="n">
        <v>1</v>
      </c>
      <c r="DY342" s="95" t="n"/>
      <c r="DZ342" s="95" t="n"/>
      <c r="EA342" s="95" t="n"/>
      <c r="EB342" s="95" t="n"/>
      <c r="EC342" s="95" t="n"/>
      <c r="ED342" s="95" t="n"/>
      <c r="EE342" s="95" t="n">
        <v>1205296584</v>
      </c>
      <c r="EF342" s="95" t="n">
        <v>202</v>
      </c>
      <c r="EG342" s="95" t="inlineStr">
        <is>
          <t>Материалы</t>
        </is>
      </c>
      <c r="EH342" s="95" t="n">
        <v>0</v>
      </c>
      <c r="EI342" s="95" t="n"/>
      <c r="EJ342" s="95" t="n">
        <v>8.4</v>
      </c>
      <c r="EK342" s="95" t="n">
        <v>0</v>
      </c>
      <c r="EL342" s="95" t="inlineStr">
        <is>
          <t>ТКП / коммерческое предложение</t>
        </is>
      </c>
      <c r="EM342" s="95" t="inlineStr">
        <is>
          <t>PETR-978057</t>
        </is>
      </c>
      <c r="EN342" s="95" t="n"/>
      <c r="EO342" s="95" t="n"/>
      <c r="EP342" s="95" t="n"/>
      <c r="EQ342" s="95" t="n">
        <v>0</v>
      </c>
      <c r="ER342" s="95" t="n">
        <v>7248.34</v>
      </c>
      <c r="ES342" s="95" t="n">
        <v>0</v>
      </c>
      <c r="ET342" s="95" t="n">
        <v>0</v>
      </c>
      <c r="EU342" s="95" t="n">
        <v>0</v>
      </c>
      <c r="EV342" s="95" t="n">
        <v>0</v>
      </c>
      <c r="EW342" s="95" t="n">
        <v>0</v>
      </c>
      <c r="EX342" s="95" t="n">
        <v>0</v>
      </c>
      <c r="EY342" s="95" t="n">
        <v>0</v>
      </c>
      <c r="EZ342" s="95" t="n"/>
      <c r="FA342" s="95" t="n"/>
      <c r="FB342" s="95" t="n"/>
      <c r="FC342" s="95" t="n"/>
      <c r="FD342" s="95" t="n"/>
      <c r="FE342" s="95" t="n"/>
      <c r="FF342" s="95" t="n"/>
      <c r="FG342" s="95" t="n"/>
      <c r="FH342" s="95" t="n"/>
      <c r="FI342" s="95" t="n"/>
      <c r="FJ342" s="95" t="n"/>
      <c r="FK342" s="95" t="n"/>
      <c r="FL342" s="95" t="n"/>
      <c r="FM342" s="95" t="n"/>
      <c r="FN342" s="95" t="n"/>
      <c r="FO342" s="95" t="n"/>
      <c r="FP342" s="95" t="n"/>
      <c r="FQ342" s="95" t="n">
        <v>0</v>
      </c>
      <c r="FR342" s="95">
        <f>ROUND(IF(BI342=3,GM342,0),2)</f>
        <v/>
      </c>
      <c r="FS342" s="95" t="n">
        <v>0</v>
      </c>
      <c r="FT342" s="95" t="n"/>
      <c r="FU342" s="95" t="n"/>
      <c r="FV342" s="95" t="n"/>
      <c r="FW342" s="95" t="n"/>
      <c r="FX342" s="95" t="n">
        <v>0</v>
      </c>
      <c r="FY342" s="95" t="n">
        <v>0</v>
      </c>
      <c r="FZ342" s="95" t="n"/>
      <c r="GA342" s="95" t="inlineStr">
        <is>
          <t>[82 / 1,20 /  1] +  2% Заг.скл</t>
        </is>
      </c>
      <c r="GB342" s="95" t="n"/>
      <c r="GC342" s="95" t="n"/>
      <c r="GD342" s="95" t="n">
        <v>1</v>
      </c>
      <c r="GE342" s="95" t="n"/>
      <c r="GF342" s="95" t="n">
        <v>1205296584</v>
      </c>
      <c r="GG342" s="95" t="n">
        <v>2</v>
      </c>
      <c r="GH342" s="95" t="n">
        <v>4</v>
      </c>
      <c r="GI342" s="95" t="n">
        <v>-2</v>
      </c>
      <c r="GJ342" s="95" t="n">
        <v>0</v>
      </c>
      <c r="GK342" s="95" t="n">
        <v>0</v>
      </c>
      <c r="GL342" s="95">
        <f>ROUND(IF(AND(BH342=3,BI342=3,FS342&lt;&gt;0),P342,0),2)</f>
        <v/>
      </c>
      <c r="GM342" s="95">
        <f>ROUND(O342+X342+Y342,2)+GX342</f>
        <v/>
      </c>
      <c r="GN342" s="95">
        <f>IF(OR(BI342=0,BI342=1),GM342-GX342,0)</f>
        <v/>
      </c>
      <c r="GO342" s="95">
        <f>IF(BI342=2,GM342-GX342,0)</f>
        <v/>
      </c>
      <c r="GP342" s="95">
        <f>IF(BI342=4,GM342-GX342,0)</f>
        <v/>
      </c>
      <c r="GQ342" s="95" t="n"/>
      <c r="GR342" s="95" t="n">
        <v>0</v>
      </c>
      <c r="GS342" s="95" t="n">
        <v>2</v>
      </c>
      <c r="GT342" s="95" t="n">
        <v>0</v>
      </c>
      <c r="GU342" s="95" t="n"/>
      <c r="GV342" s="95">
        <f>ROUND((GT342),6)</f>
        <v/>
      </c>
      <c r="GW342" s="95" t="n">
        <v>1</v>
      </c>
      <c r="GX342" s="95">
        <f>ROUND(HC342*I342,2)</f>
        <v/>
      </c>
      <c r="GY342" s="95" t="n">
        <v>0</v>
      </c>
      <c r="GZ342" s="95" t="n">
        <v>0</v>
      </c>
      <c r="HA342" s="95" t="n">
        <v>0</v>
      </c>
      <c r="HB342" s="95" t="n">
        <v>0</v>
      </c>
      <c r="HC342" s="95">
        <f>GV342*GW342</f>
        <v/>
      </c>
      <c r="HD342" s="95" t="n">
        <v>0</v>
      </c>
      <c r="HE342" s="95" t="n"/>
      <c r="HF342" s="95" t="n"/>
      <c r="HG342" s="95" t="n"/>
      <c r="HH342" s="95" t="n"/>
      <c r="HI342" s="95" t="n"/>
      <c r="HJ342" s="95" t="n"/>
      <c r="HK342" s="95" t="n"/>
      <c r="HL342" s="95" t="n"/>
      <c r="HM342" s="95" t="n"/>
      <c r="HN342" s="95" t="n"/>
      <c r="HO342" s="95" t="n"/>
      <c r="HP342" s="95" t="n"/>
      <c r="HQ342" s="95" t="n"/>
      <c r="HR342" s="95" t="n"/>
      <c r="HS342" s="95" t="n"/>
      <c r="HT342" s="95" t="n"/>
      <c r="HU342" s="95" t="n"/>
      <c r="HV342" s="95" t="n"/>
      <c r="HW342" s="95" t="n"/>
      <c r="HX342" s="95" t="n"/>
      <c r="HY342" s="95" t="n"/>
      <c r="HZ342" s="95" t="n"/>
      <c r="IA342" s="95" t="n"/>
      <c r="IB342" s="95" t="n"/>
      <c r="IC342" s="95" t="n"/>
      <c r="ID342" s="95" t="n"/>
      <c r="IE342" s="95" t="n"/>
      <c r="IF342" s="95" t="n"/>
      <c r="IG342" s="95" t="n"/>
      <c r="IH342" s="95" t="n"/>
      <c r="II342" s="95" t="n"/>
      <c r="IJ342" s="95" t="n"/>
      <c r="IK342" s="95" t="n"/>
      <c r="IL342" s="95" t="n"/>
      <c r="IM342" s="95" t="n"/>
      <c r="IN342" s="95" t="n"/>
      <c r="IO342" s="95" t="n"/>
      <c r="IP342" s="95" t="n"/>
      <c r="IQ342" s="95" t="n"/>
      <c r="IR342" s="95" t="n"/>
      <c r="IS342" s="95" t="n"/>
      <c r="IT342" s="95" t="n"/>
      <c r="IU342" s="95" t="n"/>
    </row>
    <row r="343" ht="12.75" customHeight="1" s="54">
      <c r="A343" s="95" t="n">
        <v>18</v>
      </c>
      <c r="B343" s="95" t="n">
        <v>1</v>
      </c>
      <c r="C343" s="95">
        <f>ROW(SmtRes!A320)</f>
        <v/>
      </c>
      <c r="D343" s="95">
        <f>ROW(EtalonRes!A320)</f>
        <v/>
      </c>
      <c r="E343" s="95" t="n">
        <v>2.1</v>
      </c>
      <c r="F343" s="95" t="inlineStr">
        <is>
          <t>PETR-1149503</t>
        </is>
      </c>
      <c r="G343" s="95" t="inlineStr">
        <is>
          <t>Дозаторы, держатели, крючки, ершики и санитарные аксессуары</t>
        </is>
      </c>
      <c r="H343" s="95" t="inlineStr">
        <is>
          <t>компл.</t>
        </is>
      </c>
      <c r="I343" s="95" t="n">
        <v>8.4</v>
      </c>
      <c r="J343" s="95" t="n">
        <v>5798.67</v>
      </c>
      <c r="K343" s="95" t="n">
        <v>48708.84</v>
      </c>
      <c r="L343" s="95" t="n"/>
      <c r="M343" s="95" t="n"/>
      <c r="N343" s="95" t="n"/>
      <c r="O343" s="95">
        <f>ROUND(Z343,2)</f>
        <v/>
      </c>
      <c r="P343" s="95">
        <f>ROUND(U343,2)</f>
        <v/>
      </c>
      <c r="Q343" s="95">
        <f>ROUND(1,2)</f>
        <v/>
      </c>
      <c r="R343" s="95">
        <f>ROUND(AH343,2)</f>
        <v/>
      </c>
      <c r="S343" s="95" t="inlineStr">
        <is>
          <t>PETR-1149503</t>
        </is>
      </c>
      <c r="T343" s="95" t="inlineStr">
        <is>
          <t>material</t>
        </is>
      </c>
      <c r="U343" s="95" t="n">
        <v>48708.84</v>
      </c>
      <c r="V343" s="95" t="n">
        <v>0</v>
      </c>
      <c r="W343" s="95" t="n">
        <v>0</v>
      </c>
      <c r="X343" s="95" t="n">
        <v>0</v>
      </c>
      <c r="Y343" s="95" t="n">
        <v>0</v>
      </c>
      <c r="Z343" s="95" t="n">
        <v>48708.83</v>
      </c>
      <c r="AA343" s="95" t="n">
        <v>0</v>
      </c>
      <c r="AB343" s="95" t="n">
        <v>0</v>
      </c>
      <c r="AC343" s="95" t="n">
        <v>0</v>
      </c>
      <c r="AD343" s="95" t="n">
        <v>0</v>
      </c>
      <c r="AE343" s="95" t="inlineStr">
        <is>
          <t>material</t>
        </is>
      </c>
      <c r="AF343" s="95" t="n">
        <v>0</v>
      </c>
      <c r="AG343" s="95" t="n">
        <v>0</v>
      </c>
      <c r="AH343" s="95" t="n">
        <v>0</v>
      </c>
      <c r="AI343" s="95">
        <f>(EX343)</f>
        <v/>
      </c>
      <c r="AJ343" s="95">
        <f>(AS343)</f>
        <v/>
      </c>
      <c r="AK343" s="95" t="n">
        <v>0</v>
      </c>
      <c r="AL343" s="95" t="n">
        <v>0</v>
      </c>
      <c r="AM343" s="95" t="n">
        <v>0</v>
      </c>
      <c r="AN343" s="95" t="n">
        <v>0</v>
      </c>
      <c r="AO343" s="95">
        <f>ROUND(O343,2)</f>
        <v/>
      </c>
      <c r="AP343" s="95" t="n">
        <v>0</v>
      </c>
      <c r="AQ343" s="95">
        <f>ROUND(R343,2)</f>
        <v/>
      </c>
      <c r="AR343" s="95" t="n">
        <v>0</v>
      </c>
      <c r="AS343" s="95" t="n">
        <v>0</v>
      </c>
      <c r="AT343" s="95" t="n">
        <v>0</v>
      </c>
      <c r="AU343" s="95" t="n">
        <v>0</v>
      </c>
      <c r="AV343" s="95" t="n">
        <v>1</v>
      </c>
      <c r="AW343" s="95" t="n">
        <v>1</v>
      </c>
      <c r="AX343" s="95" t="n"/>
      <c r="AY343" s="95" t="n"/>
      <c r="AZ343" s="95" t="n">
        <v>1</v>
      </c>
      <c r="BA343" s="95" t="n">
        <v>0</v>
      </c>
      <c r="BB343" s="95" t="n">
        <v>0</v>
      </c>
      <c r="BC343" s="95" t="n">
        <v>1</v>
      </c>
      <c r="BD343" s="95" t="n"/>
      <c r="BE343" s="95" t="n"/>
      <c r="BF343" s="95" t="n"/>
      <c r="BG343" s="95" t="n"/>
      <c r="BH343" s="95" t="n">
        <v>3</v>
      </c>
      <c r="BI343" s="95" t="n">
        <v>8.4</v>
      </c>
      <c r="BJ343" s="95" t="n"/>
      <c r="BK343" s="95" t="n"/>
      <c r="BL343" s="95" t="n"/>
      <c r="BM343" s="95" t="n">
        <v>400002</v>
      </c>
      <c r="BN343" s="95" t="n">
        <v>0</v>
      </c>
      <c r="BO343" s="95" t="n"/>
      <c r="BP343" s="95" t="n">
        <v>0</v>
      </c>
      <c r="BQ343" s="95" t="n">
        <v>202</v>
      </c>
      <c r="BR343" s="95" t="n">
        <v>0</v>
      </c>
      <c r="BS343" s="95" t="n">
        <v>1</v>
      </c>
      <c r="BT343" s="95" t="n">
        <v>1</v>
      </c>
      <c r="BU343" s="95" t="n">
        <v>1</v>
      </c>
      <c r="BV343" s="95" t="n">
        <v>1</v>
      </c>
      <c r="BW343" s="95" t="n">
        <v>1</v>
      </c>
      <c r="BX343" s="95" t="n">
        <v>1</v>
      </c>
      <c r="BY343" s="95" t="n"/>
      <c r="BZ343" s="95" t="n">
        <v>0</v>
      </c>
      <c r="CA343" s="95" t="n">
        <v>0</v>
      </c>
      <c r="CB343" s="95" t="n"/>
      <c r="CC343" s="95" t="n"/>
      <c r="CD343" s="95" t="n"/>
      <c r="CE343" s="95" t="n">
        <v>30</v>
      </c>
      <c r="CF343" s="95" t="n">
        <v>0</v>
      </c>
      <c r="CG343" s="95" t="n">
        <v>0</v>
      </c>
      <c r="CH343" s="95" t="n"/>
      <c r="CI343" s="95" t="n"/>
      <c r="CJ343" s="95" t="n"/>
      <c r="CK343" s="95" t="n"/>
      <c r="CL343" s="95" t="n"/>
      <c r="CM343" s="95" t="n">
        <v>0</v>
      </c>
      <c r="CN343" s="95" t="n"/>
      <c r="CO343" s="95" t="n">
        <v>0</v>
      </c>
      <c r="CP343" s="95">
        <f>ROUND(P343,2)</f>
        <v/>
      </c>
      <c r="CQ343" s="95">
        <f>ROUND(V343,2)</f>
        <v/>
      </c>
      <c r="CR343" s="95">
        <f>ROUND(W343,2)</f>
        <v/>
      </c>
      <c r="CS343" s="95">
        <f>ROUND(X343,2)</f>
        <v/>
      </c>
      <c r="CT343" s="95">
        <f>ROUND(Y343,2)</f>
        <v/>
      </c>
      <c r="CU343" s="95">
        <f>ROUND(AF343,2)</f>
        <v/>
      </c>
      <c r="CV343" s="95">
        <f>ROUND((AH343*AV343),2)</f>
        <v/>
      </c>
      <c r="CW343" s="95">
        <f>ROUND(AI343,2)</f>
        <v/>
      </c>
      <c r="CX343" s="95">
        <f>ROUND(AJ343,2)</f>
        <v/>
      </c>
      <c r="CY343" s="95">
        <f>ROUND(((P343*AT343)/100),2)</f>
        <v/>
      </c>
      <c r="CZ343" s="95">
        <f>ROUND(((P343*AU343)/100),2)</f>
        <v/>
      </c>
      <c r="DA343" s="95" t="n"/>
      <c r="DB343" s="95" t="n"/>
      <c r="DC343" s="95" t="n"/>
      <c r="DD343" s="95" t="n"/>
      <c r="DE343" s="95" t="n"/>
      <c r="DF343" s="95" t="n"/>
      <c r="DG343" s="95" t="n"/>
      <c r="DH343" s="95" t="n"/>
      <c r="DI343" s="95" t="n"/>
      <c r="DJ343" s="95" t="n"/>
      <c r="DK343" s="95" t="n"/>
      <c r="DL343" s="95" t="n"/>
      <c r="DM343" s="95" t="n"/>
      <c r="DN343" s="95" t="n">
        <v>0</v>
      </c>
      <c r="DO343" s="95" t="n">
        <v>0</v>
      </c>
      <c r="DP343" s="95" t="n">
        <v>1</v>
      </c>
      <c r="DQ343" s="95" t="n">
        <v>1</v>
      </c>
      <c r="DR343" s="95" t="n"/>
      <c r="DS343" s="95" t="n"/>
      <c r="DT343" s="95" t="n"/>
      <c r="DU343" s="95" t="n">
        <v>1000</v>
      </c>
      <c r="DV343" s="95" t="inlineStr">
        <is>
          <t>компл.</t>
        </is>
      </c>
      <c r="DW343" s="95" t="inlineStr">
        <is>
          <t>компл.</t>
        </is>
      </c>
      <c r="DX343" s="95" t="n">
        <v>1</v>
      </c>
      <c r="DY343" s="95" t="n"/>
      <c r="DZ343" s="95" t="n"/>
      <c r="EA343" s="95" t="n"/>
      <c r="EB343" s="95" t="n"/>
      <c r="EC343" s="95" t="n"/>
      <c r="ED343" s="95" t="n"/>
      <c r="EE343" s="95" t="n">
        <v>1126151255</v>
      </c>
      <c r="EF343" s="95" t="n">
        <v>202</v>
      </c>
      <c r="EG343" s="95" t="inlineStr">
        <is>
          <t>Материалы</t>
        </is>
      </c>
      <c r="EH343" s="95" t="n">
        <v>0</v>
      </c>
      <c r="EI343" s="95" t="n"/>
      <c r="EJ343" s="95" t="n">
        <v>8.4</v>
      </c>
      <c r="EK343" s="95" t="n">
        <v>0</v>
      </c>
      <c r="EL343" s="95" t="inlineStr">
        <is>
          <t>ТКП / коммерческое предложение</t>
        </is>
      </c>
      <c r="EM343" s="95" t="inlineStr">
        <is>
          <t>PETR-1149503</t>
        </is>
      </c>
      <c r="EN343" s="95" t="n"/>
      <c r="EO343" s="95" t="n"/>
      <c r="EP343" s="95" t="n"/>
      <c r="EQ343" s="95" t="n">
        <v>0</v>
      </c>
      <c r="ER343" s="95" t="n">
        <v>5798.67</v>
      </c>
      <c r="ES343" s="95" t="n">
        <v>0</v>
      </c>
      <c r="ET343" s="95" t="n">
        <v>0</v>
      </c>
      <c r="EU343" s="95" t="n">
        <v>0</v>
      </c>
      <c r="EV343" s="95" t="n">
        <v>0</v>
      </c>
      <c r="EW343" s="95" t="n">
        <v>0</v>
      </c>
      <c r="EX343" s="95" t="n">
        <v>0</v>
      </c>
      <c r="EY343" s="95" t="n">
        <v>0</v>
      </c>
      <c r="EZ343" s="95" t="n"/>
      <c r="FA343" s="95" t="n"/>
      <c r="FB343" s="95" t="n"/>
      <c r="FC343" s="95" t="n"/>
      <c r="FD343" s="95" t="n"/>
      <c r="FE343" s="95" t="n"/>
      <c r="FF343" s="95" t="n"/>
      <c r="FG343" s="95" t="n"/>
      <c r="FH343" s="95" t="n"/>
      <c r="FI343" s="95" t="n"/>
      <c r="FJ343" s="95" t="n"/>
      <c r="FK343" s="95" t="n"/>
      <c r="FL343" s="95" t="n"/>
      <c r="FM343" s="95" t="n"/>
      <c r="FN343" s="95" t="n"/>
      <c r="FO343" s="95" t="n"/>
      <c r="FP343" s="95" t="n"/>
      <c r="FQ343" s="95" t="n">
        <v>0</v>
      </c>
      <c r="FR343" s="95">
        <f>ROUND(IF(BI343=3,GM343,0),2)</f>
        <v/>
      </c>
      <c r="FS343" s="95" t="n">
        <v>0</v>
      </c>
      <c r="FT343" s="95" t="n"/>
      <c r="FU343" s="95" t="n"/>
      <c r="FV343" s="95" t="n"/>
      <c r="FW343" s="95" t="n"/>
      <c r="FX343" s="95" t="n">
        <v>0</v>
      </c>
      <c r="FY343" s="95" t="n">
        <v>0</v>
      </c>
      <c r="FZ343" s="95" t="n"/>
      <c r="GA343" s="95" t="inlineStr">
        <is>
          <t>[82 / 1,20 /  1] +  2% Заг.скл</t>
        </is>
      </c>
      <c r="GB343" s="95" t="n"/>
      <c r="GC343" s="95" t="n"/>
      <c r="GD343" s="95" t="n">
        <v>1</v>
      </c>
      <c r="GE343" s="95" t="n"/>
      <c r="GF343" s="95" t="n">
        <v>1126151255</v>
      </c>
      <c r="GG343" s="95" t="n">
        <v>2</v>
      </c>
      <c r="GH343" s="95" t="n">
        <v>4</v>
      </c>
      <c r="GI343" s="95" t="n">
        <v>-2</v>
      </c>
      <c r="GJ343" s="95" t="n">
        <v>0</v>
      </c>
      <c r="GK343" s="95" t="n">
        <v>0</v>
      </c>
      <c r="GL343" s="95">
        <f>ROUND(IF(AND(BH343=3,BI343=3,FS343&lt;&gt;0),P343,0),2)</f>
        <v/>
      </c>
      <c r="GM343" s="95">
        <f>ROUND(O343+X343+Y343,2)+GX343</f>
        <v/>
      </c>
      <c r="GN343" s="95">
        <f>IF(OR(BI343=0,BI343=1),GM343-GX343,0)</f>
        <v/>
      </c>
      <c r="GO343" s="95">
        <f>IF(BI343=2,GM343-GX343,0)</f>
        <v/>
      </c>
      <c r="GP343" s="95">
        <f>IF(BI343=4,GM343-GX343,0)</f>
        <v/>
      </c>
      <c r="GQ343" s="95" t="n"/>
      <c r="GR343" s="95" t="n">
        <v>0</v>
      </c>
      <c r="GS343" s="95" t="n">
        <v>2</v>
      </c>
      <c r="GT343" s="95" t="n">
        <v>0</v>
      </c>
      <c r="GU343" s="95" t="n"/>
      <c r="GV343" s="95">
        <f>ROUND((GT343),6)</f>
        <v/>
      </c>
      <c r="GW343" s="95" t="n">
        <v>1</v>
      </c>
      <c r="GX343" s="95">
        <f>ROUND(HC343*I343,2)</f>
        <v/>
      </c>
      <c r="GY343" s="95" t="n">
        <v>0</v>
      </c>
      <c r="GZ343" s="95" t="n">
        <v>0</v>
      </c>
      <c r="HA343" s="95" t="n">
        <v>0</v>
      </c>
      <c r="HB343" s="95" t="n">
        <v>0</v>
      </c>
      <c r="HC343" s="95">
        <f>GV343*GW343</f>
        <v/>
      </c>
      <c r="HD343" s="95" t="n">
        <v>0</v>
      </c>
      <c r="HE343" s="95" t="n"/>
      <c r="HF343" s="95" t="n"/>
      <c r="HG343" s="95" t="n"/>
      <c r="HH343" s="95" t="n"/>
      <c r="HI343" s="95" t="n"/>
      <c r="HJ343" s="95" t="n"/>
      <c r="HK343" s="95" t="n"/>
      <c r="HL343" s="95" t="n"/>
      <c r="HM343" s="95" t="n"/>
      <c r="HN343" s="95" t="n"/>
      <c r="HO343" s="95" t="n"/>
      <c r="HP343" s="95" t="n"/>
      <c r="HQ343" s="95" t="n"/>
      <c r="HR343" s="95" t="n"/>
      <c r="HS343" s="95" t="n"/>
      <c r="HT343" s="95" t="n"/>
      <c r="HU343" s="95" t="n"/>
      <c r="HV343" s="95" t="n"/>
      <c r="HW343" s="95" t="n"/>
      <c r="HX343" s="95" t="n"/>
      <c r="HY343" s="95" t="n"/>
      <c r="HZ343" s="95" t="n"/>
      <c r="IA343" s="95" t="n"/>
      <c r="IB343" s="95" t="n"/>
      <c r="IC343" s="95" t="n"/>
      <c r="ID343" s="95" t="n"/>
      <c r="IE343" s="95" t="n"/>
      <c r="IF343" s="95" t="n"/>
      <c r="IG343" s="95" t="n"/>
      <c r="IH343" s="95" t="n"/>
      <c r="II343" s="95" t="n"/>
      <c r="IJ343" s="95" t="n"/>
      <c r="IK343" s="95" t="n"/>
      <c r="IL343" s="95" t="n"/>
      <c r="IM343" s="95" t="n"/>
      <c r="IN343" s="95" t="n"/>
      <c r="IO343" s="95" t="n"/>
      <c r="IP343" s="95" t="n"/>
      <c r="IQ343" s="95" t="n"/>
      <c r="IR343" s="95" t="n"/>
      <c r="IS343" s="95" t="n"/>
      <c r="IT343" s="95" t="n"/>
      <c r="IU343" s="95" t="n"/>
    </row>
    <row r="344" ht="12.75" customHeight="1" s="54">
      <c r="A344" s="95" t="n">
        <v>18</v>
      </c>
      <c r="B344" s="95" t="n">
        <v>1</v>
      </c>
      <c r="C344" s="95">
        <f>ROW(SmtRes!A321)</f>
        <v/>
      </c>
      <c r="D344" s="95">
        <f>ROW(EtalonRes!A321)</f>
        <v/>
      </c>
      <c r="E344" s="95" t="n">
        <v>2.1</v>
      </c>
      <c r="F344" s="95" t="inlineStr">
        <is>
          <t>PETR-788014</t>
        </is>
      </c>
      <c r="G344" s="95" t="inlineStr">
        <is>
          <t>Электросушилка для рук/диспенсер полотенец с крепежом</t>
        </is>
      </c>
      <c r="H344" s="95" t="inlineStr">
        <is>
          <t>шт.</t>
        </is>
      </c>
      <c r="I344" s="95" t="n">
        <v>8.4</v>
      </c>
      <c r="J344" s="95" t="n">
        <v>10593.73</v>
      </c>
      <c r="K344" s="95" t="n">
        <v>88987.31</v>
      </c>
      <c r="L344" s="95" t="n"/>
      <c r="M344" s="95" t="n"/>
      <c r="N344" s="95" t="n"/>
      <c r="O344" s="95">
        <f>ROUND(Z344,2)</f>
        <v/>
      </c>
      <c r="P344" s="95">
        <f>ROUND(U344,2)</f>
        <v/>
      </c>
      <c r="Q344" s="95">
        <f>ROUND(1,2)</f>
        <v/>
      </c>
      <c r="R344" s="95">
        <f>ROUND(AH344,2)</f>
        <v/>
      </c>
      <c r="S344" s="95" t="inlineStr">
        <is>
          <t>PETR-788014</t>
        </is>
      </c>
      <c r="T344" s="95" t="inlineStr">
        <is>
          <t>material</t>
        </is>
      </c>
      <c r="U344" s="95" t="n">
        <v>88987.31</v>
      </c>
      <c r="V344" s="95" t="n">
        <v>0</v>
      </c>
      <c r="W344" s="95" t="n">
        <v>0</v>
      </c>
      <c r="X344" s="95" t="n">
        <v>0</v>
      </c>
      <c r="Y344" s="95" t="n">
        <v>0</v>
      </c>
      <c r="Z344" s="95" t="n">
        <v>88987.33</v>
      </c>
      <c r="AA344" s="95" t="n">
        <v>0</v>
      </c>
      <c r="AB344" s="95" t="n">
        <v>0</v>
      </c>
      <c r="AC344" s="95" t="n">
        <v>0</v>
      </c>
      <c r="AD344" s="95" t="n">
        <v>0</v>
      </c>
      <c r="AE344" s="95" t="inlineStr">
        <is>
          <t>material</t>
        </is>
      </c>
      <c r="AF344" s="95" t="n">
        <v>0</v>
      </c>
      <c r="AG344" s="95" t="n">
        <v>0</v>
      </c>
      <c r="AH344" s="95" t="n">
        <v>0</v>
      </c>
      <c r="AI344" s="95">
        <f>(EX344)</f>
        <v/>
      </c>
      <c r="AJ344" s="95">
        <f>(AS344)</f>
        <v/>
      </c>
      <c r="AK344" s="95" t="n">
        <v>0</v>
      </c>
      <c r="AL344" s="95" t="n">
        <v>0</v>
      </c>
      <c r="AM344" s="95" t="n">
        <v>0</v>
      </c>
      <c r="AN344" s="95" t="n">
        <v>0</v>
      </c>
      <c r="AO344" s="95">
        <f>ROUND(O344,2)</f>
        <v/>
      </c>
      <c r="AP344" s="95" t="n">
        <v>0</v>
      </c>
      <c r="AQ344" s="95">
        <f>ROUND(R344,2)</f>
        <v/>
      </c>
      <c r="AR344" s="95" t="n">
        <v>0</v>
      </c>
      <c r="AS344" s="95" t="n">
        <v>0</v>
      </c>
      <c r="AT344" s="95" t="n">
        <v>0</v>
      </c>
      <c r="AU344" s="95" t="n">
        <v>0</v>
      </c>
      <c r="AV344" s="95" t="n">
        <v>1</v>
      </c>
      <c r="AW344" s="95" t="n">
        <v>1</v>
      </c>
      <c r="AX344" s="95" t="n"/>
      <c r="AY344" s="95" t="n"/>
      <c r="AZ344" s="95" t="n">
        <v>1</v>
      </c>
      <c r="BA344" s="95" t="n">
        <v>0</v>
      </c>
      <c r="BB344" s="95" t="n">
        <v>0</v>
      </c>
      <c r="BC344" s="95" t="n">
        <v>1</v>
      </c>
      <c r="BD344" s="95" t="n"/>
      <c r="BE344" s="95" t="n"/>
      <c r="BF344" s="95" t="n"/>
      <c r="BG344" s="95" t="n"/>
      <c r="BH344" s="95" t="n">
        <v>3</v>
      </c>
      <c r="BI344" s="95" t="n">
        <v>8.4</v>
      </c>
      <c r="BJ344" s="95" t="n"/>
      <c r="BK344" s="95" t="n"/>
      <c r="BL344" s="95" t="n"/>
      <c r="BM344" s="95" t="n">
        <v>400002</v>
      </c>
      <c r="BN344" s="95" t="n">
        <v>0</v>
      </c>
      <c r="BO344" s="95" t="n"/>
      <c r="BP344" s="95" t="n">
        <v>0</v>
      </c>
      <c r="BQ344" s="95" t="n">
        <v>202</v>
      </c>
      <c r="BR344" s="95" t="n">
        <v>0</v>
      </c>
      <c r="BS344" s="95" t="n">
        <v>1</v>
      </c>
      <c r="BT344" s="95" t="n">
        <v>1</v>
      </c>
      <c r="BU344" s="95" t="n">
        <v>1</v>
      </c>
      <c r="BV344" s="95" t="n">
        <v>1</v>
      </c>
      <c r="BW344" s="95" t="n">
        <v>1</v>
      </c>
      <c r="BX344" s="95" t="n">
        <v>1</v>
      </c>
      <c r="BY344" s="95" t="n"/>
      <c r="BZ344" s="95" t="n">
        <v>0</v>
      </c>
      <c r="CA344" s="95" t="n">
        <v>0</v>
      </c>
      <c r="CB344" s="95" t="n"/>
      <c r="CC344" s="95" t="n"/>
      <c r="CD344" s="95" t="n"/>
      <c r="CE344" s="95" t="n">
        <v>30</v>
      </c>
      <c r="CF344" s="95" t="n">
        <v>0</v>
      </c>
      <c r="CG344" s="95" t="n">
        <v>0</v>
      </c>
      <c r="CH344" s="95" t="n"/>
      <c r="CI344" s="95" t="n"/>
      <c r="CJ344" s="95" t="n"/>
      <c r="CK344" s="95" t="n"/>
      <c r="CL344" s="95" t="n"/>
      <c r="CM344" s="95" t="n">
        <v>0</v>
      </c>
      <c r="CN344" s="95" t="n"/>
      <c r="CO344" s="95" t="n">
        <v>0</v>
      </c>
      <c r="CP344" s="95">
        <f>ROUND(P344,2)</f>
        <v/>
      </c>
      <c r="CQ344" s="95">
        <f>ROUND(V344,2)</f>
        <v/>
      </c>
      <c r="CR344" s="95">
        <f>ROUND(W344,2)</f>
        <v/>
      </c>
      <c r="CS344" s="95">
        <f>ROUND(X344,2)</f>
        <v/>
      </c>
      <c r="CT344" s="95">
        <f>ROUND(Y344,2)</f>
        <v/>
      </c>
      <c r="CU344" s="95">
        <f>ROUND(AF344,2)</f>
        <v/>
      </c>
      <c r="CV344" s="95">
        <f>ROUND((AH344*AV344),2)</f>
        <v/>
      </c>
      <c r="CW344" s="95">
        <f>ROUND(AI344,2)</f>
        <v/>
      </c>
      <c r="CX344" s="95">
        <f>ROUND(AJ344,2)</f>
        <v/>
      </c>
      <c r="CY344" s="95">
        <f>ROUND(((P344*AT344)/100),2)</f>
        <v/>
      </c>
      <c r="CZ344" s="95">
        <f>ROUND(((P344*AU344)/100),2)</f>
        <v/>
      </c>
      <c r="DA344" s="95" t="n"/>
      <c r="DB344" s="95" t="n"/>
      <c r="DC344" s="95" t="n"/>
      <c r="DD344" s="95" t="n"/>
      <c r="DE344" s="95" t="n"/>
      <c r="DF344" s="95" t="n"/>
      <c r="DG344" s="95" t="n"/>
      <c r="DH344" s="95" t="n"/>
      <c r="DI344" s="95" t="n"/>
      <c r="DJ344" s="95" t="n"/>
      <c r="DK344" s="95" t="n"/>
      <c r="DL344" s="95" t="n"/>
      <c r="DM344" s="95" t="n"/>
      <c r="DN344" s="95" t="n">
        <v>0</v>
      </c>
      <c r="DO344" s="95" t="n">
        <v>0</v>
      </c>
      <c r="DP344" s="95" t="n">
        <v>1</v>
      </c>
      <c r="DQ344" s="95" t="n">
        <v>1</v>
      </c>
      <c r="DR344" s="95" t="n"/>
      <c r="DS344" s="95" t="n"/>
      <c r="DT344" s="95" t="n"/>
      <c r="DU344" s="95" t="n">
        <v>1000</v>
      </c>
      <c r="DV344" s="95" t="inlineStr">
        <is>
          <t>шт.</t>
        </is>
      </c>
      <c r="DW344" s="95" t="inlineStr">
        <is>
          <t>шт.</t>
        </is>
      </c>
      <c r="DX344" s="95" t="n">
        <v>1</v>
      </c>
      <c r="DY344" s="95" t="n"/>
      <c r="DZ344" s="95" t="n"/>
      <c r="EA344" s="95" t="n"/>
      <c r="EB344" s="95" t="n"/>
      <c r="EC344" s="95" t="n"/>
      <c r="ED344" s="95" t="n"/>
      <c r="EE344" s="95" t="n">
        <v>1050050180</v>
      </c>
      <c r="EF344" s="95" t="n">
        <v>202</v>
      </c>
      <c r="EG344" s="95" t="inlineStr">
        <is>
          <t>Материалы</t>
        </is>
      </c>
      <c r="EH344" s="95" t="n">
        <v>0</v>
      </c>
      <c r="EI344" s="95" t="n"/>
      <c r="EJ344" s="95" t="n">
        <v>8.4</v>
      </c>
      <c r="EK344" s="95" t="n">
        <v>0</v>
      </c>
      <c r="EL344" s="95" t="inlineStr">
        <is>
          <t>ТКП / коммерческое предложение</t>
        </is>
      </c>
      <c r="EM344" s="95" t="inlineStr">
        <is>
          <t>PETR-788014</t>
        </is>
      </c>
      <c r="EN344" s="95" t="n"/>
      <c r="EO344" s="95" t="n"/>
      <c r="EP344" s="95" t="n"/>
      <c r="EQ344" s="95" t="n">
        <v>0</v>
      </c>
      <c r="ER344" s="95" t="n">
        <v>10593.73</v>
      </c>
      <c r="ES344" s="95" t="n">
        <v>0</v>
      </c>
      <c r="ET344" s="95" t="n">
        <v>0</v>
      </c>
      <c r="EU344" s="95" t="n">
        <v>0</v>
      </c>
      <c r="EV344" s="95" t="n">
        <v>0</v>
      </c>
      <c r="EW344" s="95" t="n">
        <v>0</v>
      </c>
      <c r="EX344" s="95" t="n">
        <v>0</v>
      </c>
      <c r="EY344" s="95" t="n">
        <v>0</v>
      </c>
      <c r="EZ344" s="95" t="n"/>
      <c r="FA344" s="95" t="n"/>
      <c r="FB344" s="95" t="n"/>
      <c r="FC344" s="95" t="n"/>
      <c r="FD344" s="95" t="n"/>
      <c r="FE344" s="95" t="n"/>
      <c r="FF344" s="95" t="n"/>
      <c r="FG344" s="95" t="n"/>
      <c r="FH344" s="95" t="n"/>
      <c r="FI344" s="95" t="n"/>
      <c r="FJ344" s="95" t="n"/>
      <c r="FK344" s="95" t="n"/>
      <c r="FL344" s="95" t="n"/>
      <c r="FM344" s="95" t="n"/>
      <c r="FN344" s="95" t="n"/>
      <c r="FO344" s="95" t="n"/>
      <c r="FP344" s="95" t="n"/>
      <c r="FQ344" s="95" t="n">
        <v>0</v>
      </c>
      <c r="FR344" s="95">
        <f>ROUND(IF(BI344=3,GM344,0),2)</f>
        <v/>
      </c>
      <c r="FS344" s="95" t="n">
        <v>0</v>
      </c>
      <c r="FT344" s="95" t="n"/>
      <c r="FU344" s="95" t="n"/>
      <c r="FV344" s="95" t="n"/>
      <c r="FW344" s="95" t="n"/>
      <c r="FX344" s="95" t="n">
        <v>0</v>
      </c>
      <c r="FY344" s="95" t="n">
        <v>0</v>
      </c>
      <c r="FZ344" s="95" t="n"/>
      <c r="GA344" s="95" t="inlineStr">
        <is>
          <t>[82 / 1,20 /  1] +  2% Заг.скл</t>
        </is>
      </c>
      <c r="GB344" s="95" t="n"/>
      <c r="GC344" s="95" t="n"/>
      <c r="GD344" s="95" t="n">
        <v>1</v>
      </c>
      <c r="GE344" s="95" t="n"/>
      <c r="GF344" s="95" t="n">
        <v>1050050180</v>
      </c>
      <c r="GG344" s="95" t="n">
        <v>2</v>
      </c>
      <c r="GH344" s="95" t="n">
        <v>4</v>
      </c>
      <c r="GI344" s="95" t="n">
        <v>-2</v>
      </c>
      <c r="GJ344" s="95" t="n">
        <v>0</v>
      </c>
      <c r="GK344" s="95" t="n">
        <v>0</v>
      </c>
      <c r="GL344" s="95">
        <f>ROUND(IF(AND(BH344=3,BI344=3,FS344&lt;&gt;0),P344,0),2)</f>
        <v/>
      </c>
      <c r="GM344" s="95">
        <f>ROUND(O344+X344+Y344,2)+GX344</f>
        <v/>
      </c>
      <c r="GN344" s="95">
        <f>IF(OR(BI344=0,BI344=1),GM344-GX344,0)</f>
        <v/>
      </c>
      <c r="GO344" s="95">
        <f>IF(BI344=2,GM344-GX344,0)</f>
        <v/>
      </c>
      <c r="GP344" s="95">
        <f>IF(BI344=4,GM344-GX344,0)</f>
        <v/>
      </c>
      <c r="GQ344" s="95" t="n"/>
      <c r="GR344" s="95" t="n">
        <v>0</v>
      </c>
      <c r="GS344" s="95" t="n">
        <v>2</v>
      </c>
      <c r="GT344" s="95" t="n">
        <v>0</v>
      </c>
      <c r="GU344" s="95" t="n"/>
      <c r="GV344" s="95">
        <f>ROUND((GT344),6)</f>
        <v/>
      </c>
      <c r="GW344" s="95" t="n">
        <v>1</v>
      </c>
      <c r="GX344" s="95">
        <f>ROUND(HC344*I344,2)</f>
        <v/>
      </c>
      <c r="GY344" s="95" t="n">
        <v>0</v>
      </c>
      <c r="GZ344" s="95" t="n">
        <v>0</v>
      </c>
      <c r="HA344" s="95" t="n">
        <v>0</v>
      </c>
      <c r="HB344" s="95" t="n">
        <v>0</v>
      </c>
      <c r="HC344" s="95">
        <f>GV344*GW344</f>
        <v/>
      </c>
      <c r="HD344" s="95" t="n">
        <v>0</v>
      </c>
      <c r="HE344" s="95" t="n"/>
      <c r="HF344" s="95" t="n"/>
      <c r="HG344" s="95" t="n"/>
      <c r="HH344" s="95" t="n"/>
      <c r="HI344" s="95" t="n"/>
      <c r="HJ344" s="95" t="n"/>
      <c r="HK344" s="95" t="n"/>
      <c r="HL344" s="95" t="n"/>
      <c r="HM344" s="95" t="n"/>
      <c r="HN344" s="95" t="n"/>
      <c r="HO344" s="95" t="n"/>
      <c r="HP344" s="95" t="n"/>
      <c r="HQ344" s="95" t="n"/>
      <c r="HR344" s="95" t="n"/>
      <c r="HS344" s="95" t="n"/>
      <c r="HT344" s="95" t="n"/>
      <c r="HU344" s="95" t="n"/>
      <c r="HV344" s="95" t="n"/>
      <c r="HW344" s="95" t="n"/>
      <c r="HX344" s="95" t="n"/>
      <c r="HY344" s="95" t="n"/>
      <c r="HZ344" s="95" t="n"/>
      <c r="IA344" s="95" t="n"/>
      <c r="IB344" s="95" t="n"/>
      <c r="IC344" s="95" t="n"/>
      <c r="ID344" s="95" t="n"/>
      <c r="IE344" s="95" t="n"/>
      <c r="IF344" s="95" t="n"/>
      <c r="IG344" s="95" t="n"/>
      <c r="IH344" s="95" t="n"/>
      <c r="II344" s="95" t="n"/>
      <c r="IJ344" s="95" t="n"/>
      <c r="IK344" s="95" t="n"/>
      <c r="IL344" s="95" t="n"/>
      <c r="IM344" s="95" t="n"/>
      <c r="IN344" s="95" t="n"/>
      <c r="IO344" s="95" t="n"/>
      <c r="IP344" s="95" t="n"/>
      <c r="IQ344" s="95" t="n"/>
      <c r="IR344" s="95" t="n"/>
      <c r="IS344" s="95" t="n"/>
      <c r="IT344" s="95" t="n"/>
      <c r="IU344" s="95" t="n"/>
    </row>
    <row r="345" ht="12.75" customHeight="1" s="54">
      <c r="A345" s="95" t="n">
        <v>18</v>
      </c>
      <c r="B345" s="95" t="n">
        <v>1</v>
      </c>
      <c r="C345" s="95">
        <f>ROW(SmtRes!A322)</f>
        <v/>
      </c>
      <c r="D345" s="95">
        <f>ROW(EtalonRes!A322)</f>
        <v/>
      </c>
      <c r="E345" s="95" t="n">
        <v>2</v>
      </c>
      <c r="F345" s="95" t="inlineStr">
        <is>
          <t>PETR-686249</t>
        </is>
      </c>
      <c r="G345" s="95" t="inlineStr">
        <is>
          <t>Смеситель Iddis Bild хром</t>
        </is>
      </c>
      <c r="H345" s="95" t="inlineStr">
        <is>
          <t>шт.</t>
        </is>
      </c>
      <c r="I345" s="95" t="n">
        <v>10.5</v>
      </c>
      <c r="J345" s="95" t="n">
        <v>6679.62</v>
      </c>
      <c r="K345" s="95" t="n">
        <v>70136.05</v>
      </c>
      <c r="L345" s="95" t="n"/>
      <c r="M345" s="95" t="n"/>
      <c r="N345" s="95" t="n"/>
      <c r="O345" s="95">
        <f>ROUND(Z345,2)</f>
        <v/>
      </c>
      <c r="P345" s="95">
        <f>ROUND(U345,2)</f>
        <v/>
      </c>
      <c r="Q345" s="95">
        <f>ROUND(1,2)</f>
        <v/>
      </c>
      <c r="R345" s="95">
        <f>ROUND(AH345,2)</f>
        <v/>
      </c>
      <c r="S345" s="95" t="inlineStr">
        <is>
          <t>PETR-686249</t>
        </is>
      </c>
      <c r="T345" s="95" t="inlineStr">
        <is>
          <t>equipment</t>
        </is>
      </c>
      <c r="U345" s="95" t="n">
        <v>70136.05</v>
      </c>
      <c r="V345" s="95" t="n">
        <v>0</v>
      </c>
      <c r="W345" s="95" t="n">
        <v>0</v>
      </c>
      <c r="X345" s="95" t="n">
        <v>0</v>
      </c>
      <c r="Y345" s="95" t="n">
        <v>0</v>
      </c>
      <c r="Z345" s="95" t="n">
        <v>70136.00999999999</v>
      </c>
      <c r="AA345" s="95" t="n">
        <v>0</v>
      </c>
      <c r="AB345" s="95" t="n">
        <v>0</v>
      </c>
      <c r="AC345" s="95" t="n">
        <v>0</v>
      </c>
      <c r="AD345" s="95" t="n">
        <v>0</v>
      </c>
      <c r="AE345" s="95" t="inlineStr">
        <is>
          <t>equipment</t>
        </is>
      </c>
      <c r="AF345" s="95" t="n">
        <v>0</v>
      </c>
      <c r="AG345" s="95" t="n">
        <v>0</v>
      </c>
      <c r="AH345" s="95" t="n">
        <v>0</v>
      </c>
      <c r="AI345" s="95">
        <f>(EX345)</f>
        <v/>
      </c>
      <c r="AJ345" s="95">
        <f>(AS345)</f>
        <v/>
      </c>
      <c r="AK345" s="95" t="n">
        <v>0</v>
      </c>
      <c r="AL345" s="95" t="n">
        <v>0</v>
      </c>
      <c r="AM345" s="95" t="n">
        <v>0</v>
      </c>
      <c r="AN345" s="95" t="n">
        <v>0</v>
      </c>
      <c r="AO345" s="95">
        <f>ROUND(O345,2)</f>
        <v/>
      </c>
      <c r="AP345" s="95" t="n">
        <v>0</v>
      </c>
      <c r="AQ345" s="95">
        <f>ROUND(R345,2)</f>
        <v/>
      </c>
      <c r="AR345" s="95" t="n">
        <v>0</v>
      </c>
      <c r="AS345" s="95" t="n">
        <v>0</v>
      </c>
      <c r="AT345" s="95" t="n">
        <v>0</v>
      </c>
      <c r="AU345" s="95" t="n">
        <v>0</v>
      </c>
      <c r="AV345" s="95" t="n">
        <v>1</v>
      </c>
      <c r="AW345" s="95" t="n">
        <v>1</v>
      </c>
      <c r="AX345" s="95" t="n"/>
      <c r="AY345" s="95" t="n"/>
      <c r="AZ345" s="95" t="n">
        <v>1</v>
      </c>
      <c r="BA345" s="95" t="n">
        <v>0</v>
      </c>
      <c r="BB345" s="95" t="n">
        <v>0</v>
      </c>
      <c r="BC345" s="95" t="n">
        <v>1</v>
      </c>
      <c r="BD345" s="95" t="n"/>
      <c r="BE345" s="95" t="n"/>
      <c r="BF345" s="95" t="n"/>
      <c r="BG345" s="95" t="n"/>
      <c r="BH345" s="95" t="n">
        <v>3</v>
      </c>
      <c r="BI345" s="95" t="n">
        <v>10.5</v>
      </c>
      <c r="BJ345" s="95" t="n"/>
      <c r="BK345" s="95" t="n"/>
      <c r="BL345" s="95" t="n"/>
      <c r="BM345" s="95" t="n">
        <v>400003</v>
      </c>
      <c r="BN345" s="95" t="n">
        <v>0</v>
      </c>
      <c r="BO345" s="95" t="n"/>
      <c r="BP345" s="95" t="n">
        <v>0</v>
      </c>
      <c r="BQ345" s="95" t="n">
        <v>216</v>
      </c>
      <c r="BR345" s="95" t="n">
        <v>0</v>
      </c>
      <c r="BS345" s="95" t="n">
        <v>1</v>
      </c>
      <c r="BT345" s="95" t="n">
        <v>1</v>
      </c>
      <c r="BU345" s="95" t="n">
        <v>1</v>
      </c>
      <c r="BV345" s="95" t="n">
        <v>1</v>
      </c>
      <c r="BW345" s="95" t="n">
        <v>1</v>
      </c>
      <c r="BX345" s="95" t="n">
        <v>1</v>
      </c>
      <c r="BY345" s="95" t="n"/>
      <c r="BZ345" s="95" t="n">
        <v>0</v>
      </c>
      <c r="CA345" s="95" t="n">
        <v>0</v>
      </c>
      <c r="CB345" s="95" t="n"/>
      <c r="CC345" s="95" t="n"/>
      <c r="CD345" s="95" t="n"/>
      <c r="CE345" s="95" t="n">
        <v>30</v>
      </c>
      <c r="CF345" s="95" t="n">
        <v>0</v>
      </c>
      <c r="CG345" s="95" t="n">
        <v>0</v>
      </c>
      <c r="CH345" s="95" t="n"/>
      <c r="CI345" s="95" t="n"/>
      <c r="CJ345" s="95" t="n"/>
      <c r="CK345" s="95" t="n"/>
      <c r="CL345" s="95" t="n"/>
      <c r="CM345" s="95" t="n">
        <v>0</v>
      </c>
      <c r="CN345" s="95" t="n"/>
      <c r="CO345" s="95" t="n">
        <v>0</v>
      </c>
      <c r="CP345" s="95">
        <f>ROUND(P345,2)</f>
        <v/>
      </c>
      <c r="CQ345" s="95">
        <f>ROUND(V345,2)</f>
        <v/>
      </c>
      <c r="CR345" s="95">
        <f>ROUND(W345,2)</f>
        <v/>
      </c>
      <c r="CS345" s="95">
        <f>ROUND(X345,2)</f>
        <v/>
      </c>
      <c r="CT345" s="95">
        <f>ROUND(Y345,2)</f>
        <v/>
      </c>
      <c r="CU345" s="95">
        <f>ROUND(AF345,2)</f>
        <v/>
      </c>
      <c r="CV345" s="95">
        <f>ROUND((AH345*AV345),2)</f>
        <v/>
      </c>
      <c r="CW345" s="95">
        <f>ROUND(AI345,2)</f>
        <v/>
      </c>
      <c r="CX345" s="95">
        <f>ROUND(AJ345,2)</f>
        <v/>
      </c>
      <c r="CY345" s="95">
        <f>ROUND(((P345*AT345)/100),2)</f>
        <v/>
      </c>
      <c r="CZ345" s="95">
        <f>ROUND(((P345*AU345)/100),2)</f>
        <v/>
      </c>
      <c r="DA345" s="95" t="n"/>
      <c r="DB345" s="95" t="n"/>
      <c r="DC345" s="95" t="n"/>
      <c r="DD345" s="95" t="n"/>
      <c r="DE345" s="95" t="n"/>
      <c r="DF345" s="95" t="n"/>
      <c r="DG345" s="95" t="n"/>
      <c r="DH345" s="95" t="n"/>
      <c r="DI345" s="95" t="n"/>
      <c r="DJ345" s="95" t="n"/>
      <c r="DK345" s="95" t="n"/>
      <c r="DL345" s="95" t="n"/>
      <c r="DM345" s="95" t="n"/>
      <c r="DN345" s="95" t="n">
        <v>0</v>
      </c>
      <c r="DO345" s="95" t="n">
        <v>0</v>
      </c>
      <c r="DP345" s="95" t="n">
        <v>1</v>
      </c>
      <c r="DQ345" s="95" t="n">
        <v>1</v>
      </c>
      <c r="DR345" s="95" t="n"/>
      <c r="DS345" s="95" t="n"/>
      <c r="DT345" s="95" t="n"/>
      <c r="DU345" s="95" t="n">
        <v>1000</v>
      </c>
      <c r="DV345" s="95" t="inlineStr">
        <is>
          <t>шт.</t>
        </is>
      </c>
      <c r="DW345" s="95" t="inlineStr">
        <is>
          <t>шт.</t>
        </is>
      </c>
      <c r="DX345" s="95" t="n">
        <v>1</v>
      </c>
      <c r="DY345" s="95" t="n"/>
      <c r="DZ345" s="95" t="n"/>
      <c r="EA345" s="95" t="n"/>
      <c r="EB345" s="95" t="n"/>
      <c r="EC345" s="95" t="n"/>
      <c r="ED345" s="95" t="n"/>
      <c r="EE345" s="95" t="n">
        <v>1550004926</v>
      </c>
      <c r="EF345" s="95" t="n">
        <v>216</v>
      </c>
      <c r="EG345" s="95" t="inlineStr">
        <is>
          <t>Оборудование</t>
        </is>
      </c>
      <c r="EH345" s="95" t="n">
        <v>0</v>
      </c>
      <c r="EI345" s="95" t="n"/>
      <c r="EJ345" s="95" t="n">
        <v>10.5</v>
      </c>
      <c r="EK345" s="95" t="n">
        <v>0</v>
      </c>
      <c r="EL345" s="95" t="inlineStr">
        <is>
          <t>ТКП / коммерческое предложение</t>
        </is>
      </c>
      <c r="EM345" s="95" t="inlineStr">
        <is>
          <t>PETR-686249</t>
        </is>
      </c>
      <c r="EN345" s="95" t="n"/>
      <c r="EO345" s="95" t="n"/>
      <c r="EP345" s="95" t="n"/>
      <c r="EQ345" s="95" t="n">
        <v>0</v>
      </c>
      <c r="ER345" s="95" t="n">
        <v>6679.62</v>
      </c>
      <c r="ES345" s="95" t="n">
        <v>0</v>
      </c>
      <c r="ET345" s="95" t="n">
        <v>0</v>
      </c>
      <c r="EU345" s="95" t="n">
        <v>0</v>
      </c>
      <c r="EV345" s="95" t="n">
        <v>0</v>
      </c>
      <c r="EW345" s="95" t="n">
        <v>0</v>
      </c>
      <c r="EX345" s="95" t="n">
        <v>0</v>
      </c>
      <c r="EY345" s="95" t="n">
        <v>0</v>
      </c>
      <c r="EZ345" s="95" t="n"/>
      <c r="FA345" s="95" t="n"/>
      <c r="FB345" s="95" t="n"/>
      <c r="FC345" s="95" t="n"/>
      <c r="FD345" s="95" t="n"/>
      <c r="FE345" s="95" t="n"/>
      <c r="FF345" s="95" t="n"/>
      <c r="FG345" s="95" t="n"/>
      <c r="FH345" s="95" t="n"/>
      <c r="FI345" s="95" t="n"/>
      <c r="FJ345" s="95" t="n"/>
      <c r="FK345" s="95" t="n"/>
      <c r="FL345" s="95" t="n"/>
      <c r="FM345" s="95" t="n"/>
      <c r="FN345" s="95" t="n"/>
      <c r="FO345" s="95" t="n"/>
      <c r="FP345" s="95" t="n"/>
      <c r="FQ345" s="95" t="n">
        <v>0</v>
      </c>
      <c r="FR345" s="95">
        <f>ROUND(IF(BI345=3,GM345,0),2)</f>
        <v/>
      </c>
      <c r="FS345" s="95" t="n">
        <v>0</v>
      </c>
      <c r="FT345" s="95" t="n"/>
      <c r="FU345" s="95" t="n"/>
      <c r="FV345" s="95" t="n"/>
      <c r="FW345" s="95" t="n"/>
      <c r="FX345" s="95" t="n">
        <v>0</v>
      </c>
      <c r="FY345" s="95" t="n">
        <v>0</v>
      </c>
      <c r="FZ345" s="95" t="n"/>
      <c r="GA345" s="95" t="inlineStr">
        <is>
          <t>[83 / 1,20 /  1] +  1,2% Заг.скл</t>
        </is>
      </c>
      <c r="GB345" s="95" t="n"/>
      <c r="GC345" s="95" t="n"/>
      <c r="GD345" s="95" t="n">
        <v>1</v>
      </c>
      <c r="GE345" s="95" t="n"/>
      <c r="GF345" s="95" t="n">
        <v>1550004926</v>
      </c>
      <c r="GG345" s="95" t="n">
        <v>2</v>
      </c>
      <c r="GH345" s="95" t="n">
        <v>3</v>
      </c>
      <c r="GI345" s="95" t="n">
        <v>5</v>
      </c>
      <c r="GJ345" s="95" t="n">
        <v>0</v>
      </c>
      <c r="GK345" s="95" t="n">
        <v>0</v>
      </c>
      <c r="GL345" s="95">
        <f>ROUND(IF(AND(BH345=3,BI345=3,FS345&lt;&gt;0),P345,0),2)</f>
        <v/>
      </c>
      <c r="GM345" s="95">
        <f>ROUND(O345+X345+Y345,2)+GX345</f>
        <v/>
      </c>
      <c r="GN345" s="95">
        <f>IF(OR(BI345=0,BI345=1),GM345-GX345,0)</f>
        <v/>
      </c>
      <c r="GO345" s="95">
        <f>IF(BI345=2,GM345-GX345,0)</f>
        <v/>
      </c>
      <c r="GP345" s="95">
        <f>IF(BI345=4,GM345-GX345,0)</f>
        <v/>
      </c>
      <c r="GQ345" s="95" t="n"/>
      <c r="GR345" s="95" t="n">
        <v>1</v>
      </c>
      <c r="GS345" s="95" t="n">
        <v>1</v>
      </c>
      <c r="GT345" s="95" t="n">
        <v>0</v>
      </c>
      <c r="GU345" s="95" t="n"/>
      <c r="GV345" s="95">
        <f>ROUND((GT345),6)</f>
        <v/>
      </c>
      <c r="GW345" s="95" t="n">
        <v>1</v>
      </c>
      <c r="GX345" s="95">
        <f>ROUND(HC345*I345,2)</f>
        <v/>
      </c>
      <c r="GY345" s="95" t="n">
        <v>0</v>
      </c>
      <c r="GZ345" s="95" t="n">
        <v>0</v>
      </c>
      <c r="HA345" s="95" t="n">
        <v>0</v>
      </c>
      <c r="HB345" s="95" t="n">
        <v>0</v>
      </c>
      <c r="HC345" s="95">
        <f>GV345*GW345</f>
        <v/>
      </c>
      <c r="HD345" s="95" t="n">
        <v>0</v>
      </c>
      <c r="HE345" s="95" t="n"/>
      <c r="HF345" s="95" t="n"/>
      <c r="HG345" s="95" t="n"/>
      <c r="HH345" s="95" t="n"/>
      <c r="HI345" s="95" t="n"/>
      <c r="HJ345" s="95" t="n"/>
      <c r="HK345" s="95" t="n"/>
      <c r="HL345" s="95" t="n"/>
      <c r="HM345" s="95" t="n"/>
      <c r="HN345" s="95" t="n"/>
      <c r="HO345" s="95" t="n"/>
      <c r="HP345" s="95" t="n"/>
      <c r="HQ345" s="95" t="n"/>
      <c r="HR345" s="95" t="n"/>
      <c r="HS345" s="95" t="n"/>
      <c r="HT345" s="95" t="n"/>
      <c r="HU345" s="95" t="n"/>
      <c r="HV345" s="95" t="n"/>
      <c r="HW345" s="95" t="n"/>
      <c r="HX345" s="95" t="n"/>
      <c r="HY345" s="95" t="n"/>
      <c r="HZ345" s="95" t="n"/>
      <c r="IA345" s="95" t="n"/>
      <c r="IB345" s="95" t="n"/>
      <c r="IC345" s="95" t="n"/>
      <c r="ID345" s="95" t="n"/>
      <c r="IE345" s="95" t="n"/>
      <c r="IF345" s="95" t="n"/>
      <c r="IG345" s="95" t="n"/>
      <c r="IH345" s="95" t="n"/>
      <c r="II345" s="95" t="n"/>
      <c r="IJ345" s="95" t="n"/>
      <c r="IK345" s="95" t="n"/>
      <c r="IL345" s="95" t="n"/>
      <c r="IM345" s="95" t="n"/>
      <c r="IN345" s="95" t="n"/>
      <c r="IO345" s="95" t="n"/>
      <c r="IP345" s="95" t="n"/>
      <c r="IQ345" s="95" t="n"/>
      <c r="IR345" s="95" t="n"/>
      <c r="IS345" s="95" t="n"/>
      <c r="IT345" s="95" t="n"/>
      <c r="IU345" s="95" t="n"/>
    </row>
    <row r="346" ht="12.75" customHeight="1" s="54">
      <c r="A346" s="95" t="n">
        <v>18</v>
      </c>
      <c r="B346" s="95" t="n">
        <v>1</v>
      </c>
      <c r="C346" s="95">
        <f>ROW(SmtRes!A323)</f>
        <v/>
      </c>
      <c r="D346" s="95">
        <f>ROW(EtalonRes!A323)</f>
        <v/>
      </c>
      <c r="E346" s="95" t="n">
        <v>2</v>
      </c>
      <c r="F346" s="95" t="inlineStr">
        <is>
          <t>PETR-1023898</t>
        </is>
      </c>
      <c r="G346" s="95" t="inlineStr">
        <is>
          <t>Вытяжной вентилятор/канальный вентилятор для мокрых зон и кухонь</t>
        </is>
      </c>
      <c r="H346" s="95" t="inlineStr">
        <is>
          <t>шт.</t>
        </is>
      </c>
      <c r="I346" s="95" t="n">
        <v>30.45</v>
      </c>
      <c r="J346" s="95" t="n">
        <v>8363.469999999999</v>
      </c>
      <c r="K346" s="95" t="n">
        <v>254667.62</v>
      </c>
      <c r="L346" s="95" t="n"/>
      <c r="M346" s="95" t="n"/>
      <c r="N346" s="95" t="n"/>
      <c r="O346" s="95">
        <f>ROUND(Z346,2)</f>
        <v/>
      </c>
      <c r="P346" s="95">
        <f>ROUND(U346,2)</f>
        <v/>
      </c>
      <c r="Q346" s="95">
        <f>ROUND(1,2)</f>
        <v/>
      </c>
      <c r="R346" s="95">
        <f>ROUND(AH346,2)</f>
        <v/>
      </c>
      <c r="S346" s="95" t="inlineStr">
        <is>
          <t>PETR-1023898</t>
        </is>
      </c>
      <c r="T346" s="95" t="inlineStr">
        <is>
          <t>equipment</t>
        </is>
      </c>
      <c r="U346" s="95" t="n">
        <v>254667.62</v>
      </c>
      <c r="V346" s="95" t="n">
        <v>0</v>
      </c>
      <c r="W346" s="95" t="n">
        <v>0</v>
      </c>
      <c r="X346" s="95" t="n">
        <v>0</v>
      </c>
      <c r="Y346" s="95" t="n">
        <v>0</v>
      </c>
      <c r="Z346" s="95" t="n">
        <v>254667.66</v>
      </c>
      <c r="AA346" s="95" t="n">
        <v>0</v>
      </c>
      <c r="AB346" s="95" t="n">
        <v>0</v>
      </c>
      <c r="AC346" s="95" t="n">
        <v>0</v>
      </c>
      <c r="AD346" s="95" t="n">
        <v>0</v>
      </c>
      <c r="AE346" s="95" t="inlineStr">
        <is>
          <t>equipment</t>
        </is>
      </c>
      <c r="AF346" s="95" t="n">
        <v>0</v>
      </c>
      <c r="AG346" s="95" t="n">
        <v>0</v>
      </c>
      <c r="AH346" s="95" t="n">
        <v>0</v>
      </c>
      <c r="AI346" s="95">
        <f>(EX346)</f>
        <v/>
      </c>
      <c r="AJ346" s="95">
        <f>(AS346)</f>
        <v/>
      </c>
      <c r="AK346" s="95" t="n">
        <v>0</v>
      </c>
      <c r="AL346" s="95" t="n">
        <v>0</v>
      </c>
      <c r="AM346" s="95" t="n">
        <v>0</v>
      </c>
      <c r="AN346" s="95" t="n">
        <v>0</v>
      </c>
      <c r="AO346" s="95">
        <f>ROUND(O346,2)</f>
        <v/>
      </c>
      <c r="AP346" s="95" t="n">
        <v>0</v>
      </c>
      <c r="AQ346" s="95">
        <f>ROUND(R346,2)</f>
        <v/>
      </c>
      <c r="AR346" s="95" t="n">
        <v>0</v>
      </c>
      <c r="AS346" s="95" t="n">
        <v>0</v>
      </c>
      <c r="AT346" s="95" t="n">
        <v>0</v>
      </c>
      <c r="AU346" s="95" t="n">
        <v>0</v>
      </c>
      <c r="AV346" s="95" t="n">
        <v>1</v>
      </c>
      <c r="AW346" s="95" t="n">
        <v>1</v>
      </c>
      <c r="AX346" s="95" t="n"/>
      <c r="AY346" s="95" t="n"/>
      <c r="AZ346" s="95" t="n">
        <v>1</v>
      </c>
      <c r="BA346" s="95" t="n">
        <v>0</v>
      </c>
      <c r="BB346" s="95" t="n">
        <v>0</v>
      </c>
      <c r="BC346" s="95" t="n">
        <v>1</v>
      </c>
      <c r="BD346" s="95" t="n"/>
      <c r="BE346" s="95" t="n"/>
      <c r="BF346" s="95" t="n"/>
      <c r="BG346" s="95" t="n"/>
      <c r="BH346" s="95" t="n">
        <v>3</v>
      </c>
      <c r="BI346" s="95" t="n">
        <v>30.45</v>
      </c>
      <c r="BJ346" s="95" t="n"/>
      <c r="BK346" s="95" t="n"/>
      <c r="BL346" s="95" t="n"/>
      <c r="BM346" s="95" t="n">
        <v>400003</v>
      </c>
      <c r="BN346" s="95" t="n">
        <v>0</v>
      </c>
      <c r="BO346" s="95" t="n"/>
      <c r="BP346" s="95" t="n">
        <v>0</v>
      </c>
      <c r="BQ346" s="95" t="n">
        <v>216</v>
      </c>
      <c r="BR346" s="95" t="n">
        <v>0</v>
      </c>
      <c r="BS346" s="95" t="n">
        <v>1</v>
      </c>
      <c r="BT346" s="95" t="n">
        <v>1</v>
      </c>
      <c r="BU346" s="95" t="n">
        <v>1</v>
      </c>
      <c r="BV346" s="95" t="n">
        <v>1</v>
      </c>
      <c r="BW346" s="95" t="n">
        <v>1</v>
      </c>
      <c r="BX346" s="95" t="n">
        <v>1</v>
      </c>
      <c r="BY346" s="95" t="n"/>
      <c r="BZ346" s="95" t="n">
        <v>0</v>
      </c>
      <c r="CA346" s="95" t="n">
        <v>0</v>
      </c>
      <c r="CB346" s="95" t="n"/>
      <c r="CC346" s="95" t="n"/>
      <c r="CD346" s="95" t="n"/>
      <c r="CE346" s="95" t="n">
        <v>30</v>
      </c>
      <c r="CF346" s="95" t="n">
        <v>0</v>
      </c>
      <c r="CG346" s="95" t="n">
        <v>0</v>
      </c>
      <c r="CH346" s="95" t="n"/>
      <c r="CI346" s="95" t="n"/>
      <c r="CJ346" s="95" t="n"/>
      <c r="CK346" s="95" t="n"/>
      <c r="CL346" s="95" t="n"/>
      <c r="CM346" s="95" t="n">
        <v>0</v>
      </c>
      <c r="CN346" s="95" t="n"/>
      <c r="CO346" s="95" t="n">
        <v>0</v>
      </c>
      <c r="CP346" s="95">
        <f>ROUND(P346,2)</f>
        <v/>
      </c>
      <c r="CQ346" s="95">
        <f>ROUND(V346,2)</f>
        <v/>
      </c>
      <c r="CR346" s="95">
        <f>ROUND(W346,2)</f>
        <v/>
      </c>
      <c r="CS346" s="95">
        <f>ROUND(X346,2)</f>
        <v/>
      </c>
      <c r="CT346" s="95">
        <f>ROUND(Y346,2)</f>
        <v/>
      </c>
      <c r="CU346" s="95">
        <f>ROUND(AF346,2)</f>
        <v/>
      </c>
      <c r="CV346" s="95">
        <f>ROUND((AH346*AV346),2)</f>
        <v/>
      </c>
      <c r="CW346" s="95">
        <f>ROUND(AI346,2)</f>
        <v/>
      </c>
      <c r="CX346" s="95">
        <f>ROUND(AJ346,2)</f>
        <v/>
      </c>
      <c r="CY346" s="95">
        <f>ROUND(((P346*AT346)/100),2)</f>
        <v/>
      </c>
      <c r="CZ346" s="95">
        <f>ROUND(((P346*AU346)/100),2)</f>
        <v/>
      </c>
      <c r="DA346" s="95" t="n"/>
      <c r="DB346" s="95" t="n"/>
      <c r="DC346" s="95" t="n"/>
      <c r="DD346" s="95" t="n"/>
      <c r="DE346" s="95" t="n"/>
      <c r="DF346" s="95" t="n"/>
      <c r="DG346" s="95" t="n"/>
      <c r="DH346" s="95" t="n"/>
      <c r="DI346" s="95" t="n"/>
      <c r="DJ346" s="95" t="n"/>
      <c r="DK346" s="95" t="n"/>
      <c r="DL346" s="95" t="n"/>
      <c r="DM346" s="95" t="n"/>
      <c r="DN346" s="95" t="n">
        <v>0</v>
      </c>
      <c r="DO346" s="95" t="n">
        <v>0</v>
      </c>
      <c r="DP346" s="95" t="n">
        <v>1</v>
      </c>
      <c r="DQ346" s="95" t="n">
        <v>1</v>
      </c>
      <c r="DR346" s="95" t="n"/>
      <c r="DS346" s="95" t="n"/>
      <c r="DT346" s="95" t="n"/>
      <c r="DU346" s="95" t="n">
        <v>1000</v>
      </c>
      <c r="DV346" s="95" t="inlineStr">
        <is>
          <t>шт.</t>
        </is>
      </c>
      <c r="DW346" s="95" t="inlineStr">
        <is>
          <t>шт.</t>
        </is>
      </c>
      <c r="DX346" s="95" t="n">
        <v>1</v>
      </c>
      <c r="DY346" s="95" t="n"/>
      <c r="DZ346" s="95" t="n"/>
      <c r="EA346" s="95" t="n"/>
      <c r="EB346" s="95" t="n"/>
      <c r="EC346" s="95" t="n"/>
      <c r="ED346" s="95" t="n"/>
      <c r="EE346" s="95" t="n">
        <v>1893394734</v>
      </c>
      <c r="EF346" s="95" t="n">
        <v>216</v>
      </c>
      <c r="EG346" s="95" t="inlineStr">
        <is>
          <t>Оборудование</t>
        </is>
      </c>
      <c r="EH346" s="95" t="n">
        <v>0</v>
      </c>
      <c r="EI346" s="95" t="n"/>
      <c r="EJ346" s="95" t="n">
        <v>30.45</v>
      </c>
      <c r="EK346" s="95" t="n">
        <v>0</v>
      </c>
      <c r="EL346" s="95" t="inlineStr">
        <is>
          <t>ТКП / коммерческое предложение</t>
        </is>
      </c>
      <c r="EM346" s="95" t="inlineStr">
        <is>
          <t>PETR-1023898</t>
        </is>
      </c>
      <c r="EN346" s="95" t="n"/>
      <c r="EO346" s="95" t="n"/>
      <c r="EP346" s="95" t="n"/>
      <c r="EQ346" s="95" t="n">
        <v>0</v>
      </c>
      <c r="ER346" s="95" t="n">
        <v>8363.469999999999</v>
      </c>
      <c r="ES346" s="95" t="n">
        <v>0</v>
      </c>
      <c r="ET346" s="95" t="n">
        <v>0</v>
      </c>
      <c r="EU346" s="95" t="n">
        <v>0</v>
      </c>
      <c r="EV346" s="95" t="n">
        <v>0</v>
      </c>
      <c r="EW346" s="95" t="n">
        <v>0</v>
      </c>
      <c r="EX346" s="95" t="n">
        <v>0</v>
      </c>
      <c r="EY346" s="95" t="n">
        <v>0</v>
      </c>
      <c r="EZ346" s="95" t="n"/>
      <c r="FA346" s="95" t="n"/>
      <c r="FB346" s="95" t="n"/>
      <c r="FC346" s="95" t="n"/>
      <c r="FD346" s="95" t="n"/>
      <c r="FE346" s="95" t="n"/>
      <c r="FF346" s="95" t="n"/>
      <c r="FG346" s="95" t="n"/>
      <c r="FH346" s="95" t="n"/>
      <c r="FI346" s="95" t="n"/>
      <c r="FJ346" s="95" t="n"/>
      <c r="FK346" s="95" t="n"/>
      <c r="FL346" s="95" t="n"/>
      <c r="FM346" s="95" t="n"/>
      <c r="FN346" s="95" t="n"/>
      <c r="FO346" s="95" t="n"/>
      <c r="FP346" s="95" t="n"/>
      <c r="FQ346" s="95" t="n">
        <v>0</v>
      </c>
      <c r="FR346" s="95">
        <f>ROUND(IF(BI346=3,GM346,0),2)</f>
        <v/>
      </c>
      <c r="FS346" s="95" t="n">
        <v>0</v>
      </c>
      <c r="FT346" s="95" t="n"/>
      <c r="FU346" s="95" t="n"/>
      <c r="FV346" s="95" t="n"/>
      <c r="FW346" s="95" t="n"/>
      <c r="FX346" s="95" t="n">
        <v>0</v>
      </c>
      <c r="FY346" s="95" t="n">
        <v>0</v>
      </c>
      <c r="FZ346" s="95" t="n"/>
      <c r="GA346" s="95" t="inlineStr">
        <is>
          <t>[83 / 1,20 /  1] +  1,2% Заг.скл</t>
        </is>
      </c>
      <c r="GB346" s="95" t="n"/>
      <c r="GC346" s="95" t="n"/>
      <c r="GD346" s="95" t="n">
        <v>1</v>
      </c>
      <c r="GE346" s="95" t="n"/>
      <c r="GF346" s="95" t="n">
        <v>1893394734</v>
      </c>
      <c r="GG346" s="95" t="n">
        <v>2</v>
      </c>
      <c r="GH346" s="95" t="n">
        <v>3</v>
      </c>
      <c r="GI346" s="95" t="n">
        <v>5</v>
      </c>
      <c r="GJ346" s="95" t="n">
        <v>0</v>
      </c>
      <c r="GK346" s="95" t="n">
        <v>0</v>
      </c>
      <c r="GL346" s="95">
        <f>ROUND(IF(AND(BH346=3,BI346=3,FS346&lt;&gt;0),P346,0),2)</f>
        <v/>
      </c>
      <c r="GM346" s="95">
        <f>ROUND(O346+X346+Y346,2)+GX346</f>
        <v/>
      </c>
      <c r="GN346" s="95">
        <f>IF(OR(BI346=0,BI346=1),GM346-GX346,0)</f>
        <v/>
      </c>
      <c r="GO346" s="95">
        <f>IF(BI346=2,GM346-GX346,0)</f>
        <v/>
      </c>
      <c r="GP346" s="95">
        <f>IF(BI346=4,GM346-GX346,0)</f>
        <v/>
      </c>
      <c r="GQ346" s="95" t="n"/>
      <c r="GR346" s="95" t="n">
        <v>1</v>
      </c>
      <c r="GS346" s="95" t="n">
        <v>1</v>
      </c>
      <c r="GT346" s="95" t="n">
        <v>0</v>
      </c>
      <c r="GU346" s="95" t="n"/>
      <c r="GV346" s="95">
        <f>ROUND((GT346),6)</f>
        <v/>
      </c>
      <c r="GW346" s="95" t="n">
        <v>1</v>
      </c>
      <c r="GX346" s="95">
        <f>ROUND(HC346*I346,2)</f>
        <v/>
      </c>
      <c r="GY346" s="95" t="n">
        <v>0</v>
      </c>
      <c r="GZ346" s="95" t="n">
        <v>0</v>
      </c>
      <c r="HA346" s="95" t="n">
        <v>0</v>
      </c>
      <c r="HB346" s="95" t="n">
        <v>0</v>
      </c>
      <c r="HC346" s="95">
        <f>GV346*GW346</f>
        <v/>
      </c>
      <c r="HD346" s="95" t="n">
        <v>0</v>
      </c>
      <c r="HE346" s="95" t="n"/>
      <c r="HF346" s="95" t="n"/>
      <c r="HG346" s="95" t="n"/>
      <c r="HH346" s="95" t="n"/>
      <c r="HI346" s="95" t="n"/>
      <c r="HJ346" s="95" t="n"/>
      <c r="HK346" s="95" t="n"/>
      <c r="HL346" s="95" t="n"/>
      <c r="HM346" s="95" t="n"/>
      <c r="HN346" s="95" t="n"/>
      <c r="HO346" s="95" t="n"/>
      <c r="HP346" s="95" t="n"/>
      <c r="HQ346" s="95" t="n"/>
      <c r="HR346" s="95" t="n"/>
      <c r="HS346" s="95" t="n"/>
      <c r="HT346" s="95" t="n"/>
      <c r="HU346" s="95" t="n"/>
      <c r="HV346" s="95" t="n"/>
      <c r="HW346" s="95" t="n"/>
      <c r="HX346" s="95" t="n"/>
      <c r="HY346" s="95" t="n"/>
      <c r="HZ346" s="95" t="n"/>
      <c r="IA346" s="95" t="n"/>
      <c r="IB346" s="95" t="n"/>
      <c r="IC346" s="95" t="n"/>
      <c r="ID346" s="95" t="n"/>
      <c r="IE346" s="95" t="n"/>
      <c r="IF346" s="95" t="n"/>
      <c r="IG346" s="95" t="n"/>
      <c r="IH346" s="95" t="n"/>
      <c r="II346" s="95" t="n"/>
      <c r="IJ346" s="95" t="n"/>
      <c r="IK346" s="95" t="n"/>
      <c r="IL346" s="95" t="n"/>
      <c r="IM346" s="95" t="n"/>
      <c r="IN346" s="95" t="n"/>
      <c r="IO346" s="95" t="n"/>
      <c r="IP346" s="95" t="n"/>
      <c r="IQ346" s="95" t="n"/>
      <c r="IR346" s="95" t="n"/>
      <c r="IS346" s="95" t="n"/>
      <c r="IT346" s="95" t="n"/>
      <c r="IU346" s="95" t="n"/>
    </row>
    <row r="347" ht="12.75" customHeight="1" s="54">
      <c r="A347" s="95" t="n">
        <v>18</v>
      </c>
      <c r="B347" s="95" t="n">
        <v>1</v>
      </c>
      <c r="C347" s="95">
        <f>ROW(SmtRes!A324)</f>
        <v/>
      </c>
      <c r="D347" s="95">
        <f>ROW(EtalonRes!A324)</f>
        <v/>
      </c>
      <c r="E347" s="95" t="n">
        <v>2</v>
      </c>
      <c r="F347" s="95" t="inlineStr">
        <is>
          <t>PETR-1020291</t>
        </is>
      </c>
      <c r="G347" s="95" t="inlineStr">
        <is>
          <t>Решетки вентиляционные, вентиляторы, воздуховоды</t>
        </is>
      </c>
      <c r="H347" s="95" t="inlineStr">
        <is>
          <t>компл.</t>
        </is>
      </c>
      <c r="I347" s="95" t="n">
        <v>30.45</v>
      </c>
      <c r="J347" s="95" t="n">
        <v>2787.82</v>
      </c>
      <c r="K347" s="95" t="n">
        <v>84889.21000000001</v>
      </c>
      <c r="L347" s="95" t="n"/>
      <c r="M347" s="95" t="n"/>
      <c r="N347" s="95" t="n"/>
      <c r="O347" s="95">
        <f>ROUND(Z347,2)</f>
        <v/>
      </c>
      <c r="P347" s="95">
        <f>ROUND(U347,2)</f>
        <v/>
      </c>
      <c r="Q347" s="95">
        <f>ROUND(1,2)</f>
        <v/>
      </c>
      <c r="R347" s="95">
        <f>ROUND(AH347,2)</f>
        <v/>
      </c>
      <c r="S347" s="95" t="inlineStr">
        <is>
          <t>PETR-1020291</t>
        </is>
      </c>
      <c r="T347" s="95" t="inlineStr">
        <is>
          <t>equipment</t>
        </is>
      </c>
      <c r="U347" s="95" t="n">
        <v>84889.21000000001</v>
      </c>
      <c r="V347" s="95" t="n">
        <v>0</v>
      </c>
      <c r="W347" s="95" t="n">
        <v>0</v>
      </c>
      <c r="X347" s="95" t="n">
        <v>0</v>
      </c>
      <c r="Y347" s="95" t="n">
        <v>0</v>
      </c>
      <c r="Z347" s="95" t="n">
        <v>84889.12</v>
      </c>
      <c r="AA347" s="95" t="n">
        <v>0</v>
      </c>
      <c r="AB347" s="95" t="n">
        <v>0</v>
      </c>
      <c r="AC347" s="95" t="n">
        <v>0</v>
      </c>
      <c r="AD347" s="95" t="n">
        <v>0</v>
      </c>
      <c r="AE347" s="95" t="inlineStr">
        <is>
          <t>equipment</t>
        </is>
      </c>
      <c r="AF347" s="95" t="n">
        <v>0</v>
      </c>
      <c r="AG347" s="95" t="n">
        <v>0</v>
      </c>
      <c r="AH347" s="95" t="n">
        <v>0</v>
      </c>
      <c r="AI347" s="95">
        <f>(EX347)</f>
        <v/>
      </c>
      <c r="AJ347" s="95">
        <f>(AS347)</f>
        <v/>
      </c>
      <c r="AK347" s="95" t="n">
        <v>0</v>
      </c>
      <c r="AL347" s="95" t="n">
        <v>0</v>
      </c>
      <c r="AM347" s="95" t="n">
        <v>0</v>
      </c>
      <c r="AN347" s="95" t="n">
        <v>0</v>
      </c>
      <c r="AO347" s="95">
        <f>ROUND(O347,2)</f>
        <v/>
      </c>
      <c r="AP347" s="95" t="n">
        <v>0</v>
      </c>
      <c r="AQ347" s="95">
        <f>ROUND(R347,2)</f>
        <v/>
      </c>
      <c r="AR347" s="95" t="n">
        <v>0</v>
      </c>
      <c r="AS347" s="95" t="n">
        <v>0</v>
      </c>
      <c r="AT347" s="95" t="n">
        <v>0</v>
      </c>
      <c r="AU347" s="95" t="n">
        <v>0</v>
      </c>
      <c r="AV347" s="95" t="n">
        <v>1</v>
      </c>
      <c r="AW347" s="95" t="n">
        <v>1</v>
      </c>
      <c r="AX347" s="95" t="n"/>
      <c r="AY347" s="95" t="n"/>
      <c r="AZ347" s="95" t="n">
        <v>1</v>
      </c>
      <c r="BA347" s="95" t="n">
        <v>0</v>
      </c>
      <c r="BB347" s="95" t="n">
        <v>0</v>
      </c>
      <c r="BC347" s="95" t="n">
        <v>1</v>
      </c>
      <c r="BD347" s="95" t="n"/>
      <c r="BE347" s="95" t="n"/>
      <c r="BF347" s="95" t="n"/>
      <c r="BG347" s="95" t="n"/>
      <c r="BH347" s="95" t="n">
        <v>3</v>
      </c>
      <c r="BI347" s="95" t="n">
        <v>30.45</v>
      </c>
      <c r="BJ347" s="95" t="n"/>
      <c r="BK347" s="95" t="n"/>
      <c r="BL347" s="95" t="n"/>
      <c r="BM347" s="95" t="n">
        <v>400003</v>
      </c>
      <c r="BN347" s="95" t="n">
        <v>0</v>
      </c>
      <c r="BO347" s="95" t="n"/>
      <c r="BP347" s="95" t="n">
        <v>0</v>
      </c>
      <c r="BQ347" s="95" t="n">
        <v>216</v>
      </c>
      <c r="BR347" s="95" t="n">
        <v>0</v>
      </c>
      <c r="BS347" s="95" t="n">
        <v>1</v>
      </c>
      <c r="BT347" s="95" t="n">
        <v>1</v>
      </c>
      <c r="BU347" s="95" t="n">
        <v>1</v>
      </c>
      <c r="BV347" s="95" t="n">
        <v>1</v>
      </c>
      <c r="BW347" s="95" t="n">
        <v>1</v>
      </c>
      <c r="BX347" s="95" t="n">
        <v>1</v>
      </c>
      <c r="BY347" s="95" t="n"/>
      <c r="BZ347" s="95" t="n">
        <v>0</v>
      </c>
      <c r="CA347" s="95" t="n">
        <v>0</v>
      </c>
      <c r="CB347" s="95" t="n"/>
      <c r="CC347" s="95" t="n"/>
      <c r="CD347" s="95" t="n"/>
      <c r="CE347" s="95" t="n">
        <v>30</v>
      </c>
      <c r="CF347" s="95" t="n">
        <v>0</v>
      </c>
      <c r="CG347" s="95" t="n">
        <v>0</v>
      </c>
      <c r="CH347" s="95" t="n"/>
      <c r="CI347" s="95" t="n"/>
      <c r="CJ347" s="95" t="n"/>
      <c r="CK347" s="95" t="n"/>
      <c r="CL347" s="95" t="n"/>
      <c r="CM347" s="95" t="n">
        <v>0</v>
      </c>
      <c r="CN347" s="95" t="n"/>
      <c r="CO347" s="95" t="n">
        <v>0</v>
      </c>
      <c r="CP347" s="95">
        <f>ROUND(P347,2)</f>
        <v/>
      </c>
      <c r="CQ347" s="95">
        <f>ROUND(V347,2)</f>
        <v/>
      </c>
      <c r="CR347" s="95">
        <f>ROUND(W347,2)</f>
        <v/>
      </c>
      <c r="CS347" s="95">
        <f>ROUND(X347,2)</f>
        <v/>
      </c>
      <c r="CT347" s="95">
        <f>ROUND(Y347,2)</f>
        <v/>
      </c>
      <c r="CU347" s="95">
        <f>ROUND(AF347,2)</f>
        <v/>
      </c>
      <c r="CV347" s="95">
        <f>ROUND((AH347*AV347),2)</f>
        <v/>
      </c>
      <c r="CW347" s="95">
        <f>ROUND(AI347,2)</f>
        <v/>
      </c>
      <c r="CX347" s="95">
        <f>ROUND(AJ347,2)</f>
        <v/>
      </c>
      <c r="CY347" s="95">
        <f>ROUND(((P347*AT347)/100),2)</f>
        <v/>
      </c>
      <c r="CZ347" s="95">
        <f>ROUND(((P347*AU347)/100),2)</f>
        <v/>
      </c>
      <c r="DA347" s="95" t="n"/>
      <c r="DB347" s="95" t="n"/>
      <c r="DC347" s="95" t="n"/>
      <c r="DD347" s="95" t="n"/>
      <c r="DE347" s="95" t="n"/>
      <c r="DF347" s="95" t="n"/>
      <c r="DG347" s="95" t="n"/>
      <c r="DH347" s="95" t="n"/>
      <c r="DI347" s="95" t="n"/>
      <c r="DJ347" s="95" t="n"/>
      <c r="DK347" s="95" t="n"/>
      <c r="DL347" s="95" t="n"/>
      <c r="DM347" s="95" t="n"/>
      <c r="DN347" s="95" t="n">
        <v>0</v>
      </c>
      <c r="DO347" s="95" t="n">
        <v>0</v>
      </c>
      <c r="DP347" s="95" t="n">
        <v>1</v>
      </c>
      <c r="DQ347" s="95" t="n">
        <v>1</v>
      </c>
      <c r="DR347" s="95" t="n"/>
      <c r="DS347" s="95" t="n"/>
      <c r="DT347" s="95" t="n"/>
      <c r="DU347" s="95" t="n">
        <v>1000</v>
      </c>
      <c r="DV347" s="95" t="inlineStr">
        <is>
          <t>компл.</t>
        </is>
      </c>
      <c r="DW347" s="95" t="inlineStr">
        <is>
          <t>компл.</t>
        </is>
      </c>
      <c r="DX347" s="95" t="n">
        <v>1</v>
      </c>
      <c r="DY347" s="95" t="n"/>
      <c r="DZ347" s="95" t="n"/>
      <c r="EA347" s="95" t="n"/>
      <c r="EB347" s="95" t="n"/>
      <c r="EC347" s="95" t="n"/>
      <c r="ED347" s="95" t="n"/>
      <c r="EE347" s="95" t="n">
        <v>1536766646</v>
      </c>
      <c r="EF347" s="95" t="n">
        <v>216</v>
      </c>
      <c r="EG347" s="95" t="inlineStr">
        <is>
          <t>Оборудование</t>
        </is>
      </c>
      <c r="EH347" s="95" t="n">
        <v>0</v>
      </c>
      <c r="EI347" s="95" t="n"/>
      <c r="EJ347" s="95" t="n">
        <v>30.45</v>
      </c>
      <c r="EK347" s="95" t="n">
        <v>0</v>
      </c>
      <c r="EL347" s="95" t="inlineStr">
        <is>
          <t>ТКП / коммерческое предложение</t>
        </is>
      </c>
      <c r="EM347" s="95" t="inlineStr">
        <is>
          <t>PETR-1020291</t>
        </is>
      </c>
      <c r="EN347" s="95" t="n"/>
      <c r="EO347" s="95" t="n"/>
      <c r="EP347" s="95" t="n"/>
      <c r="EQ347" s="95" t="n">
        <v>0</v>
      </c>
      <c r="ER347" s="95" t="n">
        <v>2787.82</v>
      </c>
      <c r="ES347" s="95" t="n">
        <v>0</v>
      </c>
      <c r="ET347" s="95" t="n">
        <v>0</v>
      </c>
      <c r="EU347" s="95" t="n">
        <v>0</v>
      </c>
      <c r="EV347" s="95" t="n">
        <v>0</v>
      </c>
      <c r="EW347" s="95" t="n">
        <v>0</v>
      </c>
      <c r="EX347" s="95" t="n">
        <v>0</v>
      </c>
      <c r="EY347" s="95" t="n">
        <v>0</v>
      </c>
      <c r="EZ347" s="95" t="n"/>
      <c r="FA347" s="95" t="n"/>
      <c r="FB347" s="95" t="n"/>
      <c r="FC347" s="95" t="n"/>
      <c r="FD347" s="95" t="n"/>
      <c r="FE347" s="95" t="n"/>
      <c r="FF347" s="95" t="n"/>
      <c r="FG347" s="95" t="n"/>
      <c r="FH347" s="95" t="n"/>
      <c r="FI347" s="95" t="n"/>
      <c r="FJ347" s="95" t="n"/>
      <c r="FK347" s="95" t="n"/>
      <c r="FL347" s="95" t="n"/>
      <c r="FM347" s="95" t="n"/>
      <c r="FN347" s="95" t="n"/>
      <c r="FO347" s="95" t="n"/>
      <c r="FP347" s="95" t="n"/>
      <c r="FQ347" s="95" t="n">
        <v>0</v>
      </c>
      <c r="FR347" s="95">
        <f>ROUND(IF(BI347=3,GM347,0),2)</f>
        <v/>
      </c>
      <c r="FS347" s="95" t="n">
        <v>0</v>
      </c>
      <c r="FT347" s="95" t="n"/>
      <c r="FU347" s="95" t="n"/>
      <c r="FV347" s="95" t="n"/>
      <c r="FW347" s="95" t="n"/>
      <c r="FX347" s="95" t="n">
        <v>0</v>
      </c>
      <c r="FY347" s="95" t="n">
        <v>0</v>
      </c>
      <c r="FZ347" s="95" t="n"/>
      <c r="GA347" s="95" t="inlineStr">
        <is>
          <t>[83 / 1,20 /  1] +  1,2% Заг.скл</t>
        </is>
      </c>
      <c r="GB347" s="95" t="n"/>
      <c r="GC347" s="95" t="n"/>
      <c r="GD347" s="95" t="n">
        <v>1</v>
      </c>
      <c r="GE347" s="95" t="n"/>
      <c r="GF347" s="95" t="n">
        <v>1536766646</v>
      </c>
      <c r="GG347" s="95" t="n">
        <v>2</v>
      </c>
      <c r="GH347" s="95" t="n">
        <v>3</v>
      </c>
      <c r="GI347" s="95" t="n">
        <v>5</v>
      </c>
      <c r="GJ347" s="95" t="n">
        <v>0</v>
      </c>
      <c r="GK347" s="95" t="n">
        <v>0</v>
      </c>
      <c r="GL347" s="95">
        <f>ROUND(IF(AND(BH347=3,BI347=3,FS347&lt;&gt;0),P347,0),2)</f>
        <v/>
      </c>
      <c r="GM347" s="95">
        <f>ROUND(O347+X347+Y347,2)+GX347</f>
        <v/>
      </c>
      <c r="GN347" s="95">
        <f>IF(OR(BI347=0,BI347=1),GM347-GX347,0)</f>
        <v/>
      </c>
      <c r="GO347" s="95">
        <f>IF(BI347=2,GM347-GX347,0)</f>
        <v/>
      </c>
      <c r="GP347" s="95">
        <f>IF(BI347=4,GM347-GX347,0)</f>
        <v/>
      </c>
      <c r="GQ347" s="95" t="n"/>
      <c r="GR347" s="95" t="n">
        <v>1</v>
      </c>
      <c r="GS347" s="95" t="n">
        <v>1</v>
      </c>
      <c r="GT347" s="95" t="n">
        <v>0</v>
      </c>
      <c r="GU347" s="95" t="n"/>
      <c r="GV347" s="95">
        <f>ROUND((GT347),6)</f>
        <v/>
      </c>
      <c r="GW347" s="95" t="n">
        <v>1</v>
      </c>
      <c r="GX347" s="95">
        <f>ROUND(HC347*I347,2)</f>
        <v/>
      </c>
      <c r="GY347" s="95" t="n">
        <v>0</v>
      </c>
      <c r="GZ347" s="95" t="n">
        <v>0</v>
      </c>
      <c r="HA347" s="95" t="n">
        <v>0</v>
      </c>
      <c r="HB347" s="95" t="n">
        <v>0</v>
      </c>
      <c r="HC347" s="95">
        <f>GV347*GW347</f>
        <v/>
      </c>
      <c r="HD347" s="95" t="n">
        <v>0</v>
      </c>
      <c r="HE347" s="95" t="n"/>
      <c r="HF347" s="95" t="n"/>
      <c r="HG347" s="95" t="n"/>
      <c r="HH347" s="95" t="n"/>
      <c r="HI347" s="95" t="n"/>
      <c r="HJ347" s="95" t="n"/>
      <c r="HK347" s="95" t="n"/>
      <c r="HL347" s="95" t="n"/>
      <c r="HM347" s="95" t="n"/>
      <c r="HN347" s="95" t="n"/>
      <c r="HO347" s="95" t="n"/>
      <c r="HP347" s="95" t="n"/>
      <c r="HQ347" s="95" t="n"/>
      <c r="HR347" s="95" t="n"/>
      <c r="HS347" s="95" t="n"/>
      <c r="HT347" s="95" t="n"/>
      <c r="HU347" s="95" t="n"/>
      <c r="HV347" s="95" t="n"/>
      <c r="HW347" s="95" t="n"/>
      <c r="HX347" s="95" t="n"/>
      <c r="HY347" s="95" t="n"/>
      <c r="HZ347" s="95" t="n"/>
      <c r="IA347" s="95" t="n"/>
      <c r="IB347" s="95" t="n"/>
      <c r="IC347" s="95" t="n"/>
      <c r="ID347" s="95" t="n"/>
      <c r="IE347" s="95" t="n"/>
      <c r="IF347" s="95" t="n"/>
      <c r="IG347" s="95" t="n"/>
      <c r="IH347" s="95" t="n"/>
      <c r="II347" s="95" t="n"/>
      <c r="IJ347" s="95" t="n"/>
      <c r="IK347" s="95" t="n"/>
      <c r="IL347" s="95" t="n"/>
      <c r="IM347" s="95" t="n"/>
      <c r="IN347" s="95" t="n"/>
      <c r="IO347" s="95" t="n"/>
      <c r="IP347" s="95" t="n"/>
      <c r="IQ347" s="95" t="n"/>
      <c r="IR347" s="95" t="n"/>
      <c r="IS347" s="95" t="n"/>
      <c r="IT347" s="95" t="n"/>
      <c r="IU347" s="95" t="n"/>
    </row>
    <row r="348" ht="12.75" customHeight="1" s="54">
      <c r="A348" s="95" t="n">
        <v>18</v>
      </c>
      <c r="B348" s="95" t="n">
        <v>1</v>
      </c>
      <c r="C348" s="95">
        <f>ROW(SmtRes!A325)</f>
        <v/>
      </c>
      <c r="D348" s="95">
        <f>ROW(EtalonRes!A325)</f>
        <v/>
      </c>
      <c r="E348" s="95" t="n">
        <v>2.1</v>
      </c>
      <c r="F348" s="95" t="inlineStr">
        <is>
          <t>PETR-1005505</t>
        </is>
      </c>
      <c r="G348" s="95" t="inlineStr">
        <is>
          <t>Коробка уравнивания потенциалов и комплект подключений мокрых зон</t>
        </is>
      </c>
      <c r="H348" s="95" t="inlineStr">
        <is>
          <t>компл.</t>
        </is>
      </c>
      <c r="I348" s="95" t="n">
        <v>25.2</v>
      </c>
      <c r="J348" s="95" t="n">
        <v>4237.49</v>
      </c>
      <c r="K348" s="95" t="n">
        <v>106784.77</v>
      </c>
      <c r="L348" s="95" t="n"/>
      <c r="M348" s="95" t="n"/>
      <c r="N348" s="95" t="n"/>
      <c r="O348" s="95">
        <f>ROUND(Z348,2)</f>
        <v/>
      </c>
      <c r="P348" s="95">
        <f>ROUND(U348,2)</f>
        <v/>
      </c>
      <c r="Q348" s="95">
        <f>ROUND(1,2)</f>
        <v/>
      </c>
      <c r="R348" s="95">
        <f>ROUND(AH348,2)</f>
        <v/>
      </c>
      <c r="S348" s="95" t="inlineStr">
        <is>
          <t>PETR-1005505</t>
        </is>
      </c>
      <c r="T348" s="95" t="inlineStr">
        <is>
          <t>material</t>
        </is>
      </c>
      <c r="U348" s="95" t="n">
        <v>106784.77</v>
      </c>
      <c r="V348" s="95" t="n">
        <v>0</v>
      </c>
      <c r="W348" s="95" t="n">
        <v>0</v>
      </c>
      <c r="X348" s="95" t="n">
        <v>0</v>
      </c>
      <c r="Y348" s="95" t="n">
        <v>0</v>
      </c>
      <c r="Z348" s="95" t="n">
        <v>106784.75</v>
      </c>
      <c r="AA348" s="95" t="n">
        <v>0</v>
      </c>
      <c r="AB348" s="95" t="n">
        <v>0</v>
      </c>
      <c r="AC348" s="95" t="n">
        <v>0</v>
      </c>
      <c r="AD348" s="95" t="n">
        <v>0</v>
      </c>
      <c r="AE348" s="95" t="inlineStr">
        <is>
          <t>material</t>
        </is>
      </c>
      <c r="AF348" s="95" t="n">
        <v>0</v>
      </c>
      <c r="AG348" s="95" t="n">
        <v>0</v>
      </c>
      <c r="AH348" s="95" t="n">
        <v>0</v>
      </c>
      <c r="AI348" s="95">
        <f>(EX348)</f>
        <v/>
      </c>
      <c r="AJ348" s="95">
        <f>(AS348)</f>
        <v/>
      </c>
      <c r="AK348" s="95" t="n">
        <v>0</v>
      </c>
      <c r="AL348" s="95" t="n">
        <v>0</v>
      </c>
      <c r="AM348" s="95" t="n">
        <v>0</v>
      </c>
      <c r="AN348" s="95" t="n">
        <v>0</v>
      </c>
      <c r="AO348" s="95">
        <f>ROUND(O348,2)</f>
        <v/>
      </c>
      <c r="AP348" s="95" t="n">
        <v>0</v>
      </c>
      <c r="AQ348" s="95">
        <f>ROUND(R348,2)</f>
        <v/>
      </c>
      <c r="AR348" s="95" t="n">
        <v>0</v>
      </c>
      <c r="AS348" s="95" t="n">
        <v>0</v>
      </c>
      <c r="AT348" s="95" t="n">
        <v>0</v>
      </c>
      <c r="AU348" s="95" t="n">
        <v>0</v>
      </c>
      <c r="AV348" s="95" t="n">
        <v>1</v>
      </c>
      <c r="AW348" s="95" t="n">
        <v>1</v>
      </c>
      <c r="AX348" s="95" t="n"/>
      <c r="AY348" s="95" t="n"/>
      <c r="AZ348" s="95" t="n">
        <v>1</v>
      </c>
      <c r="BA348" s="95" t="n">
        <v>0</v>
      </c>
      <c r="BB348" s="95" t="n">
        <v>0</v>
      </c>
      <c r="BC348" s="95" t="n">
        <v>1</v>
      </c>
      <c r="BD348" s="95" t="n"/>
      <c r="BE348" s="95" t="n"/>
      <c r="BF348" s="95" t="n"/>
      <c r="BG348" s="95" t="n"/>
      <c r="BH348" s="95" t="n">
        <v>3</v>
      </c>
      <c r="BI348" s="95" t="n">
        <v>25.2</v>
      </c>
      <c r="BJ348" s="95" t="n"/>
      <c r="BK348" s="95" t="n"/>
      <c r="BL348" s="95" t="n"/>
      <c r="BM348" s="95" t="n">
        <v>400002</v>
      </c>
      <c r="BN348" s="95" t="n">
        <v>0</v>
      </c>
      <c r="BO348" s="95" t="n"/>
      <c r="BP348" s="95" t="n">
        <v>0</v>
      </c>
      <c r="BQ348" s="95" t="n">
        <v>202</v>
      </c>
      <c r="BR348" s="95" t="n">
        <v>0</v>
      </c>
      <c r="BS348" s="95" t="n">
        <v>1</v>
      </c>
      <c r="BT348" s="95" t="n">
        <v>1</v>
      </c>
      <c r="BU348" s="95" t="n">
        <v>1</v>
      </c>
      <c r="BV348" s="95" t="n">
        <v>1</v>
      </c>
      <c r="BW348" s="95" t="n">
        <v>1</v>
      </c>
      <c r="BX348" s="95" t="n">
        <v>1</v>
      </c>
      <c r="BY348" s="95" t="n"/>
      <c r="BZ348" s="95" t="n">
        <v>0</v>
      </c>
      <c r="CA348" s="95" t="n">
        <v>0</v>
      </c>
      <c r="CB348" s="95" t="n"/>
      <c r="CC348" s="95" t="n"/>
      <c r="CD348" s="95" t="n"/>
      <c r="CE348" s="95" t="n">
        <v>30</v>
      </c>
      <c r="CF348" s="95" t="n">
        <v>0</v>
      </c>
      <c r="CG348" s="95" t="n">
        <v>0</v>
      </c>
      <c r="CH348" s="95" t="n"/>
      <c r="CI348" s="95" t="n"/>
      <c r="CJ348" s="95" t="n"/>
      <c r="CK348" s="95" t="n"/>
      <c r="CL348" s="95" t="n"/>
      <c r="CM348" s="95" t="n">
        <v>0</v>
      </c>
      <c r="CN348" s="95" t="n"/>
      <c r="CO348" s="95" t="n">
        <v>0</v>
      </c>
      <c r="CP348" s="95">
        <f>ROUND(P348,2)</f>
        <v/>
      </c>
      <c r="CQ348" s="95">
        <f>ROUND(V348,2)</f>
        <v/>
      </c>
      <c r="CR348" s="95">
        <f>ROUND(W348,2)</f>
        <v/>
      </c>
      <c r="CS348" s="95">
        <f>ROUND(X348,2)</f>
        <v/>
      </c>
      <c r="CT348" s="95">
        <f>ROUND(Y348,2)</f>
        <v/>
      </c>
      <c r="CU348" s="95">
        <f>ROUND(AF348,2)</f>
        <v/>
      </c>
      <c r="CV348" s="95">
        <f>ROUND((AH348*AV348),2)</f>
        <v/>
      </c>
      <c r="CW348" s="95">
        <f>ROUND(AI348,2)</f>
        <v/>
      </c>
      <c r="CX348" s="95">
        <f>ROUND(AJ348,2)</f>
        <v/>
      </c>
      <c r="CY348" s="95">
        <f>ROUND(((P348*AT348)/100),2)</f>
        <v/>
      </c>
      <c r="CZ348" s="95">
        <f>ROUND(((P348*AU348)/100),2)</f>
        <v/>
      </c>
      <c r="DA348" s="95" t="n"/>
      <c r="DB348" s="95" t="n"/>
      <c r="DC348" s="95" t="n"/>
      <c r="DD348" s="95" t="n"/>
      <c r="DE348" s="95" t="n"/>
      <c r="DF348" s="95" t="n"/>
      <c r="DG348" s="95" t="n"/>
      <c r="DH348" s="95" t="n"/>
      <c r="DI348" s="95" t="n"/>
      <c r="DJ348" s="95" t="n"/>
      <c r="DK348" s="95" t="n"/>
      <c r="DL348" s="95" t="n"/>
      <c r="DM348" s="95" t="n"/>
      <c r="DN348" s="95" t="n">
        <v>0</v>
      </c>
      <c r="DO348" s="95" t="n">
        <v>0</v>
      </c>
      <c r="DP348" s="95" t="n">
        <v>1</v>
      </c>
      <c r="DQ348" s="95" t="n">
        <v>1</v>
      </c>
      <c r="DR348" s="95" t="n"/>
      <c r="DS348" s="95" t="n"/>
      <c r="DT348" s="95" t="n"/>
      <c r="DU348" s="95" t="n">
        <v>1000</v>
      </c>
      <c r="DV348" s="95" t="inlineStr">
        <is>
          <t>компл.</t>
        </is>
      </c>
      <c r="DW348" s="95" t="inlineStr">
        <is>
          <t>компл.</t>
        </is>
      </c>
      <c r="DX348" s="95" t="n">
        <v>1</v>
      </c>
      <c r="DY348" s="95" t="n"/>
      <c r="DZ348" s="95" t="n"/>
      <c r="EA348" s="95" t="n"/>
      <c r="EB348" s="95" t="n"/>
      <c r="EC348" s="95" t="n"/>
      <c r="ED348" s="95" t="n"/>
      <c r="EE348" s="95" t="n">
        <v>1742064013</v>
      </c>
      <c r="EF348" s="95" t="n">
        <v>202</v>
      </c>
      <c r="EG348" s="95" t="inlineStr">
        <is>
          <t>Материалы</t>
        </is>
      </c>
      <c r="EH348" s="95" t="n">
        <v>0</v>
      </c>
      <c r="EI348" s="95" t="n"/>
      <c r="EJ348" s="95" t="n">
        <v>25.2</v>
      </c>
      <c r="EK348" s="95" t="n">
        <v>0</v>
      </c>
      <c r="EL348" s="95" t="inlineStr">
        <is>
          <t>ТКП / коммерческое предложение</t>
        </is>
      </c>
      <c r="EM348" s="95" t="inlineStr">
        <is>
          <t>PETR-1005505</t>
        </is>
      </c>
      <c r="EN348" s="95" t="n"/>
      <c r="EO348" s="95" t="n"/>
      <c r="EP348" s="95" t="n"/>
      <c r="EQ348" s="95" t="n">
        <v>0</v>
      </c>
      <c r="ER348" s="95" t="n">
        <v>4237.49</v>
      </c>
      <c r="ES348" s="95" t="n">
        <v>0</v>
      </c>
      <c r="ET348" s="95" t="n">
        <v>0</v>
      </c>
      <c r="EU348" s="95" t="n">
        <v>0</v>
      </c>
      <c r="EV348" s="95" t="n">
        <v>0</v>
      </c>
      <c r="EW348" s="95" t="n">
        <v>0</v>
      </c>
      <c r="EX348" s="95" t="n">
        <v>0</v>
      </c>
      <c r="EY348" s="95" t="n">
        <v>0</v>
      </c>
      <c r="EZ348" s="95" t="n"/>
      <c r="FA348" s="95" t="n"/>
      <c r="FB348" s="95" t="n"/>
      <c r="FC348" s="95" t="n"/>
      <c r="FD348" s="95" t="n"/>
      <c r="FE348" s="95" t="n"/>
      <c r="FF348" s="95" t="n"/>
      <c r="FG348" s="95" t="n"/>
      <c r="FH348" s="95" t="n"/>
      <c r="FI348" s="95" t="n"/>
      <c r="FJ348" s="95" t="n"/>
      <c r="FK348" s="95" t="n"/>
      <c r="FL348" s="95" t="n"/>
      <c r="FM348" s="95" t="n"/>
      <c r="FN348" s="95" t="n"/>
      <c r="FO348" s="95" t="n"/>
      <c r="FP348" s="95" t="n"/>
      <c r="FQ348" s="95" t="n">
        <v>0</v>
      </c>
      <c r="FR348" s="95">
        <f>ROUND(IF(BI348=3,GM348,0),2)</f>
        <v/>
      </c>
      <c r="FS348" s="95" t="n">
        <v>0</v>
      </c>
      <c r="FT348" s="95" t="n"/>
      <c r="FU348" s="95" t="n"/>
      <c r="FV348" s="95" t="n"/>
      <c r="FW348" s="95" t="n"/>
      <c r="FX348" s="95" t="n">
        <v>0</v>
      </c>
      <c r="FY348" s="95" t="n">
        <v>0</v>
      </c>
      <c r="FZ348" s="95" t="n"/>
      <c r="GA348" s="95" t="inlineStr">
        <is>
          <t>[82 / 1,20 /  1] +  2% Заг.скл</t>
        </is>
      </c>
      <c r="GB348" s="95" t="n"/>
      <c r="GC348" s="95" t="n"/>
      <c r="GD348" s="95" t="n">
        <v>1</v>
      </c>
      <c r="GE348" s="95" t="n"/>
      <c r="GF348" s="95" t="n">
        <v>1742064013</v>
      </c>
      <c r="GG348" s="95" t="n">
        <v>2</v>
      </c>
      <c r="GH348" s="95" t="n">
        <v>4</v>
      </c>
      <c r="GI348" s="95" t="n">
        <v>-2</v>
      </c>
      <c r="GJ348" s="95" t="n">
        <v>0</v>
      </c>
      <c r="GK348" s="95" t="n">
        <v>0</v>
      </c>
      <c r="GL348" s="95">
        <f>ROUND(IF(AND(BH348=3,BI348=3,FS348&lt;&gt;0),P348,0),2)</f>
        <v/>
      </c>
      <c r="GM348" s="95">
        <f>ROUND(O348+X348+Y348,2)+GX348</f>
        <v/>
      </c>
      <c r="GN348" s="95">
        <f>IF(OR(BI348=0,BI348=1),GM348-GX348,0)</f>
        <v/>
      </c>
      <c r="GO348" s="95">
        <f>IF(BI348=2,GM348-GX348,0)</f>
        <v/>
      </c>
      <c r="GP348" s="95">
        <f>IF(BI348=4,GM348-GX348,0)</f>
        <v/>
      </c>
      <c r="GQ348" s="95" t="n"/>
      <c r="GR348" s="95" t="n">
        <v>0</v>
      </c>
      <c r="GS348" s="95" t="n">
        <v>2</v>
      </c>
      <c r="GT348" s="95" t="n">
        <v>0</v>
      </c>
      <c r="GU348" s="95" t="n"/>
      <c r="GV348" s="95">
        <f>ROUND((GT348),6)</f>
        <v/>
      </c>
      <c r="GW348" s="95" t="n">
        <v>1</v>
      </c>
      <c r="GX348" s="95">
        <f>ROUND(HC348*I348,2)</f>
        <v/>
      </c>
      <c r="GY348" s="95" t="n">
        <v>0</v>
      </c>
      <c r="GZ348" s="95" t="n">
        <v>0</v>
      </c>
      <c r="HA348" s="95" t="n">
        <v>0</v>
      </c>
      <c r="HB348" s="95" t="n">
        <v>0</v>
      </c>
      <c r="HC348" s="95">
        <f>GV348*GW348</f>
        <v/>
      </c>
      <c r="HD348" s="95" t="n">
        <v>0</v>
      </c>
      <c r="HE348" s="95" t="n"/>
      <c r="HF348" s="95" t="n"/>
      <c r="HG348" s="95" t="n"/>
      <c r="HH348" s="95" t="n"/>
      <c r="HI348" s="95" t="n"/>
      <c r="HJ348" s="95" t="n"/>
      <c r="HK348" s="95" t="n"/>
      <c r="HL348" s="95" t="n"/>
      <c r="HM348" s="95" t="n"/>
      <c r="HN348" s="95" t="n"/>
      <c r="HO348" s="95" t="n"/>
      <c r="HP348" s="95" t="n"/>
      <c r="HQ348" s="95" t="n"/>
      <c r="HR348" s="95" t="n"/>
      <c r="HS348" s="95" t="n"/>
      <c r="HT348" s="95" t="n"/>
      <c r="HU348" s="95" t="n"/>
      <c r="HV348" s="95" t="n"/>
      <c r="HW348" s="95" t="n"/>
      <c r="HX348" s="95" t="n"/>
      <c r="HY348" s="95" t="n"/>
      <c r="HZ348" s="95" t="n"/>
      <c r="IA348" s="95" t="n"/>
      <c r="IB348" s="95" t="n"/>
      <c r="IC348" s="95" t="n"/>
      <c r="ID348" s="95" t="n"/>
      <c r="IE348" s="95" t="n"/>
      <c r="IF348" s="95" t="n"/>
      <c r="IG348" s="95" t="n"/>
      <c r="IH348" s="95" t="n"/>
      <c r="II348" s="95" t="n"/>
      <c r="IJ348" s="95" t="n"/>
      <c r="IK348" s="95" t="n"/>
      <c r="IL348" s="95" t="n"/>
      <c r="IM348" s="95" t="n"/>
      <c r="IN348" s="95" t="n"/>
      <c r="IO348" s="95" t="n"/>
      <c r="IP348" s="95" t="n"/>
      <c r="IQ348" s="95" t="n"/>
      <c r="IR348" s="95" t="n"/>
      <c r="IS348" s="95" t="n"/>
      <c r="IT348" s="95" t="n"/>
      <c r="IU348" s="95" t="n"/>
    </row>
    <row r="349" ht="12.75" customHeight="1" s="54">
      <c r="A349" s="95" t="n">
        <v>18</v>
      </c>
      <c r="B349" s="95" t="n">
        <v>1</v>
      </c>
      <c r="C349" s="95">
        <f>ROW(SmtRes!A326)</f>
        <v/>
      </c>
      <c r="D349" s="95">
        <f>ROW(EtalonRes!A326)</f>
        <v/>
      </c>
      <c r="E349" s="95" t="n">
        <v>2</v>
      </c>
      <c r="F349" s="95" t="inlineStr">
        <is>
          <t>PETR-142793</t>
        </is>
      </c>
      <c r="G349" s="95" t="inlineStr">
        <is>
          <t>Унитаз компакт Cersanit Just 031</t>
        </is>
      </c>
      <c r="H349" s="95" t="inlineStr">
        <is>
          <t>шт.</t>
        </is>
      </c>
      <c r="I349" s="95" t="n">
        <v>8.4</v>
      </c>
      <c r="J349" s="95" t="n">
        <v>9132.91</v>
      </c>
      <c r="K349" s="95" t="n">
        <v>76716.42999999999</v>
      </c>
      <c r="L349" s="95" t="n"/>
      <c r="M349" s="95" t="n"/>
      <c r="N349" s="95" t="n"/>
      <c r="O349" s="95">
        <f>ROUND(Z349,2)</f>
        <v/>
      </c>
      <c r="P349" s="95">
        <f>ROUND(U349,2)</f>
        <v/>
      </c>
      <c r="Q349" s="95">
        <f>ROUND(1,2)</f>
        <v/>
      </c>
      <c r="R349" s="95">
        <f>ROUND(AH349,2)</f>
        <v/>
      </c>
      <c r="S349" s="95" t="inlineStr">
        <is>
          <t>PETR-142793</t>
        </is>
      </c>
      <c r="T349" s="95" t="inlineStr">
        <is>
          <t>equipment</t>
        </is>
      </c>
      <c r="U349" s="95" t="n">
        <v>76716.42999999999</v>
      </c>
      <c r="V349" s="95" t="n">
        <v>0</v>
      </c>
      <c r="W349" s="95" t="n">
        <v>0</v>
      </c>
      <c r="X349" s="95" t="n">
        <v>0</v>
      </c>
      <c r="Y349" s="95" t="n">
        <v>0</v>
      </c>
      <c r="Z349" s="95" t="n">
        <v>76716.44</v>
      </c>
      <c r="AA349" s="95" t="n">
        <v>0</v>
      </c>
      <c r="AB349" s="95" t="n">
        <v>0</v>
      </c>
      <c r="AC349" s="95" t="n">
        <v>0</v>
      </c>
      <c r="AD349" s="95" t="n">
        <v>0</v>
      </c>
      <c r="AE349" s="95" t="inlineStr">
        <is>
          <t>equipment</t>
        </is>
      </c>
      <c r="AF349" s="95" t="n">
        <v>0</v>
      </c>
      <c r="AG349" s="95" t="n">
        <v>0</v>
      </c>
      <c r="AH349" s="95" t="n">
        <v>0</v>
      </c>
      <c r="AI349" s="95">
        <f>(EX349)</f>
        <v/>
      </c>
      <c r="AJ349" s="95">
        <f>(AS349)</f>
        <v/>
      </c>
      <c r="AK349" s="95" t="n">
        <v>0</v>
      </c>
      <c r="AL349" s="95" t="n">
        <v>0</v>
      </c>
      <c r="AM349" s="95" t="n">
        <v>0</v>
      </c>
      <c r="AN349" s="95" t="n">
        <v>0</v>
      </c>
      <c r="AO349" s="95">
        <f>ROUND(O349,2)</f>
        <v/>
      </c>
      <c r="AP349" s="95" t="n">
        <v>0</v>
      </c>
      <c r="AQ349" s="95">
        <f>ROUND(R349,2)</f>
        <v/>
      </c>
      <c r="AR349" s="95" t="n">
        <v>0</v>
      </c>
      <c r="AS349" s="95" t="n">
        <v>0</v>
      </c>
      <c r="AT349" s="95" t="n">
        <v>0</v>
      </c>
      <c r="AU349" s="95" t="n">
        <v>0</v>
      </c>
      <c r="AV349" s="95" t="n">
        <v>1</v>
      </c>
      <c r="AW349" s="95" t="n">
        <v>1</v>
      </c>
      <c r="AX349" s="95" t="n"/>
      <c r="AY349" s="95" t="n"/>
      <c r="AZ349" s="95" t="n">
        <v>1</v>
      </c>
      <c r="BA349" s="95" t="n">
        <v>0</v>
      </c>
      <c r="BB349" s="95" t="n">
        <v>0</v>
      </c>
      <c r="BC349" s="95" t="n">
        <v>1</v>
      </c>
      <c r="BD349" s="95" t="n"/>
      <c r="BE349" s="95" t="n"/>
      <c r="BF349" s="95" t="n"/>
      <c r="BG349" s="95" t="n"/>
      <c r="BH349" s="95" t="n">
        <v>3</v>
      </c>
      <c r="BI349" s="95" t="n">
        <v>8.4</v>
      </c>
      <c r="BJ349" s="95" t="n"/>
      <c r="BK349" s="95" t="n"/>
      <c r="BL349" s="95" t="n"/>
      <c r="BM349" s="95" t="n">
        <v>400003</v>
      </c>
      <c r="BN349" s="95" t="n">
        <v>0</v>
      </c>
      <c r="BO349" s="95" t="n"/>
      <c r="BP349" s="95" t="n">
        <v>0</v>
      </c>
      <c r="BQ349" s="95" t="n">
        <v>216</v>
      </c>
      <c r="BR349" s="95" t="n">
        <v>0</v>
      </c>
      <c r="BS349" s="95" t="n">
        <v>1</v>
      </c>
      <c r="BT349" s="95" t="n">
        <v>1</v>
      </c>
      <c r="BU349" s="95" t="n">
        <v>1</v>
      </c>
      <c r="BV349" s="95" t="n">
        <v>1</v>
      </c>
      <c r="BW349" s="95" t="n">
        <v>1</v>
      </c>
      <c r="BX349" s="95" t="n">
        <v>1</v>
      </c>
      <c r="BY349" s="95" t="n"/>
      <c r="BZ349" s="95" t="n">
        <v>0</v>
      </c>
      <c r="CA349" s="95" t="n">
        <v>0</v>
      </c>
      <c r="CB349" s="95" t="n"/>
      <c r="CC349" s="95" t="n"/>
      <c r="CD349" s="95" t="n"/>
      <c r="CE349" s="95" t="n">
        <v>30</v>
      </c>
      <c r="CF349" s="95" t="n">
        <v>0</v>
      </c>
      <c r="CG349" s="95" t="n">
        <v>0</v>
      </c>
      <c r="CH349" s="95" t="n"/>
      <c r="CI349" s="95" t="n"/>
      <c r="CJ349" s="95" t="n"/>
      <c r="CK349" s="95" t="n"/>
      <c r="CL349" s="95" t="n"/>
      <c r="CM349" s="95" t="n">
        <v>0</v>
      </c>
      <c r="CN349" s="95" t="n"/>
      <c r="CO349" s="95" t="n">
        <v>0</v>
      </c>
      <c r="CP349" s="95">
        <f>ROUND(P349,2)</f>
        <v/>
      </c>
      <c r="CQ349" s="95">
        <f>ROUND(V349,2)</f>
        <v/>
      </c>
      <c r="CR349" s="95">
        <f>ROUND(W349,2)</f>
        <v/>
      </c>
      <c r="CS349" s="95">
        <f>ROUND(X349,2)</f>
        <v/>
      </c>
      <c r="CT349" s="95">
        <f>ROUND(Y349,2)</f>
        <v/>
      </c>
      <c r="CU349" s="95">
        <f>ROUND(AF349,2)</f>
        <v/>
      </c>
      <c r="CV349" s="95">
        <f>ROUND((AH349*AV349),2)</f>
        <v/>
      </c>
      <c r="CW349" s="95">
        <f>ROUND(AI349,2)</f>
        <v/>
      </c>
      <c r="CX349" s="95">
        <f>ROUND(AJ349,2)</f>
        <v/>
      </c>
      <c r="CY349" s="95">
        <f>ROUND(((P349*AT349)/100),2)</f>
        <v/>
      </c>
      <c r="CZ349" s="95">
        <f>ROUND(((P349*AU349)/100),2)</f>
        <v/>
      </c>
      <c r="DA349" s="95" t="n"/>
      <c r="DB349" s="95" t="n"/>
      <c r="DC349" s="95" t="n"/>
      <c r="DD349" s="95" t="n"/>
      <c r="DE349" s="95" t="n"/>
      <c r="DF349" s="95" t="n"/>
      <c r="DG349" s="95" t="n"/>
      <c r="DH349" s="95" t="n"/>
      <c r="DI349" s="95" t="n"/>
      <c r="DJ349" s="95" t="n"/>
      <c r="DK349" s="95" t="n"/>
      <c r="DL349" s="95" t="n"/>
      <c r="DM349" s="95" t="n"/>
      <c r="DN349" s="95" t="n">
        <v>0</v>
      </c>
      <c r="DO349" s="95" t="n">
        <v>0</v>
      </c>
      <c r="DP349" s="95" t="n">
        <v>1</v>
      </c>
      <c r="DQ349" s="95" t="n">
        <v>1</v>
      </c>
      <c r="DR349" s="95" t="n"/>
      <c r="DS349" s="95" t="n"/>
      <c r="DT349" s="95" t="n"/>
      <c r="DU349" s="95" t="n">
        <v>1000</v>
      </c>
      <c r="DV349" s="95" t="inlineStr">
        <is>
          <t>шт.</t>
        </is>
      </c>
      <c r="DW349" s="95" t="inlineStr">
        <is>
          <t>шт.</t>
        </is>
      </c>
      <c r="DX349" s="95" t="n">
        <v>1</v>
      </c>
      <c r="DY349" s="95" t="n"/>
      <c r="DZ349" s="95" t="n"/>
      <c r="EA349" s="95" t="n"/>
      <c r="EB349" s="95" t="n"/>
      <c r="EC349" s="95" t="n"/>
      <c r="ED349" s="95" t="n"/>
      <c r="EE349" s="95" t="n">
        <v>1288859063</v>
      </c>
      <c r="EF349" s="95" t="n">
        <v>216</v>
      </c>
      <c r="EG349" s="95" t="inlineStr">
        <is>
          <t>Оборудование</t>
        </is>
      </c>
      <c r="EH349" s="95" t="n">
        <v>0</v>
      </c>
      <c r="EI349" s="95" t="n"/>
      <c r="EJ349" s="95" t="n">
        <v>8.4</v>
      </c>
      <c r="EK349" s="95" t="n">
        <v>0</v>
      </c>
      <c r="EL349" s="95" t="inlineStr">
        <is>
          <t>ТКП / коммерческое предложение</t>
        </is>
      </c>
      <c r="EM349" s="95" t="inlineStr">
        <is>
          <t>PETR-142793</t>
        </is>
      </c>
      <c r="EN349" s="95" t="n"/>
      <c r="EO349" s="95" t="n"/>
      <c r="EP349" s="95" t="n"/>
      <c r="EQ349" s="95" t="n">
        <v>0</v>
      </c>
      <c r="ER349" s="95" t="n">
        <v>9132.91</v>
      </c>
      <c r="ES349" s="95" t="n">
        <v>0</v>
      </c>
      <c r="ET349" s="95" t="n">
        <v>0</v>
      </c>
      <c r="EU349" s="95" t="n">
        <v>0</v>
      </c>
      <c r="EV349" s="95" t="n">
        <v>0</v>
      </c>
      <c r="EW349" s="95" t="n">
        <v>0</v>
      </c>
      <c r="EX349" s="95" t="n">
        <v>0</v>
      </c>
      <c r="EY349" s="95" t="n">
        <v>0</v>
      </c>
      <c r="EZ349" s="95" t="n"/>
      <c r="FA349" s="95" t="n"/>
      <c r="FB349" s="95" t="n"/>
      <c r="FC349" s="95" t="n"/>
      <c r="FD349" s="95" t="n"/>
      <c r="FE349" s="95" t="n"/>
      <c r="FF349" s="95" t="n"/>
      <c r="FG349" s="95" t="n"/>
      <c r="FH349" s="95" t="n"/>
      <c r="FI349" s="95" t="n"/>
      <c r="FJ349" s="95" t="n"/>
      <c r="FK349" s="95" t="n"/>
      <c r="FL349" s="95" t="n"/>
      <c r="FM349" s="95" t="n"/>
      <c r="FN349" s="95" t="n"/>
      <c r="FO349" s="95" t="n"/>
      <c r="FP349" s="95" t="n"/>
      <c r="FQ349" s="95" t="n">
        <v>0</v>
      </c>
      <c r="FR349" s="95">
        <f>ROUND(IF(BI349=3,GM349,0),2)</f>
        <v/>
      </c>
      <c r="FS349" s="95" t="n">
        <v>0</v>
      </c>
      <c r="FT349" s="95" t="n"/>
      <c r="FU349" s="95" t="n"/>
      <c r="FV349" s="95" t="n"/>
      <c r="FW349" s="95" t="n"/>
      <c r="FX349" s="95" t="n">
        <v>0</v>
      </c>
      <c r="FY349" s="95" t="n">
        <v>0</v>
      </c>
      <c r="FZ349" s="95" t="n"/>
      <c r="GA349" s="95" t="inlineStr">
        <is>
          <t>[83 / 1,20 /  1] +  1,2% Заг.скл</t>
        </is>
      </c>
      <c r="GB349" s="95" t="n"/>
      <c r="GC349" s="95" t="n"/>
      <c r="GD349" s="95" t="n">
        <v>1</v>
      </c>
      <c r="GE349" s="95" t="n"/>
      <c r="GF349" s="95" t="n">
        <v>1288859063</v>
      </c>
      <c r="GG349" s="95" t="n">
        <v>2</v>
      </c>
      <c r="GH349" s="95" t="n">
        <v>3</v>
      </c>
      <c r="GI349" s="95" t="n">
        <v>5</v>
      </c>
      <c r="GJ349" s="95" t="n">
        <v>0</v>
      </c>
      <c r="GK349" s="95" t="n">
        <v>0</v>
      </c>
      <c r="GL349" s="95">
        <f>ROUND(IF(AND(BH349=3,BI349=3,FS349&lt;&gt;0),P349,0),2)</f>
        <v/>
      </c>
      <c r="GM349" s="95">
        <f>ROUND(O349+X349+Y349,2)+GX349</f>
        <v/>
      </c>
      <c r="GN349" s="95">
        <f>IF(OR(BI349=0,BI349=1),GM349-GX349,0)</f>
        <v/>
      </c>
      <c r="GO349" s="95">
        <f>IF(BI349=2,GM349-GX349,0)</f>
        <v/>
      </c>
      <c r="GP349" s="95">
        <f>IF(BI349=4,GM349-GX349,0)</f>
        <v/>
      </c>
      <c r="GQ349" s="95" t="n"/>
      <c r="GR349" s="95" t="n">
        <v>1</v>
      </c>
      <c r="GS349" s="95" t="n">
        <v>1</v>
      </c>
      <c r="GT349" s="95" t="n">
        <v>0</v>
      </c>
      <c r="GU349" s="95" t="n"/>
      <c r="GV349" s="95">
        <f>ROUND((GT349),6)</f>
        <v/>
      </c>
      <c r="GW349" s="95" t="n">
        <v>1</v>
      </c>
      <c r="GX349" s="95">
        <f>ROUND(HC349*I349,2)</f>
        <v/>
      </c>
      <c r="GY349" s="95" t="n">
        <v>0</v>
      </c>
      <c r="GZ349" s="95" t="n">
        <v>0</v>
      </c>
      <c r="HA349" s="95" t="n">
        <v>0</v>
      </c>
      <c r="HB349" s="95" t="n">
        <v>0</v>
      </c>
      <c r="HC349" s="95">
        <f>GV349*GW349</f>
        <v/>
      </c>
      <c r="HD349" s="95" t="n">
        <v>0</v>
      </c>
      <c r="HE349" s="95" t="n"/>
      <c r="HF349" s="95" t="n"/>
      <c r="HG349" s="95" t="n"/>
      <c r="HH349" s="95" t="n"/>
      <c r="HI349" s="95" t="n"/>
      <c r="HJ349" s="95" t="n"/>
      <c r="HK349" s="95" t="n"/>
      <c r="HL349" s="95" t="n"/>
      <c r="HM349" s="95" t="n"/>
      <c r="HN349" s="95" t="n"/>
      <c r="HO349" s="95" t="n"/>
      <c r="HP349" s="95" t="n"/>
      <c r="HQ349" s="95" t="n"/>
      <c r="HR349" s="95" t="n"/>
      <c r="HS349" s="95" t="n"/>
      <c r="HT349" s="95" t="n"/>
      <c r="HU349" s="95" t="n"/>
      <c r="HV349" s="95" t="n"/>
      <c r="HW349" s="95" t="n"/>
      <c r="HX349" s="95" t="n"/>
      <c r="HY349" s="95" t="n"/>
      <c r="HZ349" s="95" t="n"/>
      <c r="IA349" s="95" t="n"/>
      <c r="IB349" s="95" t="n"/>
      <c r="IC349" s="95" t="n"/>
      <c r="ID349" s="95" t="n"/>
      <c r="IE349" s="95" t="n"/>
      <c r="IF349" s="95" t="n"/>
      <c r="IG349" s="95" t="n"/>
      <c r="IH349" s="95" t="n"/>
      <c r="II349" s="95" t="n"/>
      <c r="IJ349" s="95" t="n"/>
      <c r="IK349" s="95" t="n"/>
      <c r="IL349" s="95" t="n"/>
      <c r="IM349" s="95" t="n"/>
      <c r="IN349" s="95" t="n"/>
      <c r="IO349" s="95" t="n"/>
      <c r="IP349" s="95" t="n"/>
      <c r="IQ349" s="95" t="n"/>
      <c r="IR349" s="95" t="n"/>
      <c r="IS349" s="95" t="n"/>
      <c r="IT349" s="95" t="n"/>
      <c r="IU349" s="95" t="n"/>
    </row>
    <row r="350" ht="12.75" customHeight="1" s="54">
      <c r="A350" s="95" t="n">
        <v>18</v>
      </c>
      <c r="B350" s="95" t="n">
        <v>1</v>
      </c>
      <c r="C350" s="95">
        <f>ROW(SmtRes!A327)</f>
        <v/>
      </c>
      <c r="D350" s="95">
        <f>ROW(EtalonRes!A327)</f>
        <v/>
      </c>
      <c r="E350" s="95" t="n">
        <v>2.1</v>
      </c>
      <c r="F350" s="95" t="inlineStr">
        <is>
          <t>TKP</t>
        </is>
      </c>
      <c r="G350" s="95" t="inlineStr">
        <is>
          <t>Сантехнические перегородки, экраны и крепеж</t>
        </is>
      </c>
      <c r="H350" s="95" t="inlineStr">
        <is>
          <t>компл.</t>
        </is>
      </c>
      <c r="I350" s="95" t="n">
        <v>7.42</v>
      </c>
      <c r="J350" s="95" t="n">
        <v>20629.89</v>
      </c>
      <c r="K350" s="95" t="n">
        <v>153073.78</v>
      </c>
      <c r="L350" s="95" t="n"/>
      <c r="M350" s="95" t="n"/>
      <c r="N350" s="95" t="n"/>
      <c r="O350" s="95">
        <f>ROUND(Z350,2)</f>
        <v/>
      </c>
      <c r="P350" s="95">
        <f>ROUND(U350,2)</f>
        <v/>
      </c>
      <c r="Q350" s="95">
        <f>ROUND(1,2)</f>
        <v/>
      </c>
      <c r="R350" s="95">
        <f>ROUND(AH350,2)</f>
        <v/>
      </c>
      <c r="S350" s="95" t="inlineStr">
        <is>
          <t>ТКП</t>
        </is>
      </c>
      <c r="T350" s="95" t="inlineStr">
        <is>
          <t>material</t>
        </is>
      </c>
      <c r="U350" s="95" t="n">
        <v>153073.78</v>
      </c>
      <c r="V350" s="95" t="n">
        <v>0</v>
      </c>
      <c r="W350" s="95" t="n">
        <v>0</v>
      </c>
      <c r="X350" s="95" t="n">
        <v>0</v>
      </c>
      <c r="Y350" s="95" t="n">
        <v>0</v>
      </c>
      <c r="Z350" s="95" t="n">
        <v>153073.78</v>
      </c>
      <c r="AA350" s="95" t="n">
        <v>0</v>
      </c>
      <c r="AB350" s="95" t="n">
        <v>0</v>
      </c>
      <c r="AC350" s="95" t="n">
        <v>0</v>
      </c>
      <c r="AD350" s="95" t="n">
        <v>0</v>
      </c>
      <c r="AE350" s="95" t="inlineStr">
        <is>
          <t>material</t>
        </is>
      </c>
      <c r="AF350" s="95" t="n">
        <v>0</v>
      </c>
      <c r="AG350" s="95" t="n">
        <v>0</v>
      </c>
      <c r="AH350" s="95" t="n">
        <v>0</v>
      </c>
      <c r="AI350" s="95">
        <f>(EX350)</f>
        <v/>
      </c>
      <c r="AJ350" s="95">
        <f>(AS350)</f>
        <v/>
      </c>
      <c r="AK350" s="95" t="n">
        <v>0</v>
      </c>
      <c r="AL350" s="95" t="n">
        <v>0</v>
      </c>
      <c r="AM350" s="95" t="n">
        <v>0</v>
      </c>
      <c r="AN350" s="95" t="n">
        <v>0</v>
      </c>
      <c r="AO350" s="95">
        <f>ROUND(O350,2)</f>
        <v/>
      </c>
      <c r="AP350" s="95" t="n">
        <v>0</v>
      </c>
      <c r="AQ350" s="95">
        <f>ROUND(R350,2)</f>
        <v/>
      </c>
      <c r="AR350" s="95" t="n">
        <v>0</v>
      </c>
      <c r="AS350" s="95" t="n">
        <v>0</v>
      </c>
      <c r="AT350" s="95" t="n">
        <v>0</v>
      </c>
      <c r="AU350" s="95" t="n">
        <v>0</v>
      </c>
      <c r="AV350" s="95" t="n">
        <v>1</v>
      </c>
      <c r="AW350" s="95" t="n">
        <v>1</v>
      </c>
      <c r="AX350" s="95" t="n"/>
      <c r="AY350" s="95" t="n"/>
      <c r="AZ350" s="95" t="n">
        <v>1</v>
      </c>
      <c r="BA350" s="95" t="n">
        <v>0</v>
      </c>
      <c r="BB350" s="95" t="n">
        <v>0</v>
      </c>
      <c r="BC350" s="95" t="n">
        <v>1</v>
      </c>
      <c r="BD350" s="95" t="n"/>
      <c r="BE350" s="95" t="n"/>
      <c r="BF350" s="95" t="n"/>
      <c r="BG350" s="95" t="n"/>
      <c r="BH350" s="95" t="n">
        <v>3</v>
      </c>
      <c r="BI350" s="95" t="n">
        <v>7.42</v>
      </c>
      <c r="BJ350" s="95" t="n"/>
      <c r="BK350" s="95" t="n"/>
      <c r="BL350" s="95" t="n"/>
      <c r="BM350" s="95" t="n">
        <v>400002</v>
      </c>
      <c r="BN350" s="95" t="n">
        <v>0</v>
      </c>
      <c r="BO350" s="95" t="n"/>
      <c r="BP350" s="95" t="n">
        <v>0</v>
      </c>
      <c r="BQ350" s="95" t="n">
        <v>202</v>
      </c>
      <c r="BR350" s="95" t="n">
        <v>0</v>
      </c>
      <c r="BS350" s="95" t="n">
        <v>1</v>
      </c>
      <c r="BT350" s="95" t="n">
        <v>1</v>
      </c>
      <c r="BU350" s="95" t="n">
        <v>1</v>
      </c>
      <c r="BV350" s="95" t="n">
        <v>1</v>
      </c>
      <c r="BW350" s="95" t="n">
        <v>1</v>
      </c>
      <c r="BX350" s="95" t="n">
        <v>1</v>
      </c>
      <c r="BY350" s="95" t="n"/>
      <c r="BZ350" s="95" t="n">
        <v>0</v>
      </c>
      <c r="CA350" s="95" t="n">
        <v>0</v>
      </c>
      <c r="CB350" s="95" t="n"/>
      <c r="CC350" s="95" t="n"/>
      <c r="CD350" s="95" t="n"/>
      <c r="CE350" s="95" t="n">
        <v>30</v>
      </c>
      <c r="CF350" s="95" t="n">
        <v>0</v>
      </c>
      <c r="CG350" s="95" t="n">
        <v>0</v>
      </c>
      <c r="CH350" s="95" t="n"/>
      <c r="CI350" s="95" t="n"/>
      <c r="CJ350" s="95" t="n"/>
      <c r="CK350" s="95" t="n"/>
      <c r="CL350" s="95" t="n"/>
      <c r="CM350" s="95" t="n">
        <v>0</v>
      </c>
      <c r="CN350" s="95" t="n"/>
      <c r="CO350" s="95" t="n">
        <v>0</v>
      </c>
      <c r="CP350" s="95">
        <f>ROUND(P350,2)</f>
        <v/>
      </c>
      <c r="CQ350" s="95">
        <f>ROUND(V350,2)</f>
        <v/>
      </c>
      <c r="CR350" s="95">
        <f>ROUND(W350,2)</f>
        <v/>
      </c>
      <c r="CS350" s="95">
        <f>ROUND(X350,2)</f>
        <v/>
      </c>
      <c r="CT350" s="95">
        <f>ROUND(Y350,2)</f>
        <v/>
      </c>
      <c r="CU350" s="95">
        <f>ROUND(AF350,2)</f>
        <v/>
      </c>
      <c r="CV350" s="95">
        <f>ROUND((AH350*AV350),2)</f>
        <v/>
      </c>
      <c r="CW350" s="95">
        <f>ROUND(AI350,2)</f>
        <v/>
      </c>
      <c r="CX350" s="95">
        <f>ROUND(AJ350,2)</f>
        <v/>
      </c>
      <c r="CY350" s="95">
        <f>ROUND(((P350*AT350)/100),2)</f>
        <v/>
      </c>
      <c r="CZ350" s="95">
        <f>ROUND(((P350*AU350)/100),2)</f>
        <v/>
      </c>
      <c r="DA350" s="95" t="n"/>
      <c r="DB350" s="95" t="n"/>
      <c r="DC350" s="95" t="n"/>
      <c r="DD350" s="95" t="n"/>
      <c r="DE350" s="95" t="n"/>
      <c r="DF350" s="95" t="n"/>
      <c r="DG350" s="95" t="n"/>
      <c r="DH350" s="95" t="n"/>
      <c r="DI350" s="95" t="n"/>
      <c r="DJ350" s="95" t="n"/>
      <c r="DK350" s="95" t="n"/>
      <c r="DL350" s="95" t="n"/>
      <c r="DM350" s="95" t="n"/>
      <c r="DN350" s="95" t="n">
        <v>0</v>
      </c>
      <c r="DO350" s="95" t="n">
        <v>0</v>
      </c>
      <c r="DP350" s="95" t="n">
        <v>1</v>
      </c>
      <c r="DQ350" s="95" t="n">
        <v>1</v>
      </c>
      <c r="DR350" s="95" t="n"/>
      <c r="DS350" s="95" t="n"/>
      <c r="DT350" s="95" t="n"/>
      <c r="DU350" s="95" t="n">
        <v>1000</v>
      </c>
      <c r="DV350" s="95" t="inlineStr">
        <is>
          <t>компл.</t>
        </is>
      </c>
      <c r="DW350" s="95" t="inlineStr">
        <is>
          <t>компл.</t>
        </is>
      </c>
      <c r="DX350" s="95" t="n">
        <v>1</v>
      </c>
      <c r="DY350" s="95" t="n"/>
      <c r="DZ350" s="95" t="n"/>
      <c r="EA350" s="95" t="n"/>
      <c r="EB350" s="95" t="n"/>
      <c r="EC350" s="95" t="n"/>
      <c r="ED350" s="95" t="n"/>
      <c r="EE350" s="95" t="n">
        <v>1298167404</v>
      </c>
      <c r="EF350" s="95" t="n">
        <v>202</v>
      </c>
      <c r="EG350" s="95" t="inlineStr">
        <is>
          <t>Материалы</t>
        </is>
      </c>
      <c r="EH350" s="95" t="n">
        <v>0</v>
      </c>
      <c r="EI350" s="95" t="n"/>
      <c r="EJ350" s="95" t="n">
        <v>7.42</v>
      </c>
      <c r="EK350" s="95" t="n">
        <v>0</v>
      </c>
      <c r="EL350" s="95" t="inlineStr">
        <is>
          <t>ТКП / коммерческое предложение</t>
        </is>
      </c>
      <c r="EM350" s="95" t="inlineStr">
        <is>
          <t>ТКП</t>
        </is>
      </c>
      <c r="EN350" s="95" t="n"/>
      <c r="EO350" s="95" t="n"/>
      <c r="EP350" s="95" t="n"/>
      <c r="EQ350" s="95" t="n">
        <v>0</v>
      </c>
      <c r="ER350" s="95" t="n">
        <v>20629.89</v>
      </c>
      <c r="ES350" s="95" t="n">
        <v>0</v>
      </c>
      <c r="ET350" s="95" t="n">
        <v>0</v>
      </c>
      <c r="EU350" s="95" t="n">
        <v>0</v>
      </c>
      <c r="EV350" s="95" t="n">
        <v>0</v>
      </c>
      <c r="EW350" s="95" t="n">
        <v>0</v>
      </c>
      <c r="EX350" s="95" t="n">
        <v>0</v>
      </c>
      <c r="EY350" s="95" t="n">
        <v>0</v>
      </c>
      <c r="EZ350" s="95" t="n"/>
      <c r="FA350" s="95" t="n"/>
      <c r="FB350" s="95" t="n"/>
      <c r="FC350" s="95" t="n"/>
      <c r="FD350" s="95" t="n"/>
      <c r="FE350" s="95" t="n"/>
      <c r="FF350" s="95" t="n"/>
      <c r="FG350" s="95" t="n"/>
      <c r="FH350" s="95" t="n"/>
      <c r="FI350" s="95" t="n"/>
      <c r="FJ350" s="95" t="n"/>
      <c r="FK350" s="95" t="n"/>
      <c r="FL350" s="95" t="n"/>
      <c r="FM350" s="95" t="n"/>
      <c r="FN350" s="95" t="n"/>
      <c r="FO350" s="95" t="n"/>
      <c r="FP350" s="95" t="n"/>
      <c r="FQ350" s="95" t="n">
        <v>0</v>
      </c>
      <c r="FR350" s="95">
        <f>ROUND(IF(BI350=3,GM350,0),2)</f>
        <v/>
      </c>
      <c r="FS350" s="95" t="n">
        <v>0</v>
      </c>
      <c r="FT350" s="95" t="n"/>
      <c r="FU350" s="95" t="n"/>
      <c r="FV350" s="95" t="n"/>
      <c r="FW350" s="95" t="n"/>
      <c r="FX350" s="95" t="n">
        <v>0</v>
      </c>
      <c r="FY350" s="95" t="n">
        <v>0</v>
      </c>
      <c r="FZ350" s="95" t="n"/>
      <c r="GA350" s="95" t="inlineStr">
        <is>
          <t>[82 / 1,20 /  1] +  2% Заг.скл</t>
        </is>
      </c>
      <c r="GB350" s="95" t="n"/>
      <c r="GC350" s="95" t="n"/>
      <c r="GD350" s="95" t="n">
        <v>1</v>
      </c>
      <c r="GE350" s="95" t="n"/>
      <c r="GF350" s="95" t="n">
        <v>1298167404</v>
      </c>
      <c r="GG350" s="95" t="n">
        <v>2</v>
      </c>
      <c r="GH350" s="95" t="n">
        <v>4</v>
      </c>
      <c r="GI350" s="95" t="n">
        <v>-2</v>
      </c>
      <c r="GJ350" s="95" t="n">
        <v>0</v>
      </c>
      <c r="GK350" s="95" t="n">
        <v>0</v>
      </c>
      <c r="GL350" s="95">
        <f>ROUND(IF(AND(BH350=3,BI350=3,FS350&lt;&gt;0),P350,0),2)</f>
        <v/>
      </c>
      <c r="GM350" s="95">
        <f>ROUND(O350+X350+Y350,2)+GX350</f>
        <v/>
      </c>
      <c r="GN350" s="95">
        <f>IF(OR(BI350=0,BI350=1),GM350-GX350,0)</f>
        <v/>
      </c>
      <c r="GO350" s="95">
        <f>IF(BI350=2,GM350-GX350,0)</f>
        <v/>
      </c>
      <c r="GP350" s="95">
        <f>IF(BI350=4,GM350-GX350,0)</f>
        <v/>
      </c>
      <c r="GQ350" s="95" t="n"/>
      <c r="GR350" s="95" t="n">
        <v>0</v>
      </c>
      <c r="GS350" s="95" t="n">
        <v>2</v>
      </c>
      <c r="GT350" s="95" t="n">
        <v>0</v>
      </c>
      <c r="GU350" s="95" t="n"/>
      <c r="GV350" s="95">
        <f>ROUND((GT350),6)</f>
        <v/>
      </c>
      <c r="GW350" s="95" t="n">
        <v>1</v>
      </c>
      <c r="GX350" s="95">
        <f>ROUND(HC350*I350,2)</f>
        <v/>
      </c>
      <c r="GY350" s="95" t="n">
        <v>0</v>
      </c>
      <c r="GZ350" s="95" t="n">
        <v>0</v>
      </c>
      <c r="HA350" s="95" t="n">
        <v>0</v>
      </c>
      <c r="HB350" s="95" t="n">
        <v>0</v>
      </c>
      <c r="HC350" s="95">
        <f>GV350*GW350</f>
        <v/>
      </c>
      <c r="HD350" s="95" t="n">
        <v>0</v>
      </c>
      <c r="HE350" s="95" t="n"/>
      <c r="HF350" s="95" t="n"/>
      <c r="HG350" s="95" t="n"/>
      <c r="HH350" s="95" t="n"/>
      <c r="HI350" s="95" t="n"/>
      <c r="HJ350" s="95" t="n"/>
      <c r="HK350" s="95" t="n"/>
      <c r="HL350" s="95" t="n"/>
      <c r="HM350" s="95" t="n"/>
      <c r="HN350" s="95" t="n"/>
      <c r="HO350" s="95" t="n"/>
      <c r="HP350" s="95" t="n"/>
      <c r="HQ350" s="95" t="n"/>
      <c r="HR350" s="95" t="n"/>
      <c r="HS350" s="95" t="n"/>
      <c r="HT350" s="95" t="n"/>
      <c r="HU350" s="95" t="n"/>
      <c r="HV350" s="95" t="n"/>
      <c r="HW350" s="95" t="n"/>
      <c r="HX350" s="95" t="n"/>
      <c r="HY350" s="95" t="n"/>
      <c r="HZ350" s="95" t="n"/>
      <c r="IA350" s="95" t="n"/>
      <c r="IB350" s="95" t="n"/>
      <c r="IC350" s="95" t="n"/>
      <c r="ID350" s="95" t="n"/>
      <c r="IE350" s="95" t="n"/>
      <c r="IF350" s="95" t="n"/>
      <c r="IG350" s="95" t="n"/>
      <c r="IH350" s="95" t="n"/>
      <c r="II350" s="95" t="n"/>
      <c r="IJ350" s="95" t="n"/>
      <c r="IK350" s="95" t="n"/>
      <c r="IL350" s="95" t="n"/>
      <c r="IM350" s="95" t="n"/>
      <c r="IN350" s="95" t="n"/>
      <c r="IO350" s="95" t="n"/>
      <c r="IP350" s="95" t="n"/>
      <c r="IQ350" s="95" t="n"/>
      <c r="IR350" s="95" t="n"/>
      <c r="IS350" s="95" t="n"/>
      <c r="IT350" s="95" t="n"/>
      <c r="IU350" s="95" t="n"/>
    </row>
    <row r="351" ht="12.75" customHeight="1" s="54">
      <c r="A351" s="95" t="n">
        <v>18</v>
      </c>
      <c r="B351" s="95" t="n">
        <v>1</v>
      </c>
      <c r="C351" s="95">
        <f>ROW(SmtRes!A328)</f>
        <v/>
      </c>
      <c r="D351" s="95">
        <f>ROW(EtalonRes!A328)</f>
        <v/>
      </c>
      <c r="E351" s="95" t="n">
        <v>2.1</v>
      </c>
      <c r="F351" s="95" t="inlineStr">
        <is>
          <t>PETR-950504</t>
        </is>
      </c>
      <c r="G351" s="95" t="inlineStr">
        <is>
          <t>Фасады/двери встроенного шкафа с направляющими и фурнитурой</t>
        </is>
      </c>
      <c r="H351" s="95" t="inlineStr">
        <is>
          <t>компл.</t>
        </is>
      </c>
      <c r="I351" s="95" t="n">
        <v>7.35</v>
      </c>
      <c r="J351" s="95" t="n">
        <v>20072.33</v>
      </c>
      <c r="K351" s="95" t="n">
        <v>147531.59</v>
      </c>
      <c r="L351" s="95" t="n"/>
      <c r="M351" s="95" t="n"/>
      <c r="N351" s="95" t="n"/>
      <c r="O351" s="95">
        <f>ROUND(Z351,2)</f>
        <v/>
      </c>
      <c r="P351" s="95">
        <f>ROUND(U351,2)</f>
        <v/>
      </c>
      <c r="Q351" s="95">
        <f>ROUND(1,2)</f>
        <v/>
      </c>
      <c r="R351" s="95">
        <f>ROUND(AH351,2)</f>
        <v/>
      </c>
      <c r="S351" s="95" t="inlineStr">
        <is>
          <t>PETR-950504</t>
        </is>
      </c>
      <c r="T351" s="95" t="inlineStr">
        <is>
          <t>material</t>
        </is>
      </c>
      <c r="U351" s="95" t="n">
        <v>147531.59</v>
      </c>
      <c r="V351" s="95" t="n">
        <v>0</v>
      </c>
      <c r="W351" s="95" t="n">
        <v>0</v>
      </c>
      <c r="X351" s="95" t="n">
        <v>0</v>
      </c>
      <c r="Y351" s="95" t="n">
        <v>0</v>
      </c>
      <c r="Z351" s="95" t="n">
        <v>147531.63</v>
      </c>
      <c r="AA351" s="95" t="n">
        <v>0</v>
      </c>
      <c r="AB351" s="95" t="n">
        <v>0</v>
      </c>
      <c r="AC351" s="95" t="n">
        <v>0</v>
      </c>
      <c r="AD351" s="95" t="n">
        <v>0</v>
      </c>
      <c r="AE351" s="95" t="inlineStr">
        <is>
          <t>material</t>
        </is>
      </c>
      <c r="AF351" s="95" t="n">
        <v>0</v>
      </c>
      <c r="AG351" s="95" t="n">
        <v>0</v>
      </c>
      <c r="AH351" s="95" t="n">
        <v>0</v>
      </c>
      <c r="AI351" s="95">
        <f>(EX351)</f>
        <v/>
      </c>
      <c r="AJ351" s="95">
        <f>(AS351)</f>
        <v/>
      </c>
      <c r="AK351" s="95" t="n">
        <v>0</v>
      </c>
      <c r="AL351" s="95" t="n">
        <v>0</v>
      </c>
      <c r="AM351" s="95" t="n">
        <v>0</v>
      </c>
      <c r="AN351" s="95" t="n">
        <v>0</v>
      </c>
      <c r="AO351" s="95">
        <f>ROUND(O351,2)</f>
        <v/>
      </c>
      <c r="AP351" s="95" t="n">
        <v>0</v>
      </c>
      <c r="AQ351" s="95">
        <f>ROUND(R351,2)</f>
        <v/>
      </c>
      <c r="AR351" s="95" t="n">
        <v>0</v>
      </c>
      <c r="AS351" s="95" t="n">
        <v>0</v>
      </c>
      <c r="AT351" s="95" t="n">
        <v>0</v>
      </c>
      <c r="AU351" s="95" t="n">
        <v>0</v>
      </c>
      <c r="AV351" s="95" t="n">
        <v>1</v>
      </c>
      <c r="AW351" s="95" t="n">
        <v>1</v>
      </c>
      <c r="AX351" s="95" t="n"/>
      <c r="AY351" s="95" t="n"/>
      <c r="AZ351" s="95" t="n">
        <v>1</v>
      </c>
      <c r="BA351" s="95" t="n">
        <v>0</v>
      </c>
      <c r="BB351" s="95" t="n">
        <v>0</v>
      </c>
      <c r="BC351" s="95" t="n">
        <v>1</v>
      </c>
      <c r="BD351" s="95" t="n"/>
      <c r="BE351" s="95" t="n"/>
      <c r="BF351" s="95" t="n"/>
      <c r="BG351" s="95" t="n"/>
      <c r="BH351" s="95" t="n">
        <v>3</v>
      </c>
      <c r="BI351" s="95" t="n">
        <v>7.35</v>
      </c>
      <c r="BJ351" s="95" t="n"/>
      <c r="BK351" s="95" t="n"/>
      <c r="BL351" s="95" t="n"/>
      <c r="BM351" s="95" t="n">
        <v>400002</v>
      </c>
      <c r="BN351" s="95" t="n">
        <v>0</v>
      </c>
      <c r="BO351" s="95" t="n"/>
      <c r="BP351" s="95" t="n">
        <v>0</v>
      </c>
      <c r="BQ351" s="95" t="n">
        <v>202</v>
      </c>
      <c r="BR351" s="95" t="n">
        <v>0</v>
      </c>
      <c r="BS351" s="95" t="n">
        <v>1</v>
      </c>
      <c r="BT351" s="95" t="n">
        <v>1</v>
      </c>
      <c r="BU351" s="95" t="n">
        <v>1</v>
      </c>
      <c r="BV351" s="95" t="n">
        <v>1</v>
      </c>
      <c r="BW351" s="95" t="n">
        <v>1</v>
      </c>
      <c r="BX351" s="95" t="n">
        <v>1</v>
      </c>
      <c r="BY351" s="95" t="n"/>
      <c r="BZ351" s="95" t="n">
        <v>0</v>
      </c>
      <c r="CA351" s="95" t="n">
        <v>0</v>
      </c>
      <c r="CB351" s="95" t="n"/>
      <c r="CC351" s="95" t="n"/>
      <c r="CD351" s="95" t="n"/>
      <c r="CE351" s="95" t="n">
        <v>30</v>
      </c>
      <c r="CF351" s="95" t="n">
        <v>0</v>
      </c>
      <c r="CG351" s="95" t="n">
        <v>0</v>
      </c>
      <c r="CH351" s="95" t="n"/>
      <c r="CI351" s="95" t="n"/>
      <c r="CJ351" s="95" t="n"/>
      <c r="CK351" s="95" t="n"/>
      <c r="CL351" s="95" t="n"/>
      <c r="CM351" s="95" t="n">
        <v>0</v>
      </c>
      <c r="CN351" s="95" t="n"/>
      <c r="CO351" s="95" t="n">
        <v>0</v>
      </c>
      <c r="CP351" s="95">
        <f>ROUND(P351,2)</f>
        <v/>
      </c>
      <c r="CQ351" s="95">
        <f>ROUND(V351,2)</f>
        <v/>
      </c>
      <c r="CR351" s="95">
        <f>ROUND(W351,2)</f>
        <v/>
      </c>
      <c r="CS351" s="95">
        <f>ROUND(X351,2)</f>
        <v/>
      </c>
      <c r="CT351" s="95">
        <f>ROUND(Y351,2)</f>
        <v/>
      </c>
      <c r="CU351" s="95">
        <f>ROUND(AF351,2)</f>
        <v/>
      </c>
      <c r="CV351" s="95">
        <f>ROUND((AH351*AV351),2)</f>
        <v/>
      </c>
      <c r="CW351" s="95">
        <f>ROUND(AI351,2)</f>
        <v/>
      </c>
      <c r="CX351" s="95">
        <f>ROUND(AJ351,2)</f>
        <v/>
      </c>
      <c r="CY351" s="95">
        <f>ROUND(((P351*AT351)/100),2)</f>
        <v/>
      </c>
      <c r="CZ351" s="95">
        <f>ROUND(((P351*AU351)/100),2)</f>
        <v/>
      </c>
      <c r="DA351" s="95" t="n"/>
      <c r="DB351" s="95" t="n"/>
      <c r="DC351" s="95" t="n"/>
      <c r="DD351" s="95" t="n"/>
      <c r="DE351" s="95" t="n"/>
      <c r="DF351" s="95" t="n"/>
      <c r="DG351" s="95" t="n"/>
      <c r="DH351" s="95" t="n"/>
      <c r="DI351" s="95" t="n"/>
      <c r="DJ351" s="95" t="n"/>
      <c r="DK351" s="95" t="n"/>
      <c r="DL351" s="95" t="n"/>
      <c r="DM351" s="95" t="n"/>
      <c r="DN351" s="95" t="n">
        <v>0</v>
      </c>
      <c r="DO351" s="95" t="n">
        <v>0</v>
      </c>
      <c r="DP351" s="95" t="n">
        <v>1</v>
      </c>
      <c r="DQ351" s="95" t="n">
        <v>1</v>
      </c>
      <c r="DR351" s="95" t="n"/>
      <c r="DS351" s="95" t="n"/>
      <c r="DT351" s="95" t="n"/>
      <c r="DU351" s="95" t="n">
        <v>1000</v>
      </c>
      <c r="DV351" s="95" t="inlineStr">
        <is>
          <t>компл.</t>
        </is>
      </c>
      <c r="DW351" s="95" t="inlineStr">
        <is>
          <t>компл.</t>
        </is>
      </c>
      <c r="DX351" s="95" t="n">
        <v>1</v>
      </c>
      <c r="DY351" s="95" t="n"/>
      <c r="DZ351" s="95" t="n"/>
      <c r="EA351" s="95" t="n"/>
      <c r="EB351" s="95" t="n"/>
      <c r="EC351" s="95" t="n"/>
      <c r="ED351" s="95" t="n"/>
      <c r="EE351" s="95" t="n">
        <v>1778823234</v>
      </c>
      <c r="EF351" s="95" t="n">
        <v>202</v>
      </c>
      <c r="EG351" s="95" t="inlineStr">
        <is>
          <t>Материалы</t>
        </is>
      </c>
      <c r="EH351" s="95" t="n">
        <v>0</v>
      </c>
      <c r="EI351" s="95" t="n"/>
      <c r="EJ351" s="95" t="n">
        <v>7.35</v>
      </c>
      <c r="EK351" s="95" t="n">
        <v>0</v>
      </c>
      <c r="EL351" s="95" t="inlineStr">
        <is>
          <t>ТКП / коммерческое предложение</t>
        </is>
      </c>
      <c r="EM351" s="95" t="inlineStr">
        <is>
          <t>PETR-950504</t>
        </is>
      </c>
      <c r="EN351" s="95" t="n"/>
      <c r="EO351" s="95" t="n"/>
      <c r="EP351" s="95" t="n"/>
      <c r="EQ351" s="95" t="n">
        <v>0</v>
      </c>
      <c r="ER351" s="95" t="n">
        <v>20072.33</v>
      </c>
      <c r="ES351" s="95" t="n">
        <v>0</v>
      </c>
      <c r="ET351" s="95" t="n">
        <v>0</v>
      </c>
      <c r="EU351" s="95" t="n">
        <v>0</v>
      </c>
      <c r="EV351" s="95" t="n">
        <v>0</v>
      </c>
      <c r="EW351" s="95" t="n">
        <v>0</v>
      </c>
      <c r="EX351" s="95" t="n">
        <v>0</v>
      </c>
      <c r="EY351" s="95" t="n">
        <v>0</v>
      </c>
      <c r="EZ351" s="95" t="n"/>
      <c r="FA351" s="95" t="n"/>
      <c r="FB351" s="95" t="n"/>
      <c r="FC351" s="95" t="n"/>
      <c r="FD351" s="95" t="n"/>
      <c r="FE351" s="95" t="n"/>
      <c r="FF351" s="95" t="n"/>
      <c r="FG351" s="95" t="n"/>
      <c r="FH351" s="95" t="n"/>
      <c r="FI351" s="95" t="n"/>
      <c r="FJ351" s="95" t="n"/>
      <c r="FK351" s="95" t="n"/>
      <c r="FL351" s="95" t="n"/>
      <c r="FM351" s="95" t="n"/>
      <c r="FN351" s="95" t="n"/>
      <c r="FO351" s="95" t="n"/>
      <c r="FP351" s="95" t="n"/>
      <c r="FQ351" s="95" t="n">
        <v>0</v>
      </c>
      <c r="FR351" s="95">
        <f>ROUND(IF(BI351=3,GM351,0),2)</f>
        <v/>
      </c>
      <c r="FS351" s="95" t="n">
        <v>0</v>
      </c>
      <c r="FT351" s="95" t="n"/>
      <c r="FU351" s="95" t="n"/>
      <c r="FV351" s="95" t="n"/>
      <c r="FW351" s="95" t="n"/>
      <c r="FX351" s="95" t="n">
        <v>0</v>
      </c>
      <c r="FY351" s="95" t="n">
        <v>0</v>
      </c>
      <c r="FZ351" s="95" t="n"/>
      <c r="GA351" s="95" t="inlineStr">
        <is>
          <t>[82 / 1,20 /  1] +  2% Заг.скл</t>
        </is>
      </c>
      <c r="GB351" s="95" t="n"/>
      <c r="GC351" s="95" t="n"/>
      <c r="GD351" s="95" t="n">
        <v>1</v>
      </c>
      <c r="GE351" s="95" t="n"/>
      <c r="GF351" s="95" t="n">
        <v>1778823234</v>
      </c>
      <c r="GG351" s="95" t="n">
        <v>2</v>
      </c>
      <c r="GH351" s="95" t="n">
        <v>4</v>
      </c>
      <c r="GI351" s="95" t="n">
        <v>-2</v>
      </c>
      <c r="GJ351" s="95" t="n">
        <v>0</v>
      </c>
      <c r="GK351" s="95" t="n">
        <v>0</v>
      </c>
      <c r="GL351" s="95">
        <f>ROUND(IF(AND(BH351=3,BI351=3,FS351&lt;&gt;0),P351,0),2)</f>
        <v/>
      </c>
      <c r="GM351" s="95">
        <f>ROUND(O351+X351+Y351,2)+GX351</f>
        <v/>
      </c>
      <c r="GN351" s="95">
        <f>IF(OR(BI351=0,BI351=1),GM351-GX351,0)</f>
        <v/>
      </c>
      <c r="GO351" s="95">
        <f>IF(BI351=2,GM351-GX351,0)</f>
        <v/>
      </c>
      <c r="GP351" s="95">
        <f>IF(BI351=4,GM351-GX351,0)</f>
        <v/>
      </c>
      <c r="GQ351" s="95" t="n"/>
      <c r="GR351" s="95" t="n">
        <v>0</v>
      </c>
      <c r="GS351" s="95" t="n">
        <v>2</v>
      </c>
      <c r="GT351" s="95" t="n">
        <v>0</v>
      </c>
      <c r="GU351" s="95" t="n"/>
      <c r="GV351" s="95">
        <f>ROUND((GT351),6)</f>
        <v/>
      </c>
      <c r="GW351" s="95" t="n">
        <v>1</v>
      </c>
      <c r="GX351" s="95">
        <f>ROUND(HC351*I351,2)</f>
        <v/>
      </c>
      <c r="GY351" s="95" t="n">
        <v>0</v>
      </c>
      <c r="GZ351" s="95" t="n">
        <v>0</v>
      </c>
      <c r="HA351" s="95" t="n">
        <v>0</v>
      </c>
      <c r="HB351" s="95" t="n">
        <v>0</v>
      </c>
      <c r="HC351" s="95">
        <f>GV351*GW351</f>
        <v/>
      </c>
      <c r="HD351" s="95" t="n">
        <v>0</v>
      </c>
      <c r="HE351" s="95" t="n"/>
      <c r="HF351" s="95" t="n"/>
      <c r="HG351" s="95" t="n"/>
      <c r="HH351" s="95" t="n"/>
      <c r="HI351" s="95" t="n"/>
      <c r="HJ351" s="95" t="n"/>
      <c r="HK351" s="95" t="n"/>
      <c r="HL351" s="95" t="n"/>
      <c r="HM351" s="95" t="n"/>
      <c r="HN351" s="95" t="n"/>
      <c r="HO351" s="95" t="n"/>
      <c r="HP351" s="95" t="n"/>
      <c r="HQ351" s="95" t="n"/>
      <c r="HR351" s="95" t="n"/>
      <c r="HS351" s="95" t="n"/>
      <c r="HT351" s="95" t="n"/>
      <c r="HU351" s="95" t="n"/>
      <c r="HV351" s="95" t="n"/>
      <c r="HW351" s="95" t="n"/>
      <c r="HX351" s="95" t="n"/>
      <c r="HY351" s="95" t="n"/>
      <c r="HZ351" s="95" t="n"/>
      <c r="IA351" s="95" t="n"/>
      <c r="IB351" s="95" t="n"/>
      <c r="IC351" s="95" t="n"/>
      <c r="ID351" s="95" t="n"/>
      <c r="IE351" s="95" t="n"/>
      <c r="IF351" s="95" t="n"/>
      <c r="IG351" s="95" t="n"/>
      <c r="IH351" s="95" t="n"/>
      <c r="II351" s="95" t="n"/>
      <c r="IJ351" s="95" t="n"/>
      <c r="IK351" s="95" t="n"/>
      <c r="IL351" s="95" t="n"/>
      <c r="IM351" s="95" t="n"/>
      <c r="IN351" s="95" t="n"/>
      <c r="IO351" s="95" t="n"/>
      <c r="IP351" s="95" t="n"/>
      <c r="IQ351" s="95" t="n"/>
      <c r="IR351" s="95" t="n"/>
      <c r="IS351" s="95" t="n"/>
      <c r="IT351" s="95" t="n"/>
      <c r="IU351" s="95" t="n"/>
    </row>
    <row r="352" ht="12.75" customHeight="1" s="54">
      <c r="A352" s="95" t="n">
        <v>18</v>
      </c>
      <c r="B352" s="95" t="n">
        <v>1</v>
      </c>
      <c r="C352" s="95">
        <f>ROW(SmtRes!A329)</f>
        <v/>
      </c>
      <c r="D352" s="95">
        <f>ROW(EtalonRes!A329)</f>
        <v/>
      </c>
      <c r="E352" s="95" t="n">
        <v>2.1</v>
      </c>
      <c r="F352" s="95" t="inlineStr">
        <is>
          <t>PETR-633108</t>
        </is>
      </c>
      <c r="G352" s="95" t="inlineStr">
        <is>
          <t>Полки, штанги, направляющие и крепеж встроенного шкафа</t>
        </is>
      </c>
      <c r="H352" s="95" t="inlineStr">
        <is>
          <t>компл.</t>
        </is>
      </c>
      <c r="I352" s="95" t="n">
        <v>7.35</v>
      </c>
      <c r="J352" s="95" t="n">
        <v>10593.73</v>
      </c>
      <c r="K352" s="95" t="n">
        <v>77863.89</v>
      </c>
      <c r="L352" s="95" t="n"/>
      <c r="M352" s="95" t="n"/>
      <c r="N352" s="95" t="n"/>
      <c r="O352" s="95">
        <f>ROUND(Z352,2)</f>
        <v/>
      </c>
      <c r="P352" s="95">
        <f>ROUND(U352,2)</f>
        <v/>
      </c>
      <c r="Q352" s="95">
        <f>ROUND(1,2)</f>
        <v/>
      </c>
      <c r="R352" s="95">
        <f>ROUND(AH352,2)</f>
        <v/>
      </c>
      <c r="S352" s="95" t="inlineStr">
        <is>
          <t>PETR-633108</t>
        </is>
      </c>
      <c r="T352" s="95" t="inlineStr">
        <is>
          <t>material</t>
        </is>
      </c>
      <c r="U352" s="95" t="n">
        <v>77863.89</v>
      </c>
      <c r="V352" s="95" t="n">
        <v>0</v>
      </c>
      <c r="W352" s="95" t="n">
        <v>0</v>
      </c>
      <c r="X352" s="95" t="n">
        <v>0</v>
      </c>
      <c r="Y352" s="95" t="n">
        <v>0</v>
      </c>
      <c r="Z352" s="95" t="n">
        <v>77863.92</v>
      </c>
      <c r="AA352" s="95" t="n">
        <v>0</v>
      </c>
      <c r="AB352" s="95" t="n">
        <v>0</v>
      </c>
      <c r="AC352" s="95" t="n">
        <v>0</v>
      </c>
      <c r="AD352" s="95" t="n">
        <v>0</v>
      </c>
      <c r="AE352" s="95" t="inlineStr">
        <is>
          <t>material</t>
        </is>
      </c>
      <c r="AF352" s="95" t="n">
        <v>0</v>
      </c>
      <c r="AG352" s="95" t="n">
        <v>0</v>
      </c>
      <c r="AH352" s="95" t="n">
        <v>0</v>
      </c>
      <c r="AI352" s="95">
        <f>(EX352)</f>
        <v/>
      </c>
      <c r="AJ352" s="95">
        <f>(AS352)</f>
        <v/>
      </c>
      <c r="AK352" s="95" t="n">
        <v>0</v>
      </c>
      <c r="AL352" s="95" t="n">
        <v>0</v>
      </c>
      <c r="AM352" s="95" t="n">
        <v>0</v>
      </c>
      <c r="AN352" s="95" t="n">
        <v>0</v>
      </c>
      <c r="AO352" s="95">
        <f>ROUND(O352,2)</f>
        <v/>
      </c>
      <c r="AP352" s="95" t="n">
        <v>0</v>
      </c>
      <c r="AQ352" s="95">
        <f>ROUND(R352,2)</f>
        <v/>
      </c>
      <c r="AR352" s="95" t="n">
        <v>0</v>
      </c>
      <c r="AS352" s="95" t="n">
        <v>0</v>
      </c>
      <c r="AT352" s="95" t="n">
        <v>0</v>
      </c>
      <c r="AU352" s="95" t="n">
        <v>0</v>
      </c>
      <c r="AV352" s="95" t="n">
        <v>1</v>
      </c>
      <c r="AW352" s="95" t="n">
        <v>1</v>
      </c>
      <c r="AX352" s="95" t="n"/>
      <c r="AY352" s="95" t="n"/>
      <c r="AZ352" s="95" t="n">
        <v>1</v>
      </c>
      <c r="BA352" s="95" t="n">
        <v>0</v>
      </c>
      <c r="BB352" s="95" t="n">
        <v>0</v>
      </c>
      <c r="BC352" s="95" t="n">
        <v>1</v>
      </c>
      <c r="BD352" s="95" t="n"/>
      <c r="BE352" s="95" t="n"/>
      <c r="BF352" s="95" t="n"/>
      <c r="BG352" s="95" t="n"/>
      <c r="BH352" s="95" t="n">
        <v>3</v>
      </c>
      <c r="BI352" s="95" t="n">
        <v>7.35</v>
      </c>
      <c r="BJ352" s="95" t="n"/>
      <c r="BK352" s="95" t="n"/>
      <c r="BL352" s="95" t="n"/>
      <c r="BM352" s="95" t="n">
        <v>400002</v>
      </c>
      <c r="BN352" s="95" t="n">
        <v>0</v>
      </c>
      <c r="BO352" s="95" t="n"/>
      <c r="BP352" s="95" t="n">
        <v>0</v>
      </c>
      <c r="BQ352" s="95" t="n">
        <v>202</v>
      </c>
      <c r="BR352" s="95" t="n">
        <v>0</v>
      </c>
      <c r="BS352" s="95" t="n">
        <v>1</v>
      </c>
      <c r="BT352" s="95" t="n">
        <v>1</v>
      </c>
      <c r="BU352" s="95" t="n">
        <v>1</v>
      </c>
      <c r="BV352" s="95" t="n">
        <v>1</v>
      </c>
      <c r="BW352" s="95" t="n">
        <v>1</v>
      </c>
      <c r="BX352" s="95" t="n">
        <v>1</v>
      </c>
      <c r="BY352" s="95" t="n"/>
      <c r="BZ352" s="95" t="n">
        <v>0</v>
      </c>
      <c r="CA352" s="95" t="n">
        <v>0</v>
      </c>
      <c r="CB352" s="95" t="n"/>
      <c r="CC352" s="95" t="n"/>
      <c r="CD352" s="95" t="n"/>
      <c r="CE352" s="95" t="n">
        <v>30</v>
      </c>
      <c r="CF352" s="95" t="n">
        <v>0</v>
      </c>
      <c r="CG352" s="95" t="n">
        <v>0</v>
      </c>
      <c r="CH352" s="95" t="n"/>
      <c r="CI352" s="95" t="n"/>
      <c r="CJ352" s="95" t="n"/>
      <c r="CK352" s="95" t="n"/>
      <c r="CL352" s="95" t="n"/>
      <c r="CM352" s="95" t="n">
        <v>0</v>
      </c>
      <c r="CN352" s="95" t="n"/>
      <c r="CO352" s="95" t="n">
        <v>0</v>
      </c>
      <c r="CP352" s="95">
        <f>ROUND(P352,2)</f>
        <v/>
      </c>
      <c r="CQ352" s="95">
        <f>ROUND(V352,2)</f>
        <v/>
      </c>
      <c r="CR352" s="95">
        <f>ROUND(W352,2)</f>
        <v/>
      </c>
      <c r="CS352" s="95">
        <f>ROUND(X352,2)</f>
        <v/>
      </c>
      <c r="CT352" s="95">
        <f>ROUND(Y352,2)</f>
        <v/>
      </c>
      <c r="CU352" s="95">
        <f>ROUND(AF352,2)</f>
        <v/>
      </c>
      <c r="CV352" s="95">
        <f>ROUND((AH352*AV352),2)</f>
        <v/>
      </c>
      <c r="CW352" s="95">
        <f>ROUND(AI352,2)</f>
        <v/>
      </c>
      <c r="CX352" s="95">
        <f>ROUND(AJ352,2)</f>
        <v/>
      </c>
      <c r="CY352" s="95">
        <f>ROUND(((P352*AT352)/100),2)</f>
        <v/>
      </c>
      <c r="CZ352" s="95">
        <f>ROUND(((P352*AU352)/100),2)</f>
        <v/>
      </c>
      <c r="DA352" s="95" t="n"/>
      <c r="DB352" s="95" t="n"/>
      <c r="DC352" s="95" t="n"/>
      <c r="DD352" s="95" t="n"/>
      <c r="DE352" s="95" t="n"/>
      <c r="DF352" s="95" t="n"/>
      <c r="DG352" s="95" t="n"/>
      <c r="DH352" s="95" t="n"/>
      <c r="DI352" s="95" t="n"/>
      <c r="DJ352" s="95" t="n"/>
      <c r="DK352" s="95" t="n"/>
      <c r="DL352" s="95" t="n"/>
      <c r="DM352" s="95" t="n"/>
      <c r="DN352" s="95" t="n">
        <v>0</v>
      </c>
      <c r="DO352" s="95" t="n">
        <v>0</v>
      </c>
      <c r="DP352" s="95" t="n">
        <v>1</v>
      </c>
      <c r="DQ352" s="95" t="n">
        <v>1</v>
      </c>
      <c r="DR352" s="95" t="n"/>
      <c r="DS352" s="95" t="n"/>
      <c r="DT352" s="95" t="n"/>
      <c r="DU352" s="95" t="n">
        <v>1000</v>
      </c>
      <c r="DV352" s="95" t="inlineStr">
        <is>
          <t>компл.</t>
        </is>
      </c>
      <c r="DW352" s="95" t="inlineStr">
        <is>
          <t>компл.</t>
        </is>
      </c>
      <c r="DX352" s="95" t="n">
        <v>1</v>
      </c>
      <c r="DY352" s="95" t="n"/>
      <c r="DZ352" s="95" t="n"/>
      <c r="EA352" s="95" t="n"/>
      <c r="EB352" s="95" t="n"/>
      <c r="EC352" s="95" t="n"/>
      <c r="ED352" s="95" t="n"/>
      <c r="EE352" s="95" t="n">
        <v>1215403844</v>
      </c>
      <c r="EF352" s="95" t="n">
        <v>202</v>
      </c>
      <c r="EG352" s="95" t="inlineStr">
        <is>
          <t>Материалы</t>
        </is>
      </c>
      <c r="EH352" s="95" t="n">
        <v>0</v>
      </c>
      <c r="EI352" s="95" t="n"/>
      <c r="EJ352" s="95" t="n">
        <v>7.35</v>
      </c>
      <c r="EK352" s="95" t="n">
        <v>0</v>
      </c>
      <c r="EL352" s="95" t="inlineStr">
        <is>
          <t>ТКП / коммерческое предложение</t>
        </is>
      </c>
      <c r="EM352" s="95" t="inlineStr">
        <is>
          <t>PETR-633108</t>
        </is>
      </c>
      <c r="EN352" s="95" t="n"/>
      <c r="EO352" s="95" t="n"/>
      <c r="EP352" s="95" t="n"/>
      <c r="EQ352" s="95" t="n">
        <v>0</v>
      </c>
      <c r="ER352" s="95" t="n">
        <v>10593.73</v>
      </c>
      <c r="ES352" s="95" t="n">
        <v>0</v>
      </c>
      <c r="ET352" s="95" t="n">
        <v>0</v>
      </c>
      <c r="EU352" s="95" t="n">
        <v>0</v>
      </c>
      <c r="EV352" s="95" t="n">
        <v>0</v>
      </c>
      <c r="EW352" s="95" t="n">
        <v>0</v>
      </c>
      <c r="EX352" s="95" t="n">
        <v>0</v>
      </c>
      <c r="EY352" s="95" t="n">
        <v>0</v>
      </c>
      <c r="EZ352" s="95" t="n"/>
      <c r="FA352" s="95" t="n"/>
      <c r="FB352" s="95" t="n"/>
      <c r="FC352" s="95" t="n"/>
      <c r="FD352" s="95" t="n"/>
      <c r="FE352" s="95" t="n"/>
      <c r="FF352" s="95" t="n"/>
      <c r="FG352" s="95" t="n"/>
      <c r="FH352" s="95" t="n"/>
      <c r="FI352" s="95" t="n"/>
      <c r="FJ352" s="95" t="n"/>
      <c r="FK352" s="95" t="n"/>
      <c r="FL352" s="95" t="n"/>
      <c r="FM352" s="95" t="n"/>
      <c r="FN352" s="95" t="n"/>
      <c r="FO352" s="95" t="n"/>
      <c r="FP352" s="95" t="n"/>
      <c r="FQ352" s="95" t="n">
        <v>0</v>
      </c>
      <c r="FR352" s="95">
        <f>ROUND(IF(BI352=3,GM352,0),2)</f>
        <v/>
      </c>
      <c r="FS352" s="95" t="n">
        <v>0</v>
      </c>
      <c r="FT352" s="95" t="n"/>
      <c r="FU352" s="95" t="n"/>
      <c r="FV352" s="95" t="n"/>
      <c r="FW352" s="95" t="n"/>
      <c r="FX352" s="95" t="n">
        <v>0</v>
      </c>
      <c r="FY352" s="95" t="n">
        <v>0</v>
      </c>
      <c r="FZ352" s="95" t="n"/>
      <c r="GA352" s="95" t="inlineStr">
        <is>
          <t>[82 / 1,20 /  1] +  2% Заг.скл</t>
        </is>
      </c>
      <c r="GB352" s="95" t="n"/>
      <c r="GC352" s="95" t="n"/>
      <c r="GD352" s="95" t="n">
        <v>1</v>
      </c>
      <c r="GE352" s="95" t="n"/>
      <c r="GF352" s="95" t="n">
        <v>1215403844</v>
      </c>
      <c r="GG352" s="95" t="n">
        <v>2</v>
      </c>
      <c r="GH352" s="95" t="n">
        <v>4</v>
      </c>
      <c r="GI352" s="95" t="n">
        <v>-2</v>
      </c>
      <c r="GJ352" s="95" t="n">
        <v>0</v>
      </c>
      <c r="GK352" s="95" t="n">
        <v>0</v>
      </c>
      <c r="GL352" s="95">
        <f>ROUND(IF(AND(BH352=3,BI352=3,FS352&lt;&gt;0),P352,0),2)</f>
        <v/>
      </c>
      <c r="GM352" s="95">
        <f>ROUND(O352+X352+Y352,2)+GX352</f>
        <v/>
      </c>
      <c r="GN352" s="95">
        <f>IF(OR(BI352=0,BI352=1),GM352-GX352,0)</f>
        <v/>
      </c>
      <c r="GO352" s="95">
        <f>IF(BI352=2,GM352-GX352,0)</f>
        <v/>
      </c>
      <c r="GP352" s="95">
        <f>IF(BI352=4,GM352-GX352,0)</f>
        <v/>
      </c>
      <c r="GQ352" s="95" t="n"/>
      <c r="GR352" s="95" t="n">
        <v>0</v>
      </c>
      <c r="GS352" s="95" t="n">
        <v>2</v>
      </c>
      <c r="GT352" s="95" t="n">
        <v>0</v>
      </c>
      <c r="GU352" s="95" t="n"/>
      <c r="GV352" s="95">
        <f>ROUND((GT352),6)</f>
        <v/>
      </c>
      <c r="GW352" s="95" t="n">
        <v>1</v>
      </c>
      <c r="GX352" s="95">
        <f>ROUND(HC352*I352,2)</f>
        <v/>
      </c>
      <c r="GY352" s="95" t="n">
        <v>0</v>
      </c>
      <c r="GZ352" s="95" t="n">
        <v>0</v>
      </c>
      <c r="HA352" s="95" t="n">
        <v>0</v>
      </c>
      <c r="HB352" s="95" t="n">
        <v>0</v>
      </c>
      <c r="HC352" s="95">
        <f>GV352*GW352</f>
        <v/>
      </c>
      <c r="HD352" s="95" t="n">
        <v>0</v>
      </c>
      <c r="HE352" s="95" t="n"/>
      <c r="HF352" s="95" t="n"/>
      <c r="HG352" s="95" t="n"/>
      <c r="HH352" s="95" t="n"/>
      <c r="HI352" s="95" t="n"/>
      <c r="HJ352" s="95" t="n"/>
      <c r="HK352" s="95" t="n"/>
      <c r="HL352" s="95" t="n"/>
      <c r="HM352" s="95" t="n"/>
      <c r="HN352" s="95" t="n"/>
      <c r="HO352" s="95" t="n"/>
      <c r="HP352" s="95" t="n"/>
      <c r="HQ352" s="95" t="n"/>
      <c r="HR352" s="95" t="n"/>
      <c r="HS352" s="95" t="n"/>
      <c r="HT352" s="95" t="n"/>
      <c r="HU352" s="95" t="n"/>
      <c r="HV352" s="95" t="n"/>
      <c r="HW352" s="95" t="n"/>
      <c r="HX352" s="95" t="n"/>
      <c r="HY352" s="95" t="n"/>
      <c r="HZ352" s="95" t="n"/>
      <c r="IA352" s="95" t="n"/>
      <c r="IB352" s="95" t="n"/>
      <c r="IC352" s="95" t="n"/>
      <c r="ID352" s="95" t="n"/>
      <c r="IE352" s="95" t="n"/>
      <c r="IF352" s="95" t="n"/>
      <c r="IG352" s="95" t="n"/>
      <c r="IH352" s="95" t="n"/>
      <c r="II352" s="95" t="n"/>
      <c r="IJ352" s="95" t="n"/>
      <c r="IK352" s="95" t="n"/>
      <c r="IL352" s="95" t="n"/>
      <c r="IM352" s="95" t="n"/>
      <c r="IN352" s="95" t="n"/>
      <c r="IO352" s="95" t="n"/>
      <c r="IP352" s="95" t="n"/>
      <c r="IQ352" s="95" t="n"/>
      <c r="IR352" s="95" t="n"/>
      <c r="IS352" s="95" t="n"/>
      <c r="IT352" s="95" t="n"/>
      <c r="IU352" s="95" t="n"/>
    </row>
    <row r="353" ht="12.75" customHeight="1" s="54">
      <c r="A353" s="95" t="n">
        <v>18</v>
      </c>
      <c r="B353" s="95" t="n">
        <v>1</v>
      </c>
      <c r="C353" s="95">
        <f>ROW(SmtRes!A330)</f>
        <v/>
      </c>
      <c r="D353" s="95">
        <f>ROW(EtalonRes!A330)</f>
        <v/>
      </c>
      <c r="E353" s="95" t="n">
        <v>2</v>
      </c>
      <c r="F353" s="95" t="inlineStr">
        <is>
          <t>PETR-1025727</t>
        </is>
      </c>
      <c r="G353" s="95" t="inlineStr">
        <is>
          <t>Водонагреватель/бойлер с группой безопасности и крепежом</t>
        </is>
      </c>
      <c r="H353" s="95" t="inlineStr">
        <is>
          <t>шт.</t>
        </is>
      </c>
      <c r="I353" s="95" t="n">
        <v>2.65</v>
      </c>
      <c r="J353" s="95" t="n">
        <v>31223.62</v>
      </c>
      <c r="K353" s="95" t="n">
        <v>82742.58</v>
      </c>
      <c r="L353" s="95" t="n"/>
      <c r="M353" s="95" t="n"/>
      <c r="N353" s="95" t="n"/>
      <c r="O353" s="95">
        <f>ROUND(Z353,2)</f>
        <v/>
      </c>
      <c r="P353" s="95">
        <f>ROUND(U353,2)</f>
        <v/>
      </c>
      <c r="Q353" s="95">
        <f>ROUND(1,2)</f>
        <v/>
      </c>
      <c r="R353" s="95">
        <f>ROUND(AH353,2)</f>
        <v/>
      </c>
      <c r="S353" s="95" t="inlineStr">
        <is>
          <t>PETR-1025727</t>
        </is>
      </c>
      <c r="T353" s="95" t="inlineStr">
        <is>
          <t>equipment</t>
        </is>
      </c>
      <c r="U353" s="95" t="n">
        <v>82742.58</v>
      </c>
      <c r="V353" s="95" t="n">
        <v>0</v>
      </c>
      <c r="W353" s="95" t="n">
        <v>0</v>
      </c>
      <c r="X353" s="95" t="n">
        <v>0</v>
      </c>
      <c r="Y353" s="95" t="n">
        <v>0</v>
      </c>
      <c r="Z353" s="95" t="n">
        <v>82742.59</v>
      </c>
      <c r="AA353" s="95" t="n">
        <v>0</v>
      </c>
      <c r="AB353" s="95" t="n">
        <v>0</v>
      </c>
      <c r="AC353" s="95" t="n">
        <v>0</v>
      </c>
      <c r="AD353" s="95" t="n">
        <v>0</v>
      </c>
      <c r="AE353" s="95" t="inlineStr">
        <is>
          <t>equipment</t>
        </is>
      </c>
      <c r="AF353" s="95" t="n">
        <v>0</v>
      </c>
      <c r="AG353" s="95" t="n">
        <v>0</v>
      </c>
      <c r="AH353" s="95" t="n">
        <v>0</v>
      </c>
      <c r="AI353" s="95">
        <f>(EX353)</f>
        <v/>
      </c>
      <c r="AJ353" s="95">
        <f>(AS353)</f>
        <v/>
      </c>
      <c r="AK353" s="95" t="n">
        <v>0</v>
      </c>
      <c r="AL353" s="95" t="n">
        <v>0</v>
      </c>
      <c r="AM353" s="95" t="n">
        <v>0</v>
      </c>
      <c r="AN353" s="95" t="n">
        <v>0</v>
      </c>
      <c r="AO353" s="95">
        <f>ROUND(O353,2)</f>
        <v/>
      </c>
      <c r="AP353" s="95" t="n">
        <v>0</v>
      </c>
      <c r="AQ353" s="95">
        <f>ROUND(R353,2)</f>
        <v/>
      </c>
      <c r="AR353" s="95" t="n">
        <v>0</v>
      </c>
      <c r="AS353" s="95" t="n">
        <v>0</v>
      </c>
      <c r="AT353" s="95" t="n">
        <v>0</v>
      </c>
      <c r="AU353" s="95" t="n">
        <v>0</v>
      </c>
      <c r="AV353" s="95" t="n">
        <v>1</v>
      </c>
      <c r="AW353" s="95" t="n">
        <v>1</v>
      </c>
      <c r="AX353" s="95" t="n"/>
      <c r="AY353" s="95" t="n"/>
      <c r="AZ353" s="95" t="n">
        <v>1</v>
      </c>
      <c r="BA353" s="95" t="n">
        <v>0</v>
      </c>
      <c r="BB353" s="95" t="n">
        <v>0</v>
      </c>
      <c r="BC353" s="95" t="n">
        <v>1</v>
      </c>
      <c r="BD353" s="95" t="n"/>
      <c r="BE353" s="95" t="n"/>
      <c r="BF353" s="95" t="n"/>
      <c r="BG353" s="95" t="n"/>
      <c r="BH353" s="95" t="n">
        <v>3</v>
      </c>
      <c r="BI353" s="95" t="n">
        <v>2.65</v>
      </c>
      <c r="BJ353" s="95" t="n"/>
      <c r="BK353" s="95" t="n"/>
      <c r="BL353" s="95" t="n"/>
      <c r="BM353" s="95" t="n">
        <v>400003</v>
      </c>
      <c r="BN353" s="95" t="n">
        <v>0</v>
      </c>
      <c r="BO353" s="95" t="n"/>
      <c r="BP353" s="95" t="n">
        <v>0</v>
      </c>
      <c r="BQ353" s="95" t="n">
        <v>216</v>
      </c>
      <c r="BR353" s="95" t="n">
        <v>0</v>
      </c>
      <c r="BS353" s="95" t="n">
        <v>1</v>
      </c>
      <c r="BT353" s="95" t="n">
        <v>1</v>
      </c>
      <c r="BU353" s="95" t="n">
        <v>1</v>
      </c>
      <c r="BV353" s="95" t="n">
        <v>1</v>
      </c>
      <c r="BW353" s="95" t="n">
        <v>1</v>
      </c>
      <c r="BX353" s="95" t="n">
        <v>1</v>
      </c>
      <c r="BY353" s="95" t="n"/>
      <c r="BZ353" s="95" t="n">
        <v>0</v>
      </c>
      <c r="CA353" s="95" t="n">
        <v>0</v>
      </c>
      <c r="CB353" s="95" t="n"/>
      <c r="CC353" s="95" t="n"/>
      <c r="CD353" s="95" t="n"/>
      <c r="CE353" s="95" t="n">
        <v>30</v>
      </c>
      <c r="CF353" s="95" t="n">
        <v>0</v>
      </c>
      <c r="CG353" s="95" t="n">
        <v>0</v>
      </c>
      <c r="CH353" s="95" t="n"/>
      <c r="CI353" s="95" t="n"/>
      <c r="CJ353" s="95" t="n"/>
      <c r="CK353" s="95" t="n"/>
      <c r="CL353" s="95" t="n"/>
      <c r="CM353" s="95" t="n">
        <v>0</v>
      </c>
      <c r="CN353" s="95" t="n"/>
      <c r="CO353" s="95" t="n">
        <v>0</v>
      </c>
      <c r="CP353" s="95">
        <f>ROUND(P353,2)</f>
        <v/>
      </c>
      <c r="CQ353" s="95">
        <f>ROUND(V353,2)</f>
        <v/>
      </c>
      <c r="CR353" s="95">
        <f>ROUND(W353,2)</f>
        <v/>
      </c>
      <c r="CS353" s="95">
        <f>ROUND(X353,2)</f>
        <v/>
      </c>
      <c r="CT353" s="95">
        <f>ROUND(Y353,2)</f>
        <v/>
      </c>
      <c r="CU353" s="95">
        <f>ROUND(AF353,2)</f>
        <v/>
      </c>
      <c r="CV353" s="95">
        <f>ROUND((AH353*AV353),2)</f>
        <v/>
      </c>
      <c r="CW353" s="95">
        <f>ROUND(AI353,2)</f>
        <v/>
      </c>
      <c r="CX353" s="95">
        <f>ROUND(AJ353,2)</f>
        <v/>
      </c>
      <c r="CY353" s="95">
        <f>ROUND(((P353*AT353)/100),2)</f>
        <v/>
      </c>
      <c r="CZ353" s="95">
        <f>ROUND(((P353*AU353)/100),2)</f>
        <v/>
      </c>
      <c r="DA353" s="95" t="n"/>
      <c r="DB353" s="95" t="n"/>
      <c r="DC353" s="95" t="n"/>
      <c r="DD353" s="95" t="n"/>
      <c r="DE353" s="95" t="n"/>
      <c r="DF353" s="95" t="n"/>
      <c r="DG353" s="95" t="n"/>
      <c r="DH353" s="95" t="n"/>
      <c r="DI353" s="95" t="n"/>
      <c r="DJ353" s="95" t="n"/>
      <c r="DK353" s="95" t="n"/>
      <c r="DL353" s="95" t="n"/>
      <c r="DM353" s="95" t="n"/>
      <c r="DN353" s="95" t="n">
        <v>0</v>
      </c>
      <c r="DO353" s="95" t="n">
        <v>0</v>
      </c>
      <c r="DP353" s="95" t="n">
        <v>1</v>
      </c>
      <c r="DQ353" s="95" t="n">
        <v>1</v>
      </c>
      <c r="DR353" s="95" t="n"/>
      <c r="DS353" s="95" t="n"/>
      <c r="DT353" s="95" t="n"/>
      <c r="DU353" s="95" t="n">
        <v>1000</v>
      </c>
      <c r="DV353" s="95" t="inlineStr">
        <is>
          <t>шт.</t>
        </is>
      </c>
      <c r="DW353" s="95" t="inlineStr">
        <is>
          <t>шт.</t>
        </is>
      </c>
      <c r="DX353" s="95" t="n">
        <v>1</v>
      </c>
      <c r="DY353" s="95" t="n"/>
      <c r="DZ353" s="95" t="n"/>
      <c r="EA353" s="95" t="n"/>
      <c r="EB353" s="95" t="n"/>
      <c r="EC353" s="95" t="n"/>
      <c r="ED353" s="95" t="n"/>
      <c r="EE353" s="95" t="n">
        <v>1079136402</v>
      </c>
      <c r="EF353" s="95" t="n">
        <v>216</v>
      </c>
      <c r="EG353" s="95" t="inlineStr">
        <is>
          <t>Оборудование</t>
        </is>
      </c>
      <c r="EH353" s="95" t="n">
        <v>0</v>
      </c>
      <c r="EI353" s="95" t="n"/>
      <c r="EJ353" s="95" t="n">
        <v>2.65</v>
      </c>
      <c r="EK353" s="95" t="n">
        <v>0</v>
      </c>
      <c r="EL353" s="95" t="inlineStr">
        <is>
          <t>ТКП / коммерческое предложение</t>
        </is>
      </c>
      <c r="EM353" s="95" t="inlineStr">
        <is>
          <t>PETR-1025727</t>
        </is>
      </c>
      <c r="EN353" s="95" t="n"/>
      <c r="EO353" s="95" t="n"/>
      <c r="EP353" s="95" t="n"/>
      <c r="EQ353" s="95" t="n">
        <v>0</v>
      </c>
      <c r="ER353" s="95" t="n">
        <v>31223.62</v>
      </c>
      <c r="ES353" s="95" t="n">
        <v>0</v>
      </c>
      <c r="ET353" s="95" t="n">
        <v>0</v>
      </c>
      <c r="EU353" s="95" t="n">
        <v>0</v>
      </c>
      <c r="EV353" s="95" t="n">
        <v>0</v>
      </c>
      <c r="EW353" s="95" t="n">
        <v>0</v>
      </c>
      <c r="EX353" s="95" t="n">
        <v>0</v>
      </c>
      <c r="EY353" s="95" t="n">
        <v>0</v>
      </c>
      <c r="EZ353" s="95" t="n"/>
      <c r="FA353" s="95" t="n"/>
      <c r="FB353" s="95" t="n"/>
      <c r="FC353" s="95" t="n"/>
      <c r="FD353" s="95" t="n"/>
      <c r="FE353" s="95" t="n"/>
      <c r="FF353" s="95" t="n"/>
      <c r="FG353" s="95" t="n"/>
      <c r="FH353" s="95" t="n"/>
      <c r="FI353" s="95" t="n"/>
      <c r="FJ353" s="95" t="n"/>
      <c r="FK353" s="95" t="n"/>
      <c r="FL353" s="95" t="n"/>
      <c r="FM353" s="95" t="n"/>
      <c r="FN353" s="95" t="n"/>
      <c r="FO353" s="95" t="n"/>
      <c r="FP353" s="95" t="n"/>
      <c r="FQ353" s="95" t="n">
        <v>0</v>
      </c>
      <c r="FR353" s="95">
        <f>ROUND(IF(BI353=3,GM353,0),2)</f>
        <v/>
      </c>
      <c r="FS353" s="95" t="n">
        <v>0</v>
      </c>
      <c r="FT353" s="95" t="n"/>
      <c r="FU353" s="95" t="n"/>
      <c r="FV353" s="95" t="n"/>
      <c r="FW353" s="95" t="n"/>
      <c r="FX353" s="95" t="n">
        <v>0</v>
      </c>
      <c r="FY353" s="95" t="n">
        <v>0</v>
      </c>
      <c r="FZ353" s="95" t="n"/>
      <c r="GA353" s="95" t="inlineStr">
        <is>
          <t>[83 / 1,20 /  1] +  1,2% Заг.скл</t>
        </is>
      </c>
      <c r="GB353" s="95" t="n"/>
      <c r="GC353" s="95" t="n"/>
      <c r="GD353" s="95" t="n">
        <v>1</v>
      </c>
      <c r="GE353" s="95" t="n"/>
      <c r="GF353" s="95" t="n">
        <v>1079136402</v>
      </c>
      <c r="GG353" s="95" t="n">
        <v>2</v>
      </c>
      <c r="GH353" s="95" t="n">
        <v>3</v>
      </c>
      <c r="GI353" s="95" t="n">
        <v>5</v>
      </c>
      <c r="GJ353" s="95" t="n">
        <v>0</v>
      </c>
      <c r="GK353" s="95" t="n">
        <v>0</v>
      </c>
      <c r="GL353" s="95">
        <f>ROUND(IF(AND(BH353=3,BI353=3,FS353&lt;&gt;0),P353,0),2)</f>
        <v/>
      </c>
      <c r="GM353" s="95">
        <f>ROUND(O353+X353+Y353,2)+GX353</f>
        <v/>
      </c>
      <c r="GN353" s="95">
        <f>IF(OR(BI353=0,BI353=1),GM353-GX353,0)</f>
        <v/>
      </c>
      <c r="GO353" s="95">
        <f>IF(BI353=2,GM353-GX353,0)</f>
        <v/>
      </c>
      <c r="GP353" s="95">
        <f>IF(BI353=4,GM353-GX353,0)</f>
        <v/>
      </c>
      <c r="GQ353" s="95" t="n"/>
      <c r="GR353" s="95" t="n">
        <v>1</v>
      </c>
      <c r="GS353" s="95" t="n">
        <v>1</v>
      </c>
      <c r="GT353" s="95" t="n">
        <v>0</v>
      </c>
      <c r="GU353" s="95" t="n"/>
      <c r="GV353" s="95">
        <f>ROUND((GT353),6)</f>
        <v/>
      </c>
      <c r="GW353" s="95" t="n">
        <v>1</v>
      </c>
      <c r="GX353" s="95">
        <f>ROUND(HC353*I353,2)</f>
        <v/>
      </c>
      <c r="GY353" s="95" t="n">
        <v>0</v>
      </c>
      <c r="GZ353" s="95" t="n">
        <v>0</v>
      </c>
      <c r="HA353" s="95" t="n">
        <v>0</v>
      </c>
      <c r="HB353" s="95" t="n">
        <v>0</v>
      </c>
      <c r="HC353" s="95">
        <f>GV353*GW353</f>
        <v/>
      </c>
      <c r="HD353" s="95" t="n">
        <v>0</v>
      </c>
      <c r="HE353" s="95" t="n"/>
      <c r="HF353" s="95" t="n"/>
      <c r="HG353" s="95" t="n"/>
      <c r="HH353" s="95" t="n"/>
      <c r="HI353" s="95" t="n"/>
      <c r="HJ353" s="95" t="n"/>
      <c r="HK353" s="95" t="n"/>
      <c r="HL353" s="95" t="n"/>
      <c r="HM353" s="95" t="n"/>
      <c r="HN353" s="95" t="n"/>
      <c r="HO353" s="95" t="n"/>
      <c r="HP353" s="95" t="n"/>
      <c r="HQ353" s="95" t="n"/>
      <c r="HR353" s="95" t="n"/>
      <c r="HS353" s="95" t="n"/>
      <c r="HT353" s="95" t="n"/>
      <c r="HU353" s="95" t="n"/>
      <c r="HV353" s="95" t="n"/>
      <c r="HW353" s="95" t="n"/>
      <c r="HX353" s="95" t="n"/>
      <c r="HY353" s="95" t="n"/>
      <c r="HZ353" s="95" t="n"/>
      <c r="IA353" s="95" t="n"/>
      <c r="IB353" s="95" t="n"/>
      <c r="IC353" s="95" t="n"/>
      <c r="ID353" s="95" t="n"/>
      <c r="IE353" s="95" t="n"/>
      <c r="IF353" s="95" t="n"/>
      <c r="IG353" s="95" t="n"/>
      <c r="IH353" s="95" t="n"/>
      <c r="II353" s="95" t="n"/>
      <c r="IJ353" s="95" t="n"/>
      <c r="IK353" s="95" t="n"/>
      <c r="IL353" s="95" t="n"/>
      <c r="IM353" s="95" t="n"/>
      <c r="IN353" s="95" t="n"/>
      <c r="IO353" s="95" t="n"/>
      <c r="IP353" s="95" t="n"/>
      <c r="IQ353" s="95" t="n"/>
      <c r="IR353" s="95" t="n"/>
      <c r="IS353" s="95" t="n"/>
      <c r="IT353" s="95" t="n"/>
      <c r="IU353" s="95" t="n"/>
    </row>
    <row r="354" ht="12.75" customHeight="1" s="54">
      <c r="A354" s="95" t="n">
        <v>18</v>
      </c>
      <c r="B354" s="95" t="n">
        <v>1</v>
      </c>
      <c r="C354" s="95">
        <f>ROW(SmtRes!A331)</f>
        <v/>
      </c>
      <c r="D354" s="95">
        <f>ROW(EtalonRes!A331)</f>
        <v/>
      </c>
      <c r="E354" s="95" t="n">
        <v>2</v>
      </c>
      <c r="F354" s="95" t="inlineStr">
        <is>
          <t>PETR-1046433</t>
        </is>
      </c>
      <c r="G354" s="95" t="inlineStr">
        <is>
          <t>Кухонная мойка с сифоном, выпуском и крепежом</t>
        </is>
      </c>
      <c r="H354" s="95" t="inlineStr">
        <is>
          <t>компл.</t>
        </is>
      </c>
      <c r="I354" s="95" t="n">
        <v>4.2</v>
      </c>
      <c r="J354" s="95" t="n">
        <v>16169.37</v>
      </c>
      <c r="K354" s="95" t="n">
        <v>67911.37</v>
      </c>
      <c r="L354" s="95" t="n"/>
      <c r="M354" s="95" t="n"/>
      <c r="N354" s="95" t="n"/>
      <c r="O354" s="95">
        <f>ROUND(Z354,2)</f>
        <v/>
      </c>
      <c r="P354" s="95">
        <f>ROUND(U354,2)</f>
        <v/>
      </c>
      <c r="Q354" s="95">
        <f>ROUND(1,2)</f>
        <v/>
      </c>
      <c r="R354" s="95">
        <f>ROUND(AH354,2)</f>
        <v/>
      </c>
      <c r="S354" s="95" t="inlineStr">
        <is>
          <t>PETR-1046433</t>
        </is>
      </c>
      <c r="T354" s="95" t="inlineStr">
        <is>
          <t>equipment</t>
        </is>
      </c>
      <c r="U354" s="95" t="n">
        <v>67911.37</v>
      </c>
      <c r="V354" s="95" t="n">
        <v>0</v>
      </c>
      <c r="W354" s="95" t="n">
        <v>0</v>
      </c>
      <c r="X354" s="95" t="n">
        <v>0</v>
      </c>
      <c r="Y354" s="95" t="n">
        <v>0</v>
      </c>
      <c r="Z354" s="95" t="n">
        <v>67911.35000000001</v>
      </c>
      <c r="AA354" s="95" t="n">
        <v>0</v>
      </c>
      <c r="AB354" s="95" t="n">
        <v>0</v>
      </c>
      <c r="AC354" s="95" t="n">
        <v>0</v>
      </c>
      <c r="AD354" s="95" t="n">
        <v>0</v>
      </c>
      <c r="AE354" s="95" t="inlineStr">
        <is>
          <t>equipment</t>
        </is>
      </c>
      <c r="AF354" s="95" t="n">
        <v>0</v>
      </c>
      <c r="AG354" s="95" t="n">
        <v>0</v>
      </c>
      <c r="AH354" s="95" t="n">
        <v>0</v>
      </c>
      <c r="AI354" s="95">
        <f>(EX354)</f>
        <v/>
      </c>
      <c r="AJ354" s="95">
        <f>(AS354)</f>
        <v/>
      </c>
      <c r="AK354" s="95" t="n">
        <v>0</v>
      </c>
      <c r="AL354" s="95" t="n">
        <v>0</v>
      </c>
      <c r="AM354" s="95" t="n">
        <v>0</v>
      </c>
      <c r="AN354" s="95" t="n">
        <v>0</v>
      </c>
      <c r="AO354" s="95">
        <f>ROUND(O354,2)</f>
        <v/>
      </c>
      <c r="AP354" s="95" t="n">
        <v>0</v>
      </c>
      <c r="AQ354" s="95">
        <f>ROUND(R354,2)</f>
        <v/>
      </c>
      <c r="AR354" s="95" t="n">
        <v>0</v>
      </c>
      <c r="AS354" s="95" t="n">
        <v>0</v>
      </c>
      <c r="AT354" s="95" t="n">
        <v>0</v>
      </c>
      <c r="AU354" s="95" t="n">
        <v>0</v>
      </c>
      <c r="AV354" s="95" t="n">
        <v>1</v>
      </c>
      <c r="AW354" s="95" t="n">
        <v>1</v>
      </c>
      <c r="AX354" s="95" t="n"/>
      <c r="AY354" s="95" t="n"/>
      <c r="AZ354" s="95" t="n">
        <v>1</v>
      </c>
      <c r="BA354" s="95" t="n">
        <v>0</v>
      </c>
      <c r="BB354" s="95" t="n">
        <v>0</v>
      </c>
      <c r="BC354" s="95" t="n">
        <v>1</v>
      </c>
      <c r="BD354" s="95" t="n"/>
      <c r="BE354" s="95" t="n"/>
      <c r="BF354" s="95" t="n"/>
      <c r="BG354" s="95" t="n"/>
      <c r="BH354" s="95" t="n">
        <v>3</v>
      </c>
      <c r="BI354" s="95" t="n">
        <v>4.2</v>
      </c>
      <c r="BJ354" s="95" t="n"/>
      <c r="BK354" s="95" t="n"/>
      <c r="BL354" s="95" t="n"/>
      <c r="BM354" s="95" t="n">
        <v>400003</v>
      </c>
      <c r="BN354" s="95" t="n">
        <v>0</v>
      </c>
      <c r="BO354" s="95" t="n"/>
      <c r="BP354" s="95" t="n">
        <v>0</v>
      </c>
      <c r="BQ354" s="95" t="n">
        <v>216</v>
      </c>
      <c r="BR354" s="95" t="n">
        <v>0</v>
      </c>
      <c r="BS354" s="95" t="n">
        <v>1</v>
      </c>
      <c r="BT354" s="95" t="n">
        <v>1</v>
      </c>
      <c r="BU354" s="95" t="n">
        <v>1</v>
      </c>
      <c r="BV354" s="95" t="n">
        <v>1</v>
      </c>
      <c r="BW354" s="95" t="n">
        <v>1</v>
      </c>
      <c r="BX354" s="95" t="n">
        <v>1</v>
      </c>
      <c r="BY354" s="95" t="n"/>
      <c r="BZ354" s="95" t="n">
        <v>0</v>
      </c>
      <c r="CA354" s="95" t="n">
        <v>0</v>
      </c>
      <c r="CB354" s="95" t="n"/>
      <c r="CC354" s="95" t="n"/>
      <c r="CD354" s="95" t="n"/>
      <c r="CE354" s="95" t="n">
        <v>30</v>
      </c>
      <c r="CF354" s="95" t="n">
        <v>0</v>
      </c>
      <c r="CG354" s="95" t="n">
        <v>0</v>
      </c>
      <c r="CH354" s="95" t="n"/>
      <c r="CI354" s="95" t="n"/>
      <c r="CJ354" s="95" t="n"/>
      <c r="CK354" s="95" t="n"/>
      <c r="CL354" s="95" t="n"/>
      <c r="CM354" s="95" t="n">
        <v>0</v>
      </c>
      <c r="CN354" s="95" t="n"/>
      <c r="CO354" s="95" t="n">
        <v>0</v>
      </c>
      <c r="CP354" s="95">
        <f>ROUND(P354,2)</f>
        <v/>
      </c>
      <c r="CQ354" s="95">
        <f>ROUND(V354,2)</f>
        <v/>
      </c>
      <c r="CR354" s="95">
        <f>ROUND(W354,2)</f>
        <v/>
      </c>
      <c r="CS354" s="95">
        <f>ROUND(X354,2)</f>
        <v/>
      </c>
      <c r="CT354" s="95">
        <f>ROUND(Y354,2)</f>
        <v/>
      </c>
      <c r="CU354" s="95">
        <f>ROUND(AF354,2)</f>
        <v/>
      </c>
      <c r="CV354" s="95">
        <f>ROUND((AH354*AV354),2)</f>
        <v/>
      </c>
      <c r="CW354" s="95">
        <f>ROUND(AI354,2)</f>
        <v/>
      </c>
      <c r="CX354" s="95">
        <f>ROUND(AJ354,2)</f>
        <v/>
      </c>
      <c r="CY354" s="95">
        <f>ROUND(((P354*AT354)/100),2)</f>
        <v/>
      </c>
      <c r="CZ354" s="95">
        <f>ROUND(((P354*AU354)/100),2)</f>
        <v/>
      </c>
      <c r="DA354" s="95" t="n"/>
      <c r="DB354" s="95" t="n"/>
      <c r="DC354" s="95" t="n"/>
      <c r="DD354" s="95" t="n"/>
      <c r="DE354" s="95" t="n"/>
      <c r="DF354" s="95" t="n"/>
      <c r="DG354" s="95" t="n"/>
      <c r="DH354" s="95" t="n"/>
      <c r="DI354" s="95" t="n"/>
      <c r="DJ354" s="95" t="n"/>
      <c r="DK354" s="95" t="n"/>
      <c r="DL354" s="95" t="n"/>
      <c r="DM354" s="95" t="n"/>
      <c r="DN354" s="95" t="n">
        <v>0</v>
      </c>
      <c r="DO354" s="95" t="n">
        <v>0</v>
      </c>
      <c r="DP354" s="95" t="n">
        <v>1</v>
      </c>
      <c r="DQ354" s="95" t="n">
        <v>1</v>
      </c>
      <c r="DR354" s="95" t="n"/>
      <c r="DS354" s="95" t="n"/>
      <c r="DT354" s="95" t="n"/>
      <c r="DU354" s="95" t="n">
        <v>1000</v>
      </c>
      <c r="DV354" s="95" t="inlineStr">
        <is>
          <t>компл.</t>
        </is>
      </c>
      <c r="DW354" s="95" t="inlineStr">
        <is>
          <t>компл.</t>
        </is>
      </c>
      <c r="DX354" s="95" t="n">
        <v>1</v>
      </c>
      <c r="DY354" s="95" t="n"/>
      <c r="DZ354" s="95" t="n"/>
      <c r="EA354" s="95" t="n"/>
      <c r="EB354" s="95" t="n"/>
      <c r="EC354" s="95" t="n"/>
      <c r="ED354" s="95" t="n"/>
      <c r="EE354" s="95" t="n">
        <v>1055616694</v>
      </c>
      <c r="EF354" s="95" t="n">
        <v>216</v>
      </c>
      <c r="EG354" s="95" t="inlineStr">
        <is>
          <t>Оборудование</t>
        </is>
      </c>
      <c r="EH354" s="95" t="n">
        <v>0</v>
      </c>
      <c r="EI354" s="95" t="n"/>
      <c r="EJ354" s="95" t="n">
        <v>4.2</v>
      </c>
      <c r="EK354" s="95" t="n">
        <v>0</v>
      </c>
      <c r="EL354" s="95" t="inlineStr">
        <is>
          <t>ТКП / коммерческое предложение</t>
        </is>
      </c>
      <c r="EM354" s="95" t="inlineStr">
        <is>
          <t>PETR-1046433</t>
        </is>
      </c>
      <c r="EN354" s="95" t="n"/>
      <c r="EO354" s="95" t="n"/>
      <c r="EP354" s="95" t="n"/>
      <c r="EQ354" s="95" t="n">
        <v>0</v>
      </c>
      <c r="ER354" s="95" t="n">
        <v>16169.37</v>
      </c>
      <c r="ES354" s="95" t="n">
        <v>0</v>
      </c>
      <c r="ET354" s="95" t="n">
        <v>0</v>
      </c>
      <c r="EU354" s="95" t="n">
        <v>0</v>
      </c>
      <c r="EV354" s="95" t="n">
        <v>0</v>
      </c>
      <c r="EW354" s="95" t="n">
        <v>0</v>
      </c>
      <c r="EX354" s="95" t="n">
        <v>0</v>
      </c>
      <c r="EY354" s="95" t="n">
        <v>0</v>
      </c>
      <c r="EZ354" s="95" t="n"/>
      <c r="FA354" s="95" t="n"/>
      <c r="FB354" s="95" t="n"/>
      <c r="FC354" s="95" t="n"/>
      <c r="FD354" s="95" t="n"/>
      <c r="FE354" s="95" t="n"/>
      <c r="FF354" s="95" t="n"/>
      <c r="FG354" s="95" t="n"/>
      <c r="FH354" s="95" t="n"/>
      <c r="FI354" s="95" t="n"/>
      <c r="FJ354" s="95" t="n"/>
      <c r="FK354" s="95" t="n"/>
      <c r="FL354" s="95" t="n"/>
      <c r="FM354" s="95" t="n"/>
      <c r="FN354" s="95" t="n"/>
      <c r="FO354" s="95" t="n"/>
      <c r="FP354" s="95" t="n"/>
      <c r="FQ354" s="95" t="n">
        <v>0</v>
      </c>
      <c r="FR354" s="95">
        <f>ROUND(IF(BI354=3,GM354,0),2)</f>
        <v/>
      </c>
      <c r="FS354" s="95" t="n">
        <v>0</v>
      </c>
      <c r="FT354" s="95" t="n"/>
      <c r="FU354" s="95" t="n"/>
      <c r="FV354" s="95" t="n"/>
      <c r="FW354" s="95" t="n"/>
      <c r="FX354" s="95" t="n">
        <v>0</v>
      </c>
      <c r="FY354" s="95" t="n">
        <v>0</v>
      </c>
      <c r="FZ354" s="95" t="n"/>
      <c r="GA354" s="95" t="inlineStr">
        <is>
          <t>[83 / 1,20 /  1] +  1,2% Заг.скл</t>
        </is>
      </c>
      <c r="GB354" s="95" t="n"/>
      <c r="GC354" s="95" t="n"/>
      <c r="GD354" s="95" t="n">
        <v>1</v>
      </c>
      <c r="GE354" s="95" t="n"/>
      <c r="GF354" s="95" t="n">
        <v>1055616694</v>
      </c>
      <c r="GG354" s="95" t="n">
        <v>2</v>
      </c>
      <c r="GH354" s="95" t="n">
        <v>3</v>
      </c>
      <c r="GI354" s="95" t="n">
        <v>5</v>
      </c>
      <c r="GJ354" s="95" t="n">
        <v>0</v>
      </c>
      <c r="GK354" s="95" t="n">
        <v>0</v>
      </c>
      <c r="GL354" s="95">
        <f>ROUND(IF(AND(BH354=3,BI354=3,FS354&lt;&gt;0),P354,0),2)</f>
        <v/>
      </c>
      <c r="GM354" s="95">
        <f>ROUND(O354+X354+Y354,2)+GX354</f>
        <v/>
      </c>
      <c r="GN354" s="95">
        <f>IF(OR(BI354=0,BI354=1),GM354-GX354,0)</f>
        <v/>
      </c>
      <c r="GO354" s="95">
        <f>IF(BI354=2,GM354-GX354,0)</f>
        <v/>
      </c>
      <c r="GP354" s="95">
        <f>IF(BI354=4,GM354-GX354,0)</f>
        <v/>
      </c>
      <c r="GQ354" s="95" t="n"/>
      <c r="GR354" s="95" t="n">
        <v>1</v>
      </c>
      <c r="GS354" s="95" t="n">
        <v>1</v>
      </c>
      <c r="GT354" s="95" t="n">
        <v>0</v>
      </c>
      <c r="GU354" s="95" t="n"/>
      <c r="GV354" s="95">
        <f>ROUND((GT354),6)</f>
        <v/>
      </c>
      <c r="GW354" s="95" t="n">
        <v>1</v>
      </c>
      <c r="GX354" s="95">
        <f>ROUND(HC354*I354,2)</f>
        <v/>
      </c>
      <c r="GY354" s="95" t="n">
        <v>0</v>
      </c>
      <c r="GZ354" s="95" t="n">
        <v>0</v>
      </c>
      <c r="HA354" s="95" t="n">
        <v>0</v>
      </c>
      <c r="HB354" s="95" t="n">
        <v>0</v>
      </c>
      <c r="HC354" s="95">
        <f>GV354*GW354</f>
        <v/>
      </c>
      <c r="HD354" s="95" t="n">
        <v>0</v>
      </c>
      <c r="HE354" s="95" t="n"/>
      <c r="HF354" s="95" t="n"/>
      <c r="HG354" s="95" t="n"/>
      <c r="HH354" s="95" t="n"/>
      <c r="HI354" s="95" t="n"/>
      <c r="HJ354" s="95" t="n"/>
      <c r="HK354" s="95" t="n"/>
      <c r="HL354" s="95" t="n"/>
      <c r="HM354" s="95" t="n"/>
      <c r="HN354" s="95" t="n"/>
      <c r="HO354" s="95" t="n"/>
      <c r="HP354" s="95" t="n"/>
      <c r="HQ354" s="95" t="n"/>
      <c r="HR354" s="95" t="n"/>
      <c r="HS354" s="95" t="n"/>
      <c r="HT354" s="95" t="n"/>
      <c r="HU354" s="95" t="n"/>
      <c r="HV354" s="95" t="n"/>
      <c r="HW354" s="95" t="n"/>
      <c r="HX354" s="95" t="n"/>
      <c r="HY354" s="95" t="n"/>
      <c r="HZ354" s="95" t="n"/>
      <c r="IA354" s="95" t="n"/>
      <c r="IB354" s="95" t="n"/>
      <c r="IC354" s="95" t="n"/>
      <c r="ID354" s="95" t="n"/>
      <c r="IE354" s="95" t="n"/>
      <c r="IF354" s="95" t="n"/>
      <c r="IG354" s="95" t="n"/>
      <c r="IH354" s="95" t="n"/>
      <c r="II354" s="95" t="n"/>
      <c r="IJ354" s="95" t="n"/>
      <c r="IK354" s="95" t="n"/>
      <c r="IL354" s="95" t="n"/>
      <c r="IM354" s="95" t="n"/>
      <c r="IN354" s="95" t="n"/>
      <c r="IO354" s="95" t="n"/>
      <c r="IP354" s="95" t="n"/>
      <c r="IQ354" s="95" t="n"/>
      <c r="IR354" s="95" t="n"/>
      <c r="IS354" s="95" t="n"/>
      <c r="IT354" s="95" t="n"/>
      <c r="IU354" s="95" t="n"/>
    </row>
    <row r="355" ht="12.75" customHeight="1" s="54">
      <c r="A355" s="95" t="n">
        <v>18</v>
      </c>
      <c r="B355" s="95" t="n">
        <v>1</v>
      </c>
      <c r="C355" s="95">
        <f>ROW(SmtRes!A332)</f>
        <v/>
      </c>
      <c r="D355" s="95">
        <f>ROW(EtalonRes!A332)</f>
        <v/>
      </c>
      <c r="E355" s="95" t="n">
        <v>2.1</v>
      </c>
      <c r="F355" s="95" t="inlineStr">
        <is>
          <t>PETR-143465</t>
        </is>
      </c>
      <c r="G355" s="95" t="inlineStr">
        <is>
          <t>Кухонные подключения: фильтр, гибкая подводка, краны, герметизация</t>
        </is>
      </c>
      <c r="H355" s="95" t="inlineStr">
        <is>
          <t>компл.</t>
        </is>
      </c>
      <c r="I355" s="95" t="n">
        <v>4.2</v>
      </c>
      <c r="J355" s="95" t="n">
        <v>10593.73</v>
      </c>
      <c r="K355" s="95" t="n">
        <v>44493.65</v>
      </c>
      <c r="L355" s="95" t="n"/>
      <c r="M355" s="95" t="n"/>
      <c r="N355" s="95" t="n"/>
      <c r="O355" s="95">
        <f>ROUND(Z355,2)</f>
        <v/>
      </c>
      <c r="P355" s="95">
        <f>ROUND(U355,2)</f>
        <v/>
      </c>
      <c r="Q355" s="95">
        <f>ROUND(1,2)</f>
        <v/>
      </c>
      <c r="R355" s="95">
        <f>ROUND(AH355,2)</f>
        <v/>
      </c>
      <c r="S355" s="95" t="inlineStr">
        <is>
          <t>PETR-143465</t>
        </is>
      </c>
      <c r="T355" s="95" t="inlineStr">
        <is>
          <t>material</t>
        </is>
      </c>
      <c r="U355" s="95" t="n">
        <v>44493.65</v>
      </c>
      <c r="V355" s="95" t="n">
        <v>0</v>
      </c>
      <c r="W355" s="95" t="n">
        <v>0</v>
      </c>
      <c r="X355" s="95" t="n">
        <v>0</v>
      </c>
      <c r="Y355" s="95" t="n">
        <v>0</v>
      </c>
      <c r="Z355" s="95" t="n">
        <v>44493.67</v>
      </c>
      <c r="AA355" s="95" t="n">
        <v>0</v>
      </c>
      <c r="AB355" s="95" t="n">
        <v>0</v>
      </c>
      <c r="AC355" s="95" t="n">
        <v>0</v>
      </c>
      <c r="AD355" s="95" t="n">
        <v>0</v>
      </c>
      <c r="AE355" s="95" t="inlineStr">
        <is>
          <t>material</t>
        </is>
      </c>
      <c r="AF355" s="95" t="n">
        <v>0</v>
      </c>
      <c r="AG355" s="95" t="n">
        <v>0</v>
      </c>
      <c r="AH355" s="95" t="n">
        <v>0</v>
      </c>
      <c r="AI355" s="95">
        <f>(EX355)</f>
        <v/>
      </c>
      <c r="AJ355" s="95">
        <f>(AS355)</f>
        <v/>
      </c>
      <c r="AK355" s="95" t="n">
        <v>0</v>
      </c>
      <c r="AL355" s="95" t="n">
        <v>0</v>
      </c>
      <c r="AM355" s="95" t="n">
        <v>0</v>
      </c>
      <c r="AN355" s="95" t="n">
        <v>0</v>
      </c>
      <c r="AO355" s="95">
        <f>ROUND(O355,2)</f>
        <v/>
      </c>
      <c r="AP355" s="95" t="n">
        <v>0</v>
      </c>
      <c r="AQ355" s="95">
        <f>ROUND(R355,2)</f>
        <v/>
      </c>
      <c r="AR355" s="95" t="n">
        <v>0</v>
      </c>
      <c r="AS355" s="95" t="n">
        <v>0</v>
      </c>
      <c r="AT355" s="95" t="n">
        <v>0</v>
      </c>
      <c r="AU355" s="95" t="n">
        <v>0</v>
      </c>
      <c r="AV355" s="95" t="n">
        <v>1</v>
      </c>
      <c r="AW355" s="95" t="n">
        <v>1</v>
      </c>
      <c r="AX355" s="95" t="n"/>
      <c r="AY355" s="95" t="n"/>
      <c r="AZ355" s="95" t="n">
        <v>1</v>
      </c>
      <c r="BA355" s="95" t="n">
        <v>0</v>
      </c>
      <c r="BB355" s="95" t="n">
        <v>0</v>
      </c>
      <c r="BC355" s="95" t="n">
        <v>1</v>
      </c>
      <c r="BD355" s="95" t="n"/>
      <c r="BE355" s="95" t="n"/>
      <c r="BF355" s="95" t="n"/>
      <c r="BG355" s="95" t="n"/>
      <c r="BH355" s="95" t="n">
        <v>3</v>
      </c>
      <c r="BI355" s="95" t="n">
        <v>4.2</v>
      </c>
      <c r="BJ355" s="95" t="n"/>
      <c r="BK355" s="95" t="n"/>
      <c r="BL355" s="95" t="n"/>
      <c r="BM355" s="95" t="n">
        <v>400002</v>
      </c>
      <c r="BN355" s="95" t="n">
        <v>0</v>
      </c>
      <c r="BO355" s="95" t="n"/>
      <c r="BP355" s="95" t="n">
        <v>0</v>
      </c>
      <c r="BQ355" s="95" t="n">
        <v>202</v>
      </c>
      <c r="BR355" s="95" t="n">
        <v>0</v>
      </c>
      <c r="BS355" s="95" t="n">
        <v>1</v>
      </c>
      <c r="BT355" s="95" t="n">
        <v>1</v>
      </c>
      <c r="BU355" s="95" t="n">
        <v>1</v>
      </c>
      <c r="BV355" s="95" t="n">
        <v>1</v>
      </c>
      <c r="BW355" s="95" t="n">
        <v>1</v>
      </c>
      <c r="BX355" s="95" t="n">
        <v>1</v>
      </c>
      <c r="BY355" s="95" t="n"/>
      <c r="BZ355" s="95" t="n">
        <v>0</v>
      </c>
      <c r="CA355" s="95" t="n">
        <v>0</v>
      </c>
      <c r="CB355" s="95" t="n"/>
      <c r="CC355" s="95" t="n"/>
      <c r="CD355" s="95" t="n"/>
      <c r="CE355" s="95" t="n">
        <v>30</v>
      </c>
      <c r="CF355" s="95" t="n">
        <v>0</v>
      </c>
      <c r="CG355" s="95" t="n">
        <v>0</v>
      </c>
      <c r="CH355" s="95" t="n"/>
      <c r="CI355" s="95" t="n"/>
      <c r="CJ355" s="95" t="n"/>
      <c r="CK355" s="95" t="n"/>
      <c r="CL355" s="95" t="n"/>
      <c r="CM355" s="95" t="n">
        <v>0</v>
      </c>
      <c r="CN355" s="95" t="n"/>
      <c r="CO355" s="95" t="n">
        <v>0</v>
      </c>
      <c r="CP355" s="95">
        <f>ROUND(P355,2)</f>
        <v/>
      </c>
      <c r="CQ355" s="95">
        <f>ROUND(V355,2)</f>
        <v/>
      </c>
      <c r="CR355" s="95">
        <f>ROUND(W355,2)</f>
        <v/>
      </c>
      <c r="CS355" s="95">
        <f>ROUND(X355,2)</f>
        <v/>
      </c>
      <c r="CT355" s="95">
        <f>ROUND(Y355,2)</f>
        <v/>
      </c>
      <c r="CU355" s="95">
        <f>ROUND(AF355,2)</f>
        <v/>
      </c>
      <c r="CV355" s="95">
        <f>ROUND((AH355*AV355),2)</f>
        <v/>
      </c>
      <c r="CW355" s="95">
        <f>ROUND(AI355,2)</f>
        <v/>
      </c>
      <c r="CX355" s="95">
        <f>ROUND(AJ355,2)</f>
        <v/>
      </c>
      <c r="CY355" s="95">
        <f>ROUND(((P355*AT355)/100),2)</f>
        <v/>
      </c>
      <c r="CZ355" s="95">
        <f>ROUND(((P355*AU355)/100),2)</f>
        <v/>
      </c>
      <c r="DA355" s="95" t="n"/>
      <c r="DB355" s="95" t="n"/>
      <c r="DC355" s="95" t="n"/>
      <c r="DD355" s="95" t="n"/>
      <c r="DE355" s="95" t="n"/>
      <c r="DF355" s="95" t="n"/>
      <c r="DG355" s="95" t="n"/>
      <c r="DH355" s="95" t="n"/>
      <c r="DI355" s="95" t="n"/>
      <c r="DJ355" s="95" t="n"/>
      <c r="DK355" s="95" t="n"/>
      <c r="DL355" s="95" t="n"/>
      <c r="DM355" s="95" t="n"/>
      <c r="DN355" s="95" t="n">
        <v>0</v>
      </c>
      <c r="DO355" s="95" t="n">
        <v>0</v>
      </c>
      <c r="DP355" s="95" t="n">
        <v>1</v>
      </c>
      <c r="DQ355" s="95" t="n">
        <v>1</v>
      </c>
      <c r="DR355" s="95" t="n"/>
      <c r="DS355" s="95" t="n"/>
      <c r="DT355" s="95" t="n"/>
      <c r="DU355" s="95" t="n">
        <v>1000</v>
      </c>
      <c r="DV355" s="95" t="inlineStr">
        <is>
          <t>компл.</t>
        </is>
      </c>
      <c r="DW355" s="95" t="inlineStr">
        <is>
          <t>компл.</t>
        </is>
      </c>
      <c r="DX355" s="95" t="n">
        <v>1</v>
      </c>
      <c r="DY355" s="95" t="n"/>
      <c r="DZ355" s="95" t="n"/>
      <c r="EA355" s="95" t="n"/>
      <c r="EB355" s="95" t="n"/>
      <c r="EC355" s="95" t="n"/>
      <c r="ED355" s="95" t="n"/>
      <c r="EE355" s="95" t="n">
        <v>1748532311</v>
      </c>
      <c r="EF355" s="95" t="n">
        <v>202</v>
      </c>
      <c r="EG355" s="95" t="inlineStr">
        <is>
          <t>Материалы</t>
        </is>
      </c>
      <c r="EH355" s="95" t="n">
        <v>0</v>
      </c>
      <c r="EI355" s="95" t="n"/>
      <c r="EJ355" s="95" t="n">
        <v>4.2</v>
      </c>
      <c r="EK355" s="95" t="n">
        <v>0</v>
      </c>
      <c r="EL355" s="95" t="inlineStr">
        <is>
          <t>ТКП / коммерческое предложение</t>
        </is>
      </c>
      <c r="EM355" s="95" t="inlineStr">
        <is>
          <t>PETR-143465</t>
        </is>
      </c>
      <c r="EN355" s="95" t="n"/>
      <c r="EO355" s="95" t="n"/>
      <c r="EP355" s="95" t="n"/>
      <c r="EQ355" s="95" t="n">
        <v>0</v>
      </c>
      <c r="ER355" s="95" t="n">
        <v>10593.73</v>
      </c>
      <c r="ES355" s="95" t="n">
        <v>0</v>
      </c>
      <c r="ET355" s="95" t="n">
        <v>0</v>
      </c>
      <c r="EU355" s="95" t="n">
        <v>0</v>
      </c>
      <c r="EV355" s="95" t="n">
        <v>0</v>
      </c>
      <c r="EW355" s="95" t="n">
        <v>0</v>
      </c>
      <c r="EX355" s="95" t="n">
        <v>0</v>
      </c>
      <c r="EY355" s="95" t="n">
        <v>0</v>
      </c>
      <c r="EZ355" s="95" t="n"/>
      <c r="FA355" s="95" t="n"/>
      <c r="FB355" s="95" t="n"/>
      <c r="FC355" s="95" t="n"/>
      <c r="FD355" s="95" t="n"/>
      <c r="FE355" s="95" t="n"/>
      <c r="FF355" s="95" t="n"/>
      <c r="FG355" s="95" t="n"/>
      <c r="FH355" s="95" t="n"/>
      <c r="FI355" s="95" t="n"/>
      <c r="FJ355" s="95" t="n"/>
      <c r="FK355" s="95" t="n"/>
      <c r="FL355" s="95" t="n"/>
      <c r="FM355" s="95" t="n"/>
      <c r="FN355" s="95" t="n"/>
      <c r="FO355" s="95" t="n"/>
      <c r="FP355" s="95" t="n"/>
      <c r="FQ355" s="95" t="n">
        <v>0</v>
      </c>
      <c r="FR355" s="95">
        <f>ROUND(IF(BI355=3,GM355,0),2)</f>
        <v/>
      </c>
      <c r="FS355" s="95" t="n">
        <v>0</v>
      </c>
      <c r="FT355" s="95" t="n"/>
      <c r="FU355" s="95" t="n"/>
      <c r="FV355" s="95" t="n"/>
      <c r="FW355" s="95" t="n"/>
      <c r="FX355" s="95" t="n">
        <v>0</v>
      </c>
      <c r="FY355" s="95" t="n">
        <v>0</v>
      </c>
      <c r="FZ355" s="95" t="n"/>
      <c r="GA355" s="95" t="inlineStr">
        <is>
          <t>[82 / 1,20 /  1] +  2% Заг.скл</t>
        </is>
      </c>
      <c r="GB355" s="95" t="n"/>
      <c r="GC355" s="95" t="n"/>
      <c r="GD355" s="95" t="n">
        <v>1</v>
      </c>
      <c r="GE355" s="95" t="n"/>
      <c r="GF355" s="95" t="n">
        <v>1748532311</v>
      </c>
      <c r="GG355" s="95" t="n">
        <v>2</v>
      </c>
      <c r="GH355" s="95" t="n">
        <v>4</v>
      </c>
      <c r="GI355" s="95" t="n">
        <v>-2</v>
      </c>
      <c r="GJ355" s="95" t="n">
        <v>0</v>
      </c>
      <c r="GK355" s="95" t="n">
        <v>0</v>
      </c>
      <c r="GL355" s="95">
        <f>ROUND(IF(AND(BH355=3,BI355=3,FS355&lt;&gt;0),P355,0),2)</f>
        <v/>
      </c>
      <c r="GM355" s="95">
        <f>ROUND(O355+X355+Y355,2)+GX355</f>
        <v/>
      </c>
      <c r="GN355" s="95">
        <f>IF(OR(BI355=0,BI355=1),GM355-GX355,0)</f>
        <v/>
      </c>
      <c r="GO355" s="95">
        <f>IF(BI355=2,GM355-GX355,0)</f>
        <v/>
      </c>
      <c r="GP355" s="95">
        <f>IF(BI355=4,GM355-GX355,0)</f>
        <v/>
      </c>
      <c r="GQ355" s="95" t="n"/>
      <c r="GR355" s="95" t="n">
        <v>0</v>
      </c>
      <c r="GS355" s="95" t="n">
        <v>2</v>
      </c>
      <c r="GT355" s="95" t="n">
        <v>0</v>
      </c>
      <c r="GU355" s="95" t="n"/>
      <c r="GV355" s="95">
        <f>ROUND((GT355),6)</f>
        <v/>
      </c>
      <c r="GW355" s="95" t="n">
        <v>1</v>
      </c>
      <c r="GX355" s="95">
        <f>ROUND(HC355*I355,2)</f>
        <v/>
      </c>
      <c r="GY355" s="95" t="n">
        <v>0</v>
      </c>
      <c r="GZ355" s="95" t="n">
        <v>0</v>
      </c>
      <c r="HA355" s="95" t="n">
        <v>0</v>
      </c>
      <c r="HB355" s="95" t="n">
        <v>0</v>
      </c>
      <c r="HC355" s="95">
        <f>GV355*GW355</f>
        <v/>
      </c>
      <c r="HD355" s="95" t="n">
        <v>0</v>
      </c>
      <c r="HE355" s="95" t="n"/>
      <c r="HF355" s="95" t="n"/>
      <c r="HG355" s="95" t="n"/>
      <c r="HH355" s="95" t="n"/>
      <c r="HI355" s="95" t="n"/>
      <c r="HJ355" s="95" t="n"/>
      <c r="HK355" s="95" t="n"/>
      <c r="HL355" s="95" t="n"/>
      <c r="HM355" s="95" t="n"/>
      <c r="HN355" s="95" t="n"/>
      <c r="HO355" s="95" t="n"/>
      <c r="HP355" s="95" t="n"/>
      <c r="HQ355" s="95" t="n"/>
      <c r="HR355" s="95" t="n"/>
      <c r="HS355" s="95" t="n"/>
      <c r="HT355" s="95" t="n"/>
      <c r="HU355" s="95" t="n"/>
      <c r="HV355" s="95" t="n"/>
      <c r="HW355" s="95" t="n"/>
      <c r="HX355" s="95" t="n"/>
      <c r="HY355" s="95" t="n"/>
      <c r="HZ355" s="95" t="n"/>
      <c r="IA355" s="95" t="n"/>
      <c r="IB355" s="95" t="n"/>
      <c r="IC355" s="95" t="n"/>
      <c r="ID355" s="95" t="n"/>
      <c r="IE355" s="95" t="n"/>
      <c r="IF355" s="95" t="n"/>
      <c r="IG355" s="95" t="n"/>
      <c r="IH355" s="95" t="n"/>
      <c r="II355" s="95" t="n"/>
      <c r="IJ355" s="95" t="n"/>
      <c r="IK355" s="95" t="n"/>
      <c r="IL355" s="95" t="n"/>
      <c r="IM355" s="95" t="n"/>
      <c r="IN355" s="95" t="n"/>
      <c r="IO355" s="95" t="n"/>
      <c r="IP355" s="95" t="n"/>
      <c r="IQ355" s="95" t="n"/>
      <c r="IR355" s="95" t="n"/>
      <c r="IS355" s="95" t="n"/>
      <c r="IT355" s="95" t="n"/>
      <c r="IU355" s="95" t="n"/>
    </row>
    <row r="356" ht="12.75" customHeight="1" s="54">
      <c r="A356" s="95" t="n">
        <v>18</v>
      </c>
      <c r="B356" s="95" t="n">
        <v>1</v>
      </c>
      <c r="C356" s="95">
        <f>ROW(SmtRes!A333)</f>
        <v/>
      </c>
      <c r="D356" s="95">
        <f>ROW(EtalonRes!A333)</f>
        <v/>
      </c>
      <c r="E356" s="95" t="n">
        <v>2.1</v>
      </c>
      <c r="F356" s="95" t="inlineStr">
        <is>
          <t>PETR-1079892</t>
        </is>
      </c>
      <c r="G356" s="95" t="inlineStr">
        <is>
          <t>Кухонная вытяжка/зонт и комплект подключения к вентиляции</t>
        </is>
      </c>
      <c r="H356" s="95" t="inlineStr">
        <is>
          <t>компл.</t>
        </is>
      </c>
      <c r="I356" s="95" t="n">
        <v>5.25</v>
      </c>
      <c r="J356" s="95" t="n">
        <v>24532.84</v>
      </c>
      <c r="K356" s="95" t="n">
        <v>128797.42</v>
      </c>
      <c r="L356" s="95" t="n"/>
      <c r="M356" s="95" t="n"/>
      <c r="N356" s="95" t="n"/>
      <c r="O356" s="95">
        <f>ROUND(Z356,2)</f>
        <v/>
      </c>
      <c r="P356" s="95">
        <f>ROUND(U356,2)</f>
        <v/>
      </c>
      <c r="Q356" s="95">
        <f>ROUND(1,2)</f>
        <v/>
      </c>
      <c r="R356" s="95">
        <f>ROUND(AH356,2)</f>
        <v/>
      </c>
      <c r="S356" s="95" t="inlineStr">
        <is>
          <t>PETR-1079892</t>
        </is>
      </c>
      <c r="T356" s="95" t="inlineStr">
        <is>
          <t>material</t>
        </is>
      </c>
      <c r="U356" s="95" t="n">
        <v>128797.42</v>
      </c>
      <c r="V356" s="95" t="n">
        <v>0</v>
      </c>
      <c r="W356" s="95" t="n">
        <v>0</v>
      </c>
      <c r="X356" s="95" t="n">
        <v>0</v>
      </c>
      <c r="Y356" s="95" t="n">
        <v>0</v>
      </c>
      <c r="Z356" s="95" t="n">
        <v>128797.41</v>
      </c>
      <c r="AA356" s="95" t="n">
        <v>0</v>
      </c>
      <c r="AB356" s="95" t="n">
        <v>0</v>
      </c>
      <c r="AC356" s="95" t="n">
        <v>0</v>
      </c>
      <c r="AD356" s="95" t="n">
        <v>0</v>
      </c>
      <c r="AE356" s="95" t="inlineStr">
        <is>
          <t>material</t>
        </is>
      </c>
      <c r="AF356" s="95" t="n">
        <v>0</v>
      </c>
      <c r="AG356" s="95" t="n">
        <v>0</v>
      </c>
      <c r="AH356" s="95" t="n">
        <v>0</v>
      </c>
      <c r="AI356" s="95">
        <f>(EX356)</f>
        <v/>
      </c>
      <c r="AJ356" s="95">
        <f>(AS356)</f>
        <v/>
      </c>
      <c r="AK356" s="95" t="n">
        <v>0</v>
      </c>
      <c r="AL356" s="95" t="n">
        <v>0</v>
      </c>
      <c r="AM356" s="95" t="n">
        <v>0</v>
      </c>
      <c r="AN356" s="95" t="n">
        <v>0</v>
      </c>
      <c r="AO356" s="95">
        <f>ROUND(O356,2)</f>
        <v/>
      </c>
      <c r="AP356" s="95" t="n">
        <v>0</v>
      </c>
      <c r="AQ356" s="95">
        <f>ROUND(R356,2)</f>
        <v/>
      </c>
      <c r="AR356" s="95" t="n">
        <v>0</v>
      </c>
      <c r="AS356" s="95" t="n">
        <v>0</v>
      </c>
      <c r="AT356" s="95" t="n">
        <v>0</v>
      </c>
      <c r="AU356" s="95" t="n">
        <v>0</v>
      </c>
      <c r="AV356" s="95" t="n">
        <v>1</v>
      </c>
      <c r="AW356" s="95" t="n">
        <v>1</v>
      </c>
      <c r="AX356" s="95" t="n"/>
      <c r="AY356" s="95" t="n"/>
      <c r="AZ356" s="95" t="n">
        <v>1</v>
      </c>
      <c r="BA356" s="95" t="n">
        <v>0</v>
      </c>
      <c r="BB356" s="95" t="n">
        <v>0</v>
      </c>
      <c r="BC356" s="95" t="n">
        <v>1</v>
      </c>
      <c r="BD356" s="95" t="n"/>
      <c r="BE356" s="95" t="n"/>
      <c r="BF356" s="95" t="n"/>
      <c r="BG356" s="95" t="n"/>
      <c r="BH356" s="95" t="n">
        <v>3</v>
      </c>
      <c r="BI356" s="95" t="n">
        <v>5.25</v>
      </c>
      <c r="BJ356" s="95" t="n"/>
      <c r="BK356" s="95" t="n"/>
      <c r="BL356" s="95" t="n"/>
      <c r="BM356" s="95" t="n">
        <v>400002</v>
      </c>
      <c r="BN356" s="95" t="n">
        <v>0</v>
      </c>
      <c r="BO356" s="95" t="n"/>
      <c r="BP356" s="95" t="n">
        <v>0</v>
      </c>
      <c r="BQ356" s="95" t="n">
        <v>202</v>
      </c>
      <c r="BR356" s="95" t="n">
        <v>0</v>
      </c>
      <c r="BS356" s="95" t="n">
        <v>1</v>
      </c>
      <c r="BT356" s="95" t="n">
        <v>1</v>
      </c>
      <c r="BU356" s="95" t="n">
        <v>1</v>
      </c>
      <c r="BV356" s="95" t="n">
        <v>1</v>
      </c>
      <c r="BW356" s="95" t="n">
        <v>1</v>
      </c>
      <c r="BX356" s="95" t="n">
        <v>1</v>
      </c>
      <c r="BY356" s="95" t="n"/>
      <c r="BZ356" s="95" t="n">
        <v>0</v>
      </c>
      <c r="CA356" s="95" t="n">
        <v>0</v>
      </c>
      <c r="CB356" s="95" t="n"/>
      <c r="CC356" s="95" t="n"/>
      <c r="CD356" s="95" t="n"/>
      <c r="CE356" s="95" t="n">
        <v>30</v>
      </c>
      <c r="CF356" s="95" t="n">
        <v>0</v>
      </c>
      <c r="CG356" s="95" t="n">
        <v>0</v>
      </c>
      <c r="CH356" s="95" t="n"/>
      <c r="CI356" s="95" t="n"/>
      <c r="CJ356" s="95" t="n"/>
      <c r="CK356" s="95" t="n"/>
      <c r="CL356" s="95" t="n"/>
      <c r="CM356" s="95" t="n">
        <v>0</v>
      </c>
      <c r="CN356" s="95" t="n"/>
      <c r="CO356" s="95" t="n">
        <v>0</v>
      </c>
      <c r="CP356" s="95">
        <f>ROUND(P356,2)</f>
        <v/>
      </c>
      <c r="CQ356" s="95">
        <f>ROUND(V356,2)</f>
        <v/>
      </c>
      <c r="CR356" s="95">
        <f>ROUND(W356,2)</f>
        <v/>
      </c>
      <c r="CS356" s="95">
        <f>ROUND(X356,2)</f>
        <v/>
      </c>
      <c r="CT356" s="95">
        <f>ROUND(Y356,2)</f>
        <v/>
      </c>
      <c r="CU356" s="95">
        <f>ROUND(AF356,2)</f>
        <v/>
      </c>
      <c r="CV356" s="95">
        <f>ROUND((AH356*AV356),2)</f>
        <v/>
      </c>
      <c r="CW356" s="95">
        <f>ROUND(AI356,2)</f>
        <v/>
      </c>
      <c r="CX356" s="95">
        <f>ROUND(AJ356,2)</f>
        <v/>
      </c>
      <c r="CY356" s="95">
        <f>ROUND(((P356*AT356)/100),2)</f>
        <v/>
      </c>
      <c r="CZ356" s="95">
        <f>ROUND(((P356*AU356)/100),2)</f>
        <v/>
      </c>
      <c r="DA356" s="95" t="n"/>
      <c r="DB356" s="95" t="n"/>
      <c r="DC356" s="95" t="n"/>
      <c r="DD356" s="95" t="n"/>
      <c r="DE356" s="95" t="n"/>
      <c r="DF356" s="95" t="n"/>
      <c r="DG356" s="95" t="n"/>
      <c r="DH356" s="95" t="n"/>
      <c r="DI356" s="95" t="n"/>
      <c r="DJ356" s="95" t="n"/>
      <c r="DK356" s="95" t="n"/>
      <c r="DL356" s="95" t="n"/>
      <c r="DM356" s="95" t="n"/>
      <c r="DN356" s="95" t="n">
        <v>0</v>
      </c>
      <c r="DO356" s="95" t="n">
        <v>0</v>
      </c>
      <c r="DP356" s="95" t="n">
        <v>1</v>
      </c>
      <c r="DQ356" s="95" t="n">
        <v>1</v>
      </c>
      <c r="DR356" s="95" t="n"/>
      <c r="DS356" s="95" t="n"/>
      <c r="DT356" s="95" t="n"/>
      <c r="DU356" s="95" t="n">
        <v>1000</v>
      </c>
      <c r="DV356" s="95" t="inlineStr">
        <is>
          <t>компл.</t>
        </is>
      </c>
      <c r="DW356" s="95" t="inlineStr">
        <is>
          <t>компл.</t>
        </is>
      </c>
      <c r="DX356" s="95" t="n">
        <v>1</v>
      </c>
      <c r="DY356" s="95" t="n"/>
      <c r="DZ356" s="95" t="n"/>
      <c r="EA356" s="95" t="n"/>
      <c r="EB356" s="95" t="n"/>
      <c r="EC356" s="95" t="n"/>
      <c r="ED356" s="95" t="n"/>
      <c r="EE356" s="95" t="n">
        <v>1403552766</v>
      </c>
      <c r="EF356" s="95" t="n">
        <v>202</v>
      </c>
      <c r="EG356" s="95" t="inlineStr">
        <is>
          <t>Материалы</t>
        </is>
      </c>
      <c r="EH356" s="95" t="n">
        <v>0</v>
      </c>
      <c r="EI356" s="95" t="n"/>
      <c r="EJ356" s="95" t="n">
        <v>5.25</v>
      </c>
      <c r="EK356" s="95" t="n">
        <v>0</v>
      </c>
      <c r="EL356" s="95" t="inlineStr">
        <is>
          <t>ТКП / коммерческое предложение</t>
        </is>
      </c>
      <c r="EM356" s="95" t="inlineStr">
        <is>
          <t>PETR-1079892</t>
        </is>
      </c>
      <c r="EN356" s="95" t="n"/>
      <c r="EO356" s="95" t="n"/>
      <c r="EP356" s="95" t="n"/>
      <c r="EQ356" s="95" t="n">
        <v>0</v>
      </c>
      <c r="ER356" s="95" t="n">
        <v>24532.84</v>
      </c>
      <c r="ES356" s="95" t="n">
        <v>0</v>
      </c>
      <c r="ET356" s="95" t="n">
        <v>0</v>
      </c>
      <c r="EU356" s="95" t="n">
        <v>0</v>
      </c>
      <c r="EV356" s="95" t="n">
        <v>0</v>
      </c>
      <c r="EW356" s="95" t="n">
        <v>0</v>
      </c>
      <c r="EX356" s="95" t="n">
        <v>0</v>
      </c>
      <c r="EY356" s="95" t="n">
        <v>0</v>
      </c>
      <c r="EZ356" s="95" t="n"/>
      <c r="FA356" s="95" t="n"/>
      <c r="FB356" s="95" t="n"/>
      <c r="FC356" s="95" t="n"/>
      <c r="FD356" s="95" t="n"/>
      <c r="FE356" s="95" t="n"/>
      <c r="FF356" s="95" t="n"/>
      <c r="FG356" s="95" t="n"/>
      <c r="FH356" s="95" t="n"/>
      <c r="FI356" s="95" t="n"/>
      <c r="FJ356" s="95" t="n"/>
      <c r="FK356" s="95" t="n"/>
      <c r="FL356" s="95" t="n"/>
      <c r="FM356" s="95" t="n"/>
      <c r="FN356" s="95" t="n"/>
      <c r="FO356" s="95" t="n"/>
      <c r="FP356" s="95" t="n"/>
      <c r="FQ356" s="95" t="n">
        <v>0</v>
      </c>
      <c r="FR356" s="95">
        <f>ROUND(IF(BI356=3,GM356,0),2)</f>
        <v/>
      </c>
      <c r="FS356" s="95" t="n">
        <v>0</v>
      </c>
      <c r="FT356" s="95" t="n"/>
      <c r="FU356" s="95" t="n"/>
      <c r="FV356" s="95" t="n"/>
      <c r="FW356" s="95" t="n"/>
      <c r="FX356" s="95" t="n">
        <v>0</v>
      </c>
      <c r="FY356" s="95" t="n">
        <v>0</v>
      </c>
      <c r="FZ356" s="95" t="n"/>
      <c r="GA356" s="95" t="inlineStr">
        <is>
          <t>[82 / 1,20 /  1] +  2% Заг.скл</t>
        </is>
      </c>
      <c r="GB356" s="95" t="n"/>
      <c r="GC356" s="95" t="n"/>
      <c r="GD356" s="95" t="n">
        <v>1</v>
      </c>
      <c r="GE356" s="95" t="n"/>
      <c r="GF356" s="95" t="n">
        <v>1403552766</v>
      </c>
      <c r="GG356" s="95" t="n">
        <v>2</v>
      </c>
      <c r="GH356" s="95" t="n">
        <v>4</v>
      </c>
      <c r="GI356" s="95" t="n">
        <v>-2</v>
      </c>
      <c r="GJ356" s="95" t="n">
        <v>0</v>
      </c>
      <c r="GK356" s="95" t="n">
        <v>0</v>
      </c>
      <c r="GL356" s="95">
        <f>ROUND(IF(AND(BH356=3,BI356=3,FS356&lt;&gt;0),P356,0),2)</f>
        <v/>
      </c>
      <c r="GM356" s="95">
        <f>ROUND(O356+X356+Y356,2)+GX356</f>
        <v/>
      </c>
      <c r="GN356" s="95">
        <f>IF(OR(BI356=0,BI356=1),GM356-GX356,0)</f>
        <v/>
      </c>
      <c r="GO356" s="95">
        <f>IF(BI356=2,GM356-GX356,0)</f>
        <v/>
      </c>
      <c r="GP356" s="95">
        <f>IF(BI356=4,GM356-GX356,0)</f>
        <v/>
      </c>
      <c r="GQ356" s="95" t="n"/>
      <c r="GR356" s="95" t="n">
        <v>0</v>
      </c>
      <c r="GS356" s="95" t="n">
        <v>2</v>
      </c>
      <c r="GT356" s="95" t="n">
        <v>0</v>
      </c>
      <c r="GU356" s="95" t="n"/>
      <c r="GV356" s="95">
        <f>ROUND((GT356),6)</f>
        <v/>
      </c>
      <c r="GW356" s="95" t="n">
        <v>1</v>
      </c>
      <c r="GX356" s="95">
        <f>ROUND(HC356*I356,2)</f>
        <v/>
      </c>
      <c r="GY356" s="95" t="n">
        <v>0</v>
      </c>
      <c r="GZ356" s="95" t="n">
        <v>0</v>
      </c>
      <c r="HA356" s="95" t="n">
        <v>0</v>
      </c>
      <c r="HB356" s="95" t="n">
        <v>0</v>
      </c>
      <c r="HC356" s="95">
        <f>GV356*GW356</f>
        <v/>
      </c>
      <c r="HD356" s="95" t="n">
        <v>0</v>
      </c>
      <c r="HE356" s="95" t="n"/>
      <c r="HF356" s="95" t="n"/>
      <c r="HG356" s="95" t="n"/>
      <c r="HH356" s="95" t="n"/>
      <c r="HI356" s="95" t="n"/>
      <c r="HJ356" s="95" t="n"/>
      <c r="HK356" s="95" t="n"/>
      <c r="HL356" s="95" t="n"/>
      <c r="HM356" s="95" t="n"/>
      <c r="HN356" s="95" t="n"/>
      <c r="HO356" s="95" t="n"/>
      <c r="HP356" s="95" t="n"/>
      <c r="HQ356" s="95" t="n"/>
      <c r="HR356" s="95" t="n"/>
      <c r="HS356" s="95" t="n"/>
      <c r="HT356" s="95" t="n"/>
      <c r="HU356" s="95" t="n"/>
      <c r="HV356" s="95" t="n"/>
      <c r="HW356" s="95" t="n"/>
      <c r="HX356" s="95" t="n"/>
      <c r="HY356" s="95" t="n"/>
      <c r="HZ356" s="95" t="n"/>
      <c r="IA356" s="95" t="n"/>
      <c r="IB356" s="95" t="n"/>
      <c r="IC356" s="95" t="n"/>
      <c r="ID356" s="95" t="n"/>
      <c r="IE356" s="95" t="n"/>
      <c r="IF356" s="95" t="n"/>
      <c r="IG356" s="95" t="n"/>
      <c r="IH356" s="95" t="n"/>
      <c r="II356" s="95" t="n"/>
      <c r="IJ356" s="95" t="n"/>
      <c r="IK356" s="95" t="n"/>
      <c r="IL356" s="95" t="n"/>
      <c r="IM356" s="95" t="n"/>
      <c r="IN356" s="95" t="n"/>
      <c r="IO356" s="95" t="n"/>
      <c r="IP356" s="95" t="n"/>
      <c r="IQ356" s="95" t="n"/>
      <c r="IR356" s="95" t="n"/>
      <c r="IS356" s="95" t="n"/>
      <c r="IT356" s="95" t="n"/>
      <c r="IU356" s="95" t="n"/>
    </row>
    <row r="357" ht="12.75" customHeight="1" s="54">
      <c r="A357" s="95" t="n">
        <v>18</v>
      </c>
      <c r="B357" s="95" t="n">
        <v>1</v>
      </c>
      <c r="C357" s="95">
        <f>ROW(SmtRes!A334)</f>
        <v/>
      </c>
      <c r="D357" s="95">
        <f>ROW(EtalonRes!A334)</f>
        <v/>
      </c>
      <c r="E357" s="95" t="n">
        <v>2.1</v>
      </c>
      <c r="F357" s="95" t="inlineStr">
        <is>
          <t>PETR-109146</t>
        </is>
      </c>
      <c r="G357" s="95" t="inlineStr">
        <is>
          <t>Жироуловитель/фильтр, обратный клапан и кухонные вентиляционные переходы</t>
        </is>
      </c>
      <c r="H357" s="95" t="inlineStr">
        <is>
          <t>компл.</t>
        </is>
      </c>
      <c r="I357" s="95" t="n">
        <v>5.25</v>
      </c>
      <c r="J357" s="95" t="n">
        <v>9478.6</v>
      </c>
      <c r="K357" s="95" t="n">
        <v>49762.64</v>
      </c>
      <c r="L357" s="95" t="n"/>
      <c r="M357" s="95" t="n"/>
      <c r="N357" s="95" t="n"/>
      <c r="O357" s="95">
        <f>ROUND(Z357,2)</f>
        <v/>
      </c>
      <c r="P357" s="95">
        <f>ROUND(U357,2)</f>
        <v/>
      </c>
      <c r="Q357" s="95">
        <f>ROUND(1,2)</f>
        <v/>
      </c>
      <c r="R357" s="95">
        <f>ROUND(AH357,2)</f>
        <v/>
      </c>
      <c r="S357" s="95" t="inlineStr">
        <is>
          <t>PETR-109146</t>
        </is>
      </c>
      <c r="T357" s="95" t="inlineStr">
        <is>
          <t>material</t>
        </is>
      </c>
      <c r="U357" s="95" t="n">
        <v>49762.64</v>
      </c>
      <c r="V357" s="95" t="n">
        <v>0</v>
      </c>
      <c r="W357" s="95" t="n">
        <v>0</v>
      </c>
      <c r="X357" s="95" t="n">
        <v>0</v>
      </c>
      <c r="Y357" s="95" t="n">
        <v>0</v>
      </c>
      <c r="Z357" s="95" t="n">
        <v>49762.65</v>
      </c>
      <c r="AA357" s="95" t="n">
        <v>0</v>
      </c>
      <c r="AB357" s="95" t="n">
        <v>0</v>
      </c>
      <c r="AC357" s="95" t="n">
        <v>0</v>
      </c>
      <c r="AD357" s="95" t="n">
        <v>0</v>
      </c>
      <c r="AE357" s="95" t="inlineStr">
        <is>
          <t>material</t>
        </is>
      </c>
      <c r="AF357" s="95" t="n">
        <v>0</v>
      </c>
      <c r="AG357" s="95" t="n">
        <v>0</v>
      </c>
      <c r="AH357" s="95" t="n">
        <v>0</v>
      </c>
      <c r="AI357" s="95">
        <f>(EX357)</f>
        <v/>
      </c>
      <c r="AJ357" s="95">
        <f>(AS357)</f>
        <v/>
      </c>
      <c r="AK357" s="95" t="n">
        <v>0</v>
      </c>
      <c r="AL357" s="95" t="n">
        <v>0</v>
      </c>
      <c r="AM357" s="95" t="n">
        <v>0</v>
      </c>
      <c r="AN357" s="95" t="n">
        <v>0</v>
      </c>
      <c r="AO357" s="95">
        <f>ROUND(O357,2)</f>
        <v/>
      </c>
      <c r="AP357" s="95" t="n">
        <v>0</v>
      </c>
      <c r="AQ357" s="95">
        <f>ROUND(R357,2)</f>
        <v/>
      </c>
      <c r="AR357" s="95" t="n">
        <v>0</v>
      </c>
      <c r="AS357" s="95" t="n">
        <v>0</v>
      </c>
      <c r="AT357" s="95" t="n">
        <v>0</v>
      </c>
      <c r="AU357" s="95" t="n">
        <v>0</v>
      </c>
      <c r="AV357" s="95" t="n">
        <v>1</v>
      </c>
      <c r="AW357" s="95" t="n">
        <v>1</v>
      </c>
      <c r="AX357" s="95" t="n"/>
      <c r="AY357" s="95" t="n"/>
      <c r="AZ357" s="95" t="n">
        <v>1</v>
      </c>
      <c r="BA357" s="95" t="n">
        <v>0</v>
      </c>
      <c r="BB357" s="95" t="n">
        <v>0</v>
      </c>
      <c r="BC357" s="95" t="n">
        <v>1</v>
      </c>
      <c r="BD357" s="95" t="n"/>
      <c r="BE357" s="95" t="n"/>
      <c r="BF357" s="95" t="n"/>
      <c r="BG357" s="95" t="n"/>
      <c r="BH357" s="95" t="n">
        <v>3</v>
      </c>
      <c r="BI357" s="95" t="n">
        <v>5.25</v>
      </c>
      <c r="BJ357" s="95" t="n"/>
      <c r="BK357" s="95" t="n"/>
      <c r="BL357" s="95" t="n"/>
      <c r="BM357" s="95" t="n">
        <v>400002</v>
      </c>
      <c r="BN357" s="95" t="n">
        <v>0</v>
      </c>
      <c r="BO357" s="95" t="n"/>
      <c r="BP357" s="95" t="n">
        <v>0</v>
      </c>
      <c r="BQ357" s="95" t="n">
        <v>202</v>
      </c>
      <c r="BR357" s="95" t="n">
        <v>0</v>
      </c>
      <c r="BS357" s="95" t="n">
        <v>1</v>
      </c>
      <c r="BT357" s="95" t="n">
        <v>1</v>
      </c>
      <c r="BU357" s="95" t="n">
        <v>1</v>
      </c>
      <c r="BV357" s="95" t="n">
        <v>1</v>
      </c>
      <c r="BW357" s="95" t="n">
        <v>1</v>
      </c>
      <c r="BX357" s="95" t="n">
        <v>1</v>
      </c>
      <c r="BY357" s="95" t="n"/>
      <c r="BZ357" s="95" t="n">
        <v>0</v>
      </c>
      <c r="CA357" s="95" t="n">
        <v>0</v>
      </c>
      <c r="CB357" s="95" t="n"/>
      <c r="CC357" s="95" t="n"/>
      <c r="CD357" s="95" t="n"/>
      <c r="CE357" s="95" t="n">
        <v>30</v>
      </c>
      <c r="CF357" s="95" t="n">
        <v>0</v>
      </c>
      <c r="CG357" s="95" t="n">
        <v>0</v>
      </c>
      <c r="CH357" s="95" t="n"/>
      <c r="CI357" s="95" t="n"/>
      <c r="CJ357" s="95" t="n"/>
      <c r="CK357" s="95" t="n"/>
      <c r="CL357" s="95" t="n"/>
      <c r="CM357" s="95" t="n">
        <v>0</v>
      </c>
      <c r="CN357" s="95" t="n"/>
      <c r="CO357" s="95" t="n">
        <v>0</v>
      </c>
      <c r="CP357" s="95">
        <f>ROUND(P357,2)</f>
        <v/>
      </c>
      <c r="CQ357" s="95">
        <f>ROUND(V357,2)</f>
        <v/>
      </c>
      <c r="CR357" s="95">
        <f>ROUND(W357,2)</f>
        <v/>
      </c>
      <c r="CS357" s="95">
        <f>ROUND(X357,2)</f>
        <v/>
      </c>
      <c r="CT357" s="95">
        <f>ROUND(Y357,2)</f>
        <v/>
      </c>
      <c r="CU357" s="95">
        <f>ROUND(AF357,2)</f>
        <v/>
      </c>
      <c r="CV357" s="95">
        <f>ROUND((AH357*AV357),2)</f>
        <v/>
      </c>
      <c r="CW357" s="95">
        <f>ROUND(AI357,2)</f>
        <v/>
      </c>
      <c r="CX357" s="95">
        <f>ROUND(AJ357,2)</f>
        <v/>
      </c>
      <c r="CY357" s="95">
        <f>ROUND(((P357*AT357)/100),2)</f>
        <v/>
      </c>
      <c r="CZ357" s="95">
        <f>ROUND(((P357*AU357)/100),2)</f>
        <v/>
      </c>
      <c r="DA357" s="95" t="n"/>
      <c r="DB357" s="95" t="n"/>
      <c r="DC357" s="95" t="n"/>
      <c r="DD357" s="95" t="n"/>
      <c r="DE357" s="95" t="n"/>
      <c r="DF357" s="95" t="n"/>
      <c r="DG357" s="95" t="n"/>
      <c r="DH357" s="95" t="n"/>
      <c r="DI357" s="95" t="n"/>
      <c r="DJ357" s="95" t="n"/>
      <c r="DK357" s="95" t="n"/>
      <c r="DL357" s="95" t="n"/>
      <c r="DM357" s="95" t="n"/>
      <c r="DN357" s="95" t="n">
        <v>0</v>
      </c>
      <c r="DO357" s="95" t="n">
        <v>0</v>
      </c>
      <c r="DP357" s="95" t="n">
        <v>1</v>
      </c>
      <c r="DQ357" s="95" t="n">
        <v>1</v>
      </c>
      <c r="DR357" s="95" t="n"/>
      <c r="DS357" s="95" t="n"/>
      <c r="DT357" s="95" t="n"/>
      <c r="DU357" s="95" t="n">
        <v>1000</v>
      </c>
      <c r="DV357" s="95" t="inlineStr">
        <is>
          <t>компл.</t>
        </is>
      </c>
      <c r="DW357" s="95" t="inlineStr">
        <is>
          <t>компл.</t>
        </is>
      </c>
      <c r="DX357" s="95" t="n">
        <v>1</v>
      </c>
      <c r="DY357" s="95" t="n"/>
      <c r="DZ357" s="95" t="n"/>
      <c r="EA357" s="95" t="n"/>
      <c r="EB357" s="95" t="n"/>
      <c r="EC357" s="95" t="n"/>
      <c r="ED357" s="95" t="n"/>
      <c r="EE357" s="95" t="n">
        <v>1328942827</v>
      </c>
      <c r="EF357" s="95" t="n">
        <v>202</v>
      </c>
      <c r="EG357" s="95" t="inlineStr">
        <is>
          <t>Материалы</t>
        </is>
      </c>
      <c r="EH357" s="95" t="n">
        <v>0</v>
      </c>
      <c r="EI357" s="95" t="n"/>
      <c r="EJ357" s="95" t="n">
        <v>5.25</v>
      </c>
      <c r="EK357" s="95" t="n">
        <v>0</v>
      </c>
      <c r="EL357" s="95" t="inlineStr">
        <is>
          <t>ТКП / коммерческое предложение</t>
        </is>
      </c>
      <c r="EM357" s="95" t="inlineStr">
        <is>
          <t>PETR-109146</t>
        </is>
      </c>
      <c r="EN357" s="95" t="n"/>
      <c r="EO357" s="95" t="n"/>
      <c r="EP357" s="95" t="n"/>
      <c r="EQ357" s="95" t="n">
        <v>0</v>
      </c>
      <c r="ER357" s="95" t="n">
        <v>9478.6</v>
      </c>
      <c r="ES357" s="95" t="n">
        <v>0</v>
      </c>
      <c r="ET357" s="95" t="n">
        <v>0</v>
      </c>
      <c r="EU357" s="95" t="n">
        <v>0</v>
      </c>
      <c r="EV357" s="95" t="n">
        <v>0</v>
      </c>
      <c r="EW357" s="95" t="n">
        <v>0</v>
      </c>
      <c r="EX357" s="95" t="n">
        <v>0</v>
      </c>
      <c r="EY357" s="95" t="n">
        <v>0</v>
      </c>
      <c r="EZ357" s="95" t="n"/>
      <c r="FA357" s="95" t="n"/>
      <c r="FB357" s="95" t="n"/>
      <c r="FC357" s="95" t="n"/>
      <c r="FD357" s="95" t="n"/>
      <c r="FE357" s="95" t="n"/>
      <c r="FF357" s="95" t="n"/>
      <c r="FG357" s="95" t="n"/>
      <c r="FH357" s="95" t="n"/>
      <c r="FI357" s="95" t="n"/>
      <c r="FJ357" s="95" t="n"/>
      <c r="FK357" s="95" t="n"/>
      <c r="FL357" s="95" t="n"/>
      <c r="FM357" s="95" t="n"/>
      <c r="FN357" s="95" t="n"/>
      <c r="FO357" s="95" t="n"/>
      <c r="FP357" s="95" t="n"/>
      <c r="FQ357" s="95" t="n">
        <v>0</v>
      </c>
      <c r="FR357" s="95">
        <f>ROUND(IF(BI357=3,GM357,0),2)</f>
        <v/>
      </c>
      <c r="FS357" s="95" t="n">
        <v>0</v>
      </c>
      <c r="FT357" s="95" t="n"/>
      <c r="FU357" s="95" t="n"/>
      <c r="FV357" s="95" t="n"/>
      <c r="FW357" s="95" t="n"/>
      <c r="FX357" s="95" t="n">
        <v>0</v>
      </c>
      <c r="FY357" s="95" t="n">
        <v>0</v>
      </c>
      <c r="FZ357" s="95" t="n"/>
      <c r="GA357" s="95" t="inlineStr">
        <is>
          <t>[82 / 1,20 /  1] +  2% Заг.скл</t>
        </is>
      </c>
      <c r="GB357" s="95" t="n"/>
      <c r="GC357" s="95" t="n"/>
      <c r="GD357" s="95" t="n">
        <v>1</v>
      </c>
      <c r="GE357" s="95" t="n"/>
      <c r="GF357" s="95" t="n">
        <v>1328942827</v>
      </c>
      <c r="GG357" s="95" t="n">
        <v>2</v>
      </c>
      <c r="GH357" s="95" t="n">
        <v>4</v>
      </c>
      <c r="GI357" s="95" t="n">
        <v>-2</v>
      </c>
      <c r="GJ357" s="95" t="n">
        <v>0</v>
      </c>
      <c r="GK357" s="95" t="n">
        <v>0</v>
      </c>
      <c r="GL357" s="95">
        <f>ROUND(IF(AND(BH357=3,BI357=3,FS357&lt;&gt;0),P357,0),2)</f>
        <v/>
      </c>
      <c r="GM357" s="95">
        <f>ROUND(O357+X357+Y357,2)+GX357</f>
        <v/>
      </c>
      <c r="GN357" s="95">
        <f>IF(OR(BI357=0,BI357=1),GM357-GX357,0)</f>
        <v/>
      </c>
      <c r="GO357" s="95">
        <f>IF(BI357=2,GM357-GX357,0)</f>
        <v/>
      </c>
      <c r="GP357" s="95">
        <f>IF(BI357=4,GM357-GX357,0)</f>
        <v/>
      </c>
      <c r="GQ357" s="95" t="n"/>
      <c r="GR357" s="95" t="n">
        <v>0</v>
      </c>
      <c r="GS357" s="95" t="n">
        <v>2</v>
      </c>
      <c r="GT357" s="95" t="n">
        <v>0</v>
      </c>
      <c r="GU357" s="95" t="n"/>
      <c r="GV357" s="95">
        <f>ROUND((GT357),6)</f>
        <v/>
      </c>
      <c r="GW357" s="95" t="n">
        <v>1</v>
      </c>
      <c r="GX357" s="95">
        <f>ROUND(HC357*I357,2)</f>
        <v/>
      </c>
      <c r="GY357" s="95" t="n">
        <v>0</v>
      </c>
      <c r="GZ357" s="95" t="n">
        <v>0</v>
      </c>
      <c r="HA357" s="95" t="n">
        <v>0</v>
      </c>
      <c r="HB357" s="95" t="n">
        <v>0</v>
      </c>
      <c r="HC357" s="95">
        <f>GV357*GW357</f>
        <v/>
      </c>
      <c r="HD357" s="95" t="n">
        <v>0</v>
      </c>
      <c r="HE357" s="95" t="n"/>
      <c r="HF357" s="95" t="n"/>
      <c r="HG357" s="95" t="n"/>
      <c r="HH357" s="95" t="n"/>
      <c r="HI357" s="95" t="n"/>
      <c r="HJ357" s="95" t="n"/>
      <c r="HK357" s="95" t="n"/>
      <c r="HL357" s="95" t="n"/>
      <c r="HM357" s="95" t="n"/>
      <c r="HN357" s="95" t="n"/>
      <c r="HO357" s="95" t="n"/>
      <c r="HP357" s="95" t="n"/>
      <c r="HQ357" s="95" t="n"/>
      <c r="HR357" s="95" t="n"/>
      <c r="HS357" s="95" t="n"/>
      <c r="HT357" s="95" t="n"/>
      <c r="HU357" s="95" t="n"/>
      <c r="HV357" s="95" t="n"/>
      <c r="HW357" s="95" t="n"/>
      <c r="HX357" s="95" t="n"/>
      <c r="HY357" s="95" t="n"/>
      <c r="HZ357" s="95" t="n"/>
      <c r="IA357" s="95" t="n"/>
      <c r="IB357" s="95" t="n"/>
      <c r="IC357" s="95" t="n"/>
      <c r="ID357" s="95" t="n"/>
      <c r="IE357" s="95" t="n"/>
      <c r="IF357" s="95" t="n"/>
      <c r="IG357" s="95" t="n"/>
      <c r="IH357" s="95" t="n"/>
      <c r="II357" s="95" t="n"/>
      <c r="IJ357" s="95" t="n"/>
      <c r="IK357" s="95" t="n"/>
      <c r="IL357" s="95" t="n"/>
      <c r="IM357" s="95" t="n"/>
      <c r="IN357" s="95" t="n"/>
      <c r="IO357" s="95" t="n"/>
      <c r="IP357" s="95" t="n"/>
      <c r="IQ357" s="95" t="n"/>
      <c r="IR357" s="95" t="n"/>
      <c r="IS357" s="95" t="n"/>
      <c r="IT357" s="95" t="n"/>
      <c r="IU357" s="95" t="n"/>
    </row>
    <row r="358" ht="12.75" customHeight="1" s="54">
      <c r="A358" s="95" t="n">
        <v>18</v>
      </c>
      <c r="B358" s="95" t="n">
        <v>1</v>
      </c>
      <c r="C358" s="95">
        <f>ROW(SmtRes!A335)</f>
        <v/>
      </c>
      <c r="D358" s="95">
        <f>ROW(EtalonRes!A335)</f>
        <v/>
      </c>
      <c r="E358" s="95" t="n">
        <v>2.1</v>
      </c>
      <c r="F358" s="95" t="inlineStr">
        <is>
          <t>PETR-1070403</t>
        </is>
      </c>
      <c r="G358" s="95" t="inlineStr">
        <is>
          <t>Точки подключения кухонного/технологического оборудования</t>
        </is>
      </c>
      <c r="H358" s="95" t="inlineStr">
        <is>
          <t>точка</t>
        </is>
      </c>
      <c r="I358" s="95" t="n">
        <v>13.65</v>
      </c>
      <c r="J358" s="95" t="n">
        <v>3902.95</v>
      </c>
      <c r="K358" s="95" t="n">
        <v>53275.3</v>
      </c>
      <c r="L358" s="95" t="n"/>
      <c r="M358" s="95" t="n"/>
      <c r="N358" s="95" t="n"/>
      <c r="O358" s="95">
        <f>ROUND(Z358,2)</f>
        <v/>
      </c>
      <c r="P358" s="95">
        <f>ROUND(U358,2)</f>
        <v/>
      </c>
      <c r="Q358" s="95">
        <f>ROUND(1,2)</f>
        <v/>
      </c>
      <c r="R358" s="95">
        <f>ROUND(AH358,2)</f>
        <v/>
      </c>
      <c r="S358" s="95" t="inlineStr">
        <is>
          <t>PETR-1070403</t>
        </is>
      </c>
      <c r="T358" s="95" t="inlineStr">
        <is>
          <t>material</t>
        </is>
      </c>
      <c r="U358" s="95" t="n">
        <v>53275.3</v>
      </c>
      <c r="V358" s="95" t="n">
        <v>0</v>
      </c>
      <c r="W358" s="95" t="n">
        <v>0</v>
      </c>
      <c r="X358" s="95" t="n">
        <v>0</v>
      </c>
      <c r="Y358" s="95" t="n">
        <v>0</v>
      </c>
      <c r="Z358" s="95" t="n">
        <v>53275.27</v>
      </c>
      <c r="AA358" s="95" t="n">
        <v>0</v>
      </c>
      <c r="AB358" s="95" t="n">
        <v>0</v>
      </c>
      <c r="AC358" s="95" t="n">
        <v>0</v>
      </c>
      <c r="AD358" s="95" t="n">
        <v>0</v>
      </c>
      <c r="AE358" s="95" t="inlineStr">
        <is>
          <t>material</t>
        </is>
      </c>
      <c r="AF358" s="95" t="n">
        <v>0</v>
      </c>
      <c r="AG358" s="95" t="n">
        <v>0</v>
      </c>
      <c r="AH358" s="95" t="n">
        <v>0</v>
      </c>
      <c r="AI358" s="95">
        <f>(EX358)</f>
        <v/>
      </c>
      <c r="AJ358" s="95">
        <f>(AS358)</f>
        <v/>
      </c>
      <c r="AK358" s="95" t="n">
        <v>0</v>
      </c>
      <c r="AL358" s="95" t="n">
        <v>0</v>
      </c>
      <c r="AM358" s="95" t="n">
        <v>0</v>
      </c>
      <c r="AN358" s="95" t="n">
        <v>0</v>
      </c>
      <c r="AO358" s="95">
        <f>ROUND(O358,2)</f>
        <v/>
      </c>
      <c r="AP358" s="95" t="n">
        <v>0</v>
      </c>
      <c r="AQ358" s="95">
        <f>ROUND(R358,2)</f>
        <v/>
      </c>
      <c r="AR358" s="95" t="n">
        <v>0</v>
      </c>
      <c r="AS358" s="95" t="n">
        <v>0</v>
      </c>
      <c r="AT358" s="95" t="n">
        <v>0</v>
      </c>
      <c r="AU358" s="95" t="n">
        <v>0</v>
      </c>
      <c r="AV358" s="95" t="n">
        <v>1</v>
      </c>
      <c r="AW358" s="95" t="n">
        <v>1</v>
      </c>
      <c r="AX358" s="95" t="n"/>
      <c r="AY358" s="95" t="n"/>
      <c r="AZ358" s="95" t="n">
        <v>1</v>
      </c>
      <c r="BA358" s="95" t="n">
        <v>0</v>
      </c>
      <c r="BB358" s="95" t="n">
        <v>0</v>
      </c>
      <c r="BC358" s="95" t="n">
        <v>1</v>
      </c>
      <c r="BD358" s="95" t="n"/>
      <c r="BE358" s="95" t="n"/>
      <c r="BF358" s="95" t="n"/>
      <c r="BG358" s="95" t="n"/>
      <c r="BH358" s="95" t="n">
        <v>3</v>
      </c>
      <c r="BI358" s="95" t="n">
        <v>13.65</v>
      </c>
      <c r="BJ358" s="95" t="n"/>
      <c r="BK358" s="95" t="n"/>
      <c r="BL358" s="95" t="n"/>
      <c r="BM358" s="95" t="n">
        <v>400002</v>
      </c>
      <c r="BN358" s="95" t="n">
        <v>0</v>
      </c>
      <c r="BO358" s="95" t="n"/>
      <c r="BP358" s="95" t="n">
        <v>0</v>
      </c>
      <c r="BQ358" s="95" t="n">
        <v>202</v>
      </c>
      <c r="BR358" s="95" t="n">
        <v>0</v>
      </c>
      <c r="BS358" s="95" t="n">
        <v>1</v>
      </c>
      <c r="BT358" s="95" t="n">
        <v>1</v>
      </c>
      <c r="BU358" s="95" t="n">
        <v>1</v>
      </c>
      <c r="BV358" s="95" t="n">
        <v>1</v>
      </c>
      <c r="BW358" s="95" t="n">
        <v>1</v>
      </c>
      <c r="BX358" s="95" t="n">
        <v>1</v>
      </c>
      <c r="BY358" s="95" t="n"/>
      <c r="BZ358" s="95" t="n">
        <v>0</v>
      </c>
      <c r="CA358" s="95" t="n">
        <v>0</v>
      </c>
      <c r="CB358" s="95" t="n"/>
      <c r="CC358" s="95" t="n"/>
      <c r="CD358" s="95" t="n"/>
      <c r="CE358" s="95" t="n">
        <v>30</v>
      </c>
      <c r="CF358" s="95" t="n">
        <v>0</v>
      </c>
      <c r="CG358" s="95" t="n">
        <v>0</v>
      </c>
      <c r="CH358" s="95" t="n"/>
      <c r="CI358" s="95" t="n"/>
      <c r="CJ358" s="95" t="n"/>
      <c r="CK358" s="95" t="n"/>
      <c r="CL358" s="95" t="n"/>
      <c r="CM358" s="95" t="n">
        <v>0</v>
      </c>
      <c r="CN358" s="95" t="n"/>
      <c r="CO358" s="95" t="n">
        <v>0</v>
      </c>
      <c r="CP358" s="95">
        <f>ROUND(P358,2)</f>
        <v/>
      </c>
      <c r="CQ358" s="95">
        <f>ROUND(V358,2)</f>
        <v/>
      </c>
      <c r="CR358" s="95">
        <f>ROUND(W358,2)</f>
        <v/>
      </c>
      <c r="CS358" s="95">
        <f>ROUND(X358,2)</f>
        <v/>
      </c>
      <c r="CT358" s="95">
        <f>ROUND(Y358,2)</f>
        <v/>
      </c>
      <c r="CU358" s="95">
        <f>ROUND(AF358,2)</f>
        <v/>
      </c>
      <c r="CV358" s="95">
        <f>ROUND((AH358*AV358),2)</f>
        <v/>
      </c>
      <c r="CW358" s="95">
        <f>ROUND(AI358,2)</f>
        <v/>
      </c>
      <c r="CX358" s="95">
        <f>ROUND(AJ358,2)</f>
        <v/>
      </c>
      <c r="CY358" s="95">
        <f>ROUND(((P358*AT358)/100),2)</f>
        <v/>
      </c>
      <c r="CZ358" s="95">
        <f>ROUND(((P358*AU358)/100),2)</f>
        <v/>
      </c>
      <c r="DA358" s="95" t="n"/>
      <c r="DB358" s="95" t="n"/>
      <c r="DC358" s="95" t="n"/>
      <c r="DD358" s="95" t="n"/>
      <c r="DE358" s="95" t="n"/>
      <c r="DF358" s="95" t="n"/>
      <c r="DG358" s="95" t="n"/>
      <c r="DH358" s="95" t="n"/>
      <c r="DI358" s="95" t="n"/>
      <c r="DJ358" s="95" t="n"/>
      <c r="DK358" s="95" t="n"/>
      <c r="DL358" s="95" t="n"/>
      <c r="DM358" s="95" t="n"/>
      <c r="DN358" s="95" t="n">
        <v>0</v>
      </c>
      <c r="DO358" s="95" t="n">
        <v>0</v>
      </c>
      <c r="DP358" s="95" t="n">
        <v>1</v>
      </c>
      <c r="DQ358" s="95" t="n">
        <v>1</v>
      </c>
      <c r="DR358" s="95" t="n"/>
      <c r="DS358" s="95" t="n"/>
      <c r="DT358" s="95" t="n"/>
      <c r="DU358" s="95" t="n">
        <v>1000</v>
      </c>
      <c r="DV358" s="95" t="inlineStr">
        <is>
          <t>точка</t>
        </is>
      </c>
      <c r="DW358" s="95" t="inlineStr">
        <is>
          <t>точка</t>
        </is>
      </c>
      <c r="DX358" s="95" t="n">
        <v>1</v>
      </c>
      <c r="DY358" s="95" t="n"/>
      <c r="DZ358" s="95" t="n"/>
      <c r="EA358" s="95" t="n"/>
      <c r="EB358" s="95" t="n"/>
      <c r="EC358" s="95" t="n"/>
      <c r="ED358" s="95" t="n"/>
      <c r="EE358" s="95" t="n">
        <v>1337041701</v>
      </c>
      <c r="EF358" s="95" t="n">
        <v>202</v>
      </c>
      <c r="EG358" s="95" t="inlineStr">
        <is>
          <t>Материалы</t>
        </is>
      </c>
      <c r="EH358" s="95" t="n">
        <v>0</v>
      </c>
      <c r="EI358" s="95" t="n"/>
      <c r="EJ358" s="95" t="n">
        <v>13.65</v>
      </c>
      <c r="EK358" s="95" t="n">
        <v>0</v>
      </c>
      <c r="EL358" s="95" t="inlineStr">
        <is>
          <t>ТКП / коммерческое предложение</t>
        </is>
      </c>
      <c r="EM358" s="95" t="inlineStr">
        <is>
          <t>PETR-1070403</t>
        </is>
      </c>
      <c r="EN358" s="95" t="n"/>
      <c r="EO358" s="95" t="n"/>
      <c r="EP358" s="95" t="n"/>
      <c r="EQ358" s="95" t="n">
        <v>0</v>
      </c>
      <c r="ER358" s="95" t="n">
        <v>3902.95</v>
      </c>
      <c r="ES358" s="95" t="n">
        <v>0</v>
      </c>
      <c r="ET358" s="95" t="n">
        <v>0</v>
      </c>
      <c r="EU358" s="95" t="n">
        <v>0</v>
      </c>
      <c r="EV358" s="95" t="n">
        <v>0</v>
      </c>
      <c r="EW358" s="95" t="n">
        <v>0</v>
      </c>
      <c r="EX358" s="95" t="n">
        <v>0</v>
      </c>
      <c r="EY358" s="95" t="n">
        <v>0</v>
      </c>
      <c r="EZ358" s="95" t="n"/>
      <c r="FA358" s="95" t="n"/>
      <c r="FB358" s="95" t="n"/>
      <c r="FC358" s="95" t="n"/>
      <c r="FD358" s="95" t="n"/>
      <c r="FE358" s="95" t="n"/>
      <c r="FF358" s="95" t="n"/>
      <c r="FG358" s="95" t="n"/>
      <c r="FH358" s="95" t="n"/>
      <c r="FI358" s="95" t="n"/>
      <c r="FJ358" s="95" t="n"/>
      <c r="FK358" s="95" t="n"/>
      <c r="FL358" s="95" t="n"/>
      <c r="FM358" s="95" t="n"/>
      <c r="FN358" s="95" t="n"/>
      <c r="FO358" s="95" t="n"/>
      <c r="FP358" s="95" t="n"/>
      <c r="FQ358" s="95" t="n">
        <v>0</v>
      </c>
      <c r="FR358" s="95">
        <f>ROUND(IF(BI358=3,GM358,0),2)</f>
        <v/>
      </c>
      <c r="FS358" s="95" t="n">
        <v>0</v>
      </c>
      <c r="FT358" s="95" t="n"/>
      <c r="FU358" s="95" t="n"/>
      <c r="FV358" s="95" t="n"/>
      <c r="FW358" s="95" t="n"/>
      <c r="FX358" s="95" t="n">
        <v>0</v>
      </c>
      <c r="FY358" s="95" t="n">
        <v>0</v>
      </c>
      <c r="FZ358" s="95" t="n"/>
      <c r="GA358" s="95" t="inlineStr">
        <is>
          <t>[82 / 1,20 /  1] +  2% Заг.скл</t>
        </is>
      </c>
      <c r="GB358" s="95" t="n"/>
      <c r="GC358" s="95" t="n"/>
      <c r="GD358" s="95" t="n">
        <v>1</v>
      </c>
      <c r="GE358" s="95" t="n"/>
      <c r="GF358" s="95" t="n">
        <v>1337041701</v>
      </c>
      <c r="GG358" s="95" t="n">
        <v>2</v>
      </c>
      <c r="GH358" s="95" t="n">
        <v>4</v>
      </c>
      <c r="GI358" s="95" t="n">
        <v>-2</v>
      </c>
      <c r="GJ358" s="95" t="n">
        <v>0</v>
      </c>
      <c r="GK358" s="95" t="n">
        <v>0</v>
      </c>
      <c r="GL358" s="95">
        <f>ROUND(IF(AND(BH358=3,BI358=3,FS358&lt;&gt;0),P358,0),2)</f>
        <v/>
      </c>
      <c r="GM358" s="95">
        <f>ROUND(O358+X358+Y358,2)+GX358</f>
        <v/>
      </c>
      <c r="GN358" s="95">
        <f>IF(OR(BI358=0,BI358=1),GM358-GX358,0)</f>
        <v/>
      </c>
      <c r="GO358" s="95">
        <f>IF(BI358=2,GM358-GX358,0)</f>
        <v/>
      </c>
      <c r="GP358" s="95">
        <f>IF(BI358=4,GM358-GX358,0)</f>
        <v/>
      </c>
      <c r="GQ358" s="95" t="n"/>
      <c r="GR358" s="95" t="n">
        <v>0</v>
      </c>
      <c r="GS358" s="95" t="n">
        <v>2</v>
      </c>
      <c r="GT358" s="95" t="n">
        <v>0</v>
      </c>
      <c r="GU358" s="95" t="n"/>
      <c r="GV358" s="95">
        <f>ROUND((GT358),6)</f>
        <v/>
      </c>
      <c r="GW358" s="95" t="n">
        <v>1</v>
      </c>
      <c r="GX358" s="95">
        <f>ROUND(HC358*I358,2)</f>
        <v/>
      </c>
      <c r="GY358" s="95" t="n">
        <v>0</v>
      </c>
      <c r="GZ358" s="95" t="n">
        <v>0</v>
      </c>
      <c r="HA358" s="95" t="n">
        <v>0</v>
      </c>
      <c r="HB358" s="95" t="n">
        <v>0</v>
      </c>
      <c r="HC358" s="95">
        <f>GV358*GW358</f>
        <v/>
      </c>
      <c r="HD358" s="95" t="n">
        <v>0</v>
      </c>
      <c r="HE358" s="95" t="n"/>
      <c r="HF358" s="95" t="n"/>
      <c r="HG358" s="95" t="n"/>
      <c r="HH358" s="95" t="n"/>
      <c r="HI358" s="95" t="n"/>
      <c r="HJ358" s="95" t="n"/>
      <c r="HK358" s="95" t="n"/>
      <c r="HL358" s="95" t="n"/>
      <c r="HM358" s="95" t="n"/>
      <c r="HN358" s="95" t="n"/>
      <c r="HO358" s="95" t="n"/>
      <c r="HP358" s="95" t="n"/>
      <c r="HQ358" s="95" t="n"/>
      <c r="HR358" s="95" t="n"/>
      <c r="HS358" s="95" t="n"/>
      <c r="HT358" s="95" t="n"/>
      <c r="HU358" s="95" t="n"/>
      <c r="HV358" s="95" t="n"/>
      <c r="HW358" s="95" t="n"/>
      <c r="HX358" s="95" t="n"/>
      <c r="HY358" s="95" t="n"/>
      <c r="HZ358" s="95" t="n"/>
      <c r="IA358" s="95" t="n"/>
      <c r="IB358" s="95" t="n"/>
      <c r="IC358" s="95" t="n"/>
      <c r="ID358" s="95" t="n"/>
      <c r="IE358" s="95" t="n"/>
      <c r="IF358" s="95" t="n"/>
      <c r="IG358" s="95" t="n"/>
      <c r="IH358" s="95" t="n"/>
      <c r="II358" s="95" t="n"/>
      <c r="IJ358" s="95" t="n"/>
      <c r="IK358" s="95" t="n"/>
      <c r="IL358" s="95" t="n"/>
      <c r="IM358" s="95" t="n"/>
      <c r="IN358" s="95" t="n"/>
      <c r="IO358" s="95" t="n"/>
      <c r="IP358" s="95" t="n"/>
      <c r="IQ358" s="95" t="n"/>
      <c r="IR358" s="95" t="n"/>
      <c r="IS358" s="95" t="n"/>
      <c r="IT358" s="95" t="n"/>
      <c r="IU358" s="95" t="n"/>
    </row>
    <row r="359" ht="12.75" customHeight="1" s="54">
      <c r="A359" s="95" t="n">
        <v>18</v>
      </c>
      <c r="B359" s="95" t="n">
        <v>1</v>
      </c>
      <c r="C359" s="95">
        <f>ROW(SmtRes!A336)</f>
        <v/>
      </c>
      <c r="D359" s="95">
        <f>ROW(EtalonRes!A336)</f>
        <v/>
      </c>
      <c r="E359" s="95" t="n">
        <v>2.1</v>
      </c>
      <c r="F359" s="95" t="inlineStr">
        <is>
          <t>TKP</t>
        </is>
      </c>
      <c r="G359" s="95" t="inlineStr">
        <is>
          <t>Грунт премиальный глубокого проникновения Ceresit/Knauf</t>
        </is>
      </c>
      <c r="H359" s="95" t="inlineStr">
        <is>
          <t>л</t>
        </is>
      </c>
      <c r="I359" s="95" t="n">
        <v>342.8</v>
      </c>
      <c r="J359" s="95" t="n">
        <v>289.93</v>
      </c>
      <c r="K359" s="95" t="n">
        <v>99389.23</v>
      </c>
      <c r="L359" s="95" t="n"/>
      <c r="M359" s="95" t="n"/>
      <c r="N359" s="95" t="n"/>
      <c r="O359" s="95">
        <f>ROUND(Z359,2)</f>
        <v/>
      </c>
      <c r="P359" s="95">
        <f>ROUND(U359,2)</f>
        <v/>
      </c>
      <c r="Q359" s="95">
        <f>ROUND(1,2)</f>
        <v/>
      </c>
      <c r="R359" s="95">
        <f>ROUND(AH359,2)</f>
        <v/>
      </c>
      <c r="S359" s="95" t="inlineStr">
        <is>
          <t>ТКП</t>
        </is>
      </c>
      <c r="T359" s="95" t="inlineStr">
        <is>
          <t>material</t>
        </is>
      </c>
      <c r="U359" s="95" t="n">
        <v>99389.23</v>
      </c>
      <c r="V359" s="95" t="n">
        <v>0</v>
      </c>
      <c r="W359" s="95" t="n">
        <v>0</v>
      </c>
      <c r="X359" s="95" t="n">
        <v>0</v>
      </c>
      <c r="Y359" s="95" t="n">
        <v>0</v>
      </c>
      <c r="Z359" s="95" t="n">
        <v>99388</v>
      </c>
      <c r="AA359" s="95" t="n">
        <v>0</v>
      </c>
      <c r="AB359" s="95" t="n">
        <v>0</v>
      </c>
      <c r="AC359" s="95" t="n">
        <v>0</v>
      </c>
      <c r="AD359" s="95" t="n">
        <v>0</v>
      </c>
      <c r="AE359" s="95" t="inlineStr">
        <is>
          <t>material</t>
        </is>
      </c>
      <c r="AF359" s="95" t="n">
        <v>0</v>
      </c>
      <c r="AG359" s="95" t="n">
        <v>0</v>
      </c>
      <c r="AH359" s="95" t="n">
        <v>0</v>
      </c>
      <c r="AI359" s="95">
        <f>(EX359)</f>
        <v/>
      </c>
      <c r="AJ359" s="95">
        <f>(AS359)</f>
        <v/>
      </c>
      <c r="AK359" s="95" t="n">
        <v>0</v>
      </c>
      <c r="AL359" s="95" t="n">
        <v>0</v>
      </c>
      <c r="AM359" s="95" t="n">
        <v>0</v>
      </c>
      <c r="AN359" s="95" t="n">
        <v>0</v>
      </c>
      <c r="AO359" s="95">
        <f>ROUND(O359,2)</f>
        <v/>
      </c>
      <c r="AP359" s="95" t="n">
        <v>0</v>
      </c>
      <c r="AQ359" s="95">
        <f>ROUND(R359,2)</f>
        <v/>
      </c>
      <c r="AR359" s="95" t="n">
        <v>0</v>
      </c>
      <c r="AS359" s="95" t="n">
        <v>0</v>
      </c>
      <c r="AT359" s="95" t="n">
        <v>0</v>
      </c>
      <c r="AU359" s="95" t="n">
        <v>0</v>
      </c>
      <c r="AV359" s="95" t="n">
        <v>1</v>
      </c>
      <c r="AW359" s="95" t="n">
        <v>1</v>
      </c>
      <c r="AX359" s="95" t="n"/>
      <c r="AY359" s="95" t="n"/>
      <c r="AZ359" s="95" t="n">
        <v>1</v>
      </c>
      <c r="BA359" s="95" t="n">
        <v>0</v>
      </c>
      <c r="BB359" s="95" t="n">
        <v>0</v>
      </c>
      <c r="BC359" s="95" t="n">
        <v>1</v>
      </c>
      <c r="BD359" s="95" t="n"/>
      <c r="BE359" s="95" t="n"/>
      <c r="BF359" s="95" t="n"/>
      <c r="BG359" s="95" t="n"/>
      <c r="BH359" s="95" t="n">
        <v>3</v>
      </c>
      <c r="BI359" s="95" t="n">
        <v>342.8</v>
      </c>
      <c r="BJ359" s="95" t="n"/>
      <c r="BK359" s="95" t="n"/>
      <c r="BL359" s="95" t="n"/>
      <c r="BM359" s="95" t="n">
        <v>400002</v>
      </c>
      <c r="BN359" s="95" t="n">
        <v>0</v>
      </c>
      <c r="BO359" s="95" t="n"/>
      <c r="BP359" s="95" t="n">
        <v>0</v>
      </c>
      <c r="BQ359" s="95" t="n">
        <v>202</v>
      </c>
      <c r="BR359" s="95" t="n">
        <v>0</v>
      </c>
      <c r="BS359" s="95" t="n">
        <v>1</v>
      </c>
      <c r="BT359" s="95" t="n">
        <v>1</v>
      </c>
      <c r="BU359" s="95" t="n">
        <v>1</v>
      </c>
      <c r="BV359" s="95" t="n">
        <v>1</v>
      </c>
      <c r="BW359" s="95" t="n">
        <v>1</v>
      </c>
      <c r="BX359" s="95" t="n">
        <v>1</v>
      </c>
      <c r="BY359" s="95" t="n"/>
      <c r="BZ359" s="95" t="n">
        <v>0</v>
      </c>
      <c r="CA359" s="95" t="n">
        <v>0</v>
      </c>
      <c r="CB359" s="95" t="n"/>
      <c r="CC359" s="95" t="n"/>
      <c r="CD359" s="95" t="n"/>
      <c r="CE359" s="95" t="n">
        <v>30</v>
      </c>
      <c r="CF359" s="95" t="n">
        <v>0</v>
      </c>
      <c r="CG359" s="95" t="n">
        <v>0</v>
      </c>
      <c r="CH359" s="95" t="n"/>
      <c r="CI359" s="95" t="n"/>
      <c r="CJ359" s="95" t="n"/>
      <c r="CK359" s="95" t="n"/>
      <c r="CL359" s="95" t="n"/>
      <c r="CM359" s="95" t="n">
        <v>0</v>
      </c>
      <c r="CN359" s="95" t="n"/>
      <c r="CO359" s="95" t="n">
        <v>0</v>
      </c>
      <c r="CP359" s="95">
        <f>ROUND(P359,2)</f>
        <v/>
      </c>
      <c r="CQ359" s="95">
        <f>ROUND(V359,2)</f>
        <v/>
      </c>
      <c r="CR359" s="95">
        <f>ROUND(W359,2)</f>
        <v/>
      </c>
      <c r="CS359" s="95">
        <f>ROUND(X359,2)</f>
        <v/>
      </c>
      <c r="CT359" s="95">
        <f>ROUND(Y359,2)</f>
        <v/>
      </c>
      <c r="CU359" s="95">
        <f>ROUND(AF359,2)</f>
        <v/>
      </c>
      <c r="CV359" s="95">
        <f>ROUND((AH359*AV359),2)</f>
        <v/>
      </c>
      <c r="CW359" s="95">
        <f>ROUND(AI359,2)</f>
        <v/>
      </c>
      <c r="CX359" s="95">
        <f>ROUND(AJ359,2)</f>
        <v/>
      </c>
      <c r="CY359" s="95">
        <f>ROUND(((P359*AT359)/100),2)</f>
        <v/>
      </c>
      <c r="CZ359" s="95">
        <f>ROUND(((P359*AU359)/100),2)</f>
        <v/>
      </c>
      <c r="DA359" s="95" t="n"/>
      <c r="DB359" s="95" t="n"/>
      <c r="DC359" s="95" t="n"/>
      <c r="DD359" s="95" t="n"/>
      <c r="DE359" s="95" t="n"/>
      <c r="DF359" s="95" t="n"/>
      <c r="DG359" s="95" t="n"/>
      <c r="DH359" s="95" t="n"/>
      <c r="DI359" s="95" t="n"/>
      <c r="DJ359" s="95" t="n"/>
      <c r="DK359" s="95" t="n"/>
      <c r="DL359" s="95" t="n"/>
      <c r="DM359" s="95" t="n"/>
      <c r="DN359" s="95" t="n">
        <v>0</v>
      </c>
      <c r="DO359" s="95" t="n">
        <v>0</v>
      </c>
      <c r="DP359" s="95" t="n">
        <v>1</v>
      </c>
      <c r="DQ359" s="95" t="n">
        <v>1</v>
      </c>
      <c r="DR359" s="95" t="n"/>
      <c r="DS359" s="95" t="n"/>
      <c r="DT359" s="95" t="n"/>
      <c r="DU359" s="95" t="n">
        <v>1000</v>
      </c>
      <c r="DV359" s="95" t="inlineStr">
        <is>
          <t>л</t>
        </is>
      </c>
      <c r="DW359" s="95" t="inlineStr">
        <is>
          <t>л</t>
        </is>
      </c>
      <c r="DX359" s="95" t="n">
        <v>1</v>
      </c>
      <c r="DY359" s="95" t="n"/>
      <c r="DZ359" s="95" t="n"/>
      <c r="EA359" s="95" t="n"/>
      <c r="EB359" s="95" t="n"/>
      <c r="EC359" s="95" t="n"/>
      <c r="ED359" s="95" t="n"/>
      <c r="EE359" s="95" t="n">
        <v>1468960325</v>
      </c>
      <c r="EF359" s="95" t="n">
        <v>202</v>
      </c>
      <c r="EG359" s="95" t="inlineStr">
        <is>
          <t>Материалы</t>
        </is>
      </c>
      <c r="EH359" s="95" t="n">
        <v>0</v>
      </c>
      <c r="EI359" s="95" t="n"/>
      <c r="EJ359" s="95" t="n">
        <v>342.8</v>
      </c>
      <c r="EK359" s="95" t="n">
        <v>0</v>
      </c>
      <c r="EL359" s="95" t="inlineStr">
        <is>
          <t>ТКП / коммерческое предложение</t>
        </is>
      </c>
      <c r="EM359" s="95" t="inlineStr">
        <is>
          <t>ТКП</t>
        </is>
      </c>
      <c r="EN359" s="95" t="n"/>
      <c r="EO359" s="95" t="n"/>
      <c r="EP359" s="95" t="n"/>
      <c r="EQ359" s="95" t="n">
        <v>0</v>
      </c>
      <c r="ER359" s="95" t="n">
        <v>289.93</v>
      </c>
      <c r="ES359" s="95" t="n">
        <v>0</v>
      </c>
      <c r="ET359" s="95" t="n">
        <v>0</v>
      </c>
      <c r="EU359" s="95" t="n">
        <v>0</v>
      </c>
      <c r="EV359" s="95" t="n">
        <v>0</v>
      </c>
      <c r="EW359" s="95" t="n">
        <v>0</v>
      </c>
      <c r="EX359" s="95" t="n">
        <v>0</v>
      </c>
      <c r="EY359" s="95" t="n">
        <v>0</v>
      </c>
      <c r="EZ359" s="95" t="n"/>
      <c r="FA359" s="95" t="n"/>
      <c r="FB359" s="95" t="n"/>
      <c r="FC359" s="95" t="n"/>
      <c r="FD359" s="95" t="n"/>
      <c r="FE359" s="95" t="n"/>
      <c r="FF359" s="95" t="n"/>
      <c r="FG359" s="95" t="n"/>
      <c r="FH359" s="95" t="n"/>
      <c r="FI359" s="95" t="n"/>
      <c r="FJ359" s="95" t="n"/>
      <c r="FK359" s="95" t="n"/>
      <c r="FL359" s="95" t="n"/>
      <c r="FM359" s="95" t="n"/>
      <c r="FN359" s="95" t="n"/>
      <c r="FO359" s="95" t="n"/>
      <c r="FP359" s="95" t="n"/>
      <c r="FQ359" s="95" t="n">
        <v>0</v>
      </c>
      <c r="FR359" s="95">
        <f>ROUND(IF(BI359=3,GM359,0),2)</f>
        <v/>
      </c>
      <c r="FS359" s="95" t="n">
        <v>0</v>
      </c>
      <c r="FT359" s="95" t="n"/>
      <c r="FU359" s="95" t="n"/>
      <c r="FV359" s="95" t="n"/>
      <c r="FW359" s="95" t="n"/>
      <c r="FX359" s="95" t="n">
        <v>0</v>
      </c>
      <c r="FY359" s="95" t="n">
        <v>0</v>
      </c>
      <c r="FZ359" s="95" t="n"/>
      <c r="GA359" s="95" t="inlineStr">
        <is>
          <t>[82 / 1,20 /  1] +  2% Заг.скл</t>
        </is>
      </c>
      <c r="GB359" s="95" t="n"/>
      <c r="GC359" s="95" t="n"/>
      <c r="GD359" s="95" t="n">
        <v>1</v>
      </c>
      <c r="GE359" s="95" t="n"/>
      <c r="GF359" s="95" t="n">
        <v>1468960325</v>
      </c>
      <c r="GG359" s="95" t="n">
        <v>2</v>
      </c>
      <c r="GH359" s="95" t="n">
        <v>4</v>
      </c>
      <c r="GI359" s="95" t="n">
        <v>-2</v>
      </c>
      <c r="GJ359" s="95" t="n">
        <v>0</v>
      </c>
      <c r="GK359" s="95" t="n">
        <v>0</v>
      </c>
      <c r="GL359" s="95">
        <f>ROUND(IF(AND(BH359=3,BI359=3,FS359&lt;&gt;0),P359,0),2)</f>
        <v/>
      </c>
      <c r="GM359" s="95">
        <f>ROUND(O359+X359+Y359,2)+GX359</f>
        <v/>
      </c>
      <c r="GN359" s="95">
        <f>IF(OR(BI359=0,BI359=1),GM359-GX359,0)</f>
        <v/>
      </c>
      <c r="GO359" s="95">
        <f>IF(BI359=2,GM359-GX359,0)</f>
        <v/>
      </c>
      <c r="GP359" s="95">
        <f>IF(BI359=4,GM359-GX359,0)</f>
        <v/>
      </c>
      <c r="GQ359" s="95" t="n"/>
      <c r="GR359" s="95" t="n">
        <v>0</v>
      </c>
      <c r="GS359" s="95" t="n">
        <v>2</v>
      </c>
      <c r="GT359" s="95" t="n">
        <v>0</v>
      </c>
      <c r="GU359" s="95" t="n"/>
      <c r="GV359" s="95">
        <f>ROUND((GT359),6)</f>
        <v/>
      </c>
      <c r="GW359" s="95" t="n">
        <v>1</v>
      </c>
      <c r="GX359" s="95">
        <f>ROUND(HC359*I359,2)</f>
        <v/>
      </c>
      <c r="GY359" s="95" t="n">
        <v>0</v>
      </c>
      <c r="GZ359" s="95" t="n">
        <v>0</v>
      </c>
      <c r="HA359" s="95" t="n">
        <v>0</v>
      </c>
      <c r="HB359" s="95" t="n">
        <v>0</v>
      </c>
      <c r="HC359" s="95">
        <f>GV359*GW359</f>
        <v/>
      </c>
      <c r="HD359" s="95" t="n">
        <v>0</v>
      </c>
      <c r="HE359" s="95" t="n"/>
      <c r="HF359" s="95" t="n"/>
      <c r="HG359" s="95" t="n"/>
      <c r="HH359" s="95" t="n"/>
      <c r="HI359" s="95" t="n"/>
      <c r="HJ359" s="95" t="n"/>
      <c r="HK359" s="95" t="n"/>
      <c r="HL359" s="95" t="n"/>
      <c r="HM359" s="95" t="n"/>
      <c r="HN359" s="95" t="n"/>
      <c r="HO359" s="95" t="n"/>
      <c r="HP359" s="95" t="n"/>
      <c r="HQ359" s="95" t="n"/>
      <c r="HR359" s="95" t="n"/>
      <c r="HS359" s="95" t="n"/>
      <c r="HT359" s="95" t="n"/>
      <c r="HU359" s="95" t="n"/>
      <c r="HV359" s="95" t="n"/>
      <c r="HW359" s="95" t="n"/>
      <c r="HX359" s="95" t="n"/>
      <c r="HY359" s="95" t="n"/>
      <c r="HZ359" s="95" t="n"/>
      <c r="IA359" s="95" t="n"/>
      <c r="IB359" s="95" t="n"/>
      <c r="IC359" s="95" t="n"/>
      <c r="ID359" s="95" t="n"/>
      <c r="IE359" s="95" t="n"/>
      <c r="IF359" s="95" t="n"/>
      <c r="IG359" s="95" t="n"/>
      <c r="IH359" s="95" t="n"/>
      <c r="II359" s="95" t="n"/>
      <c r="IJ359" s="95" t="n"/>
      <c r="IK359" s="95" t="n"/>
      <c r="IL359" s="95" t="n"/>
      <c r="IM359" s="95" t="n"/>
      <c r="IN359" s="95" t="n"/>
      <c r="IO359" s="95" t="n"/>
      <c r="IP359" s="95" t="n"/>
      <c r="IQ359" s="95" t="n"/>
      <c r="IR359" s="95" t="n"/>
      <c r="IS359" s="95" t="n"/>
      <c r="IT359" s="95" t="n"/>
      <c r="IU359" s="95" t="n"/>
    </row>
    <row r="360" ht="12.75" customHeight="1" s="54">
      <c r="A360" s="95" t="n">
        <v>18</v>
      </c>
      <c r="B360" s="95" t="n">
        <v>1</v>
      </c>
      <c r="C360" s="95">
        <f>ROW(SmtRes!A337)</f>
        <v/>
      </c>
      <c r="D360" s="95">
        <f>ROW(EtalonRes!A337)</f>
        <v/>
      </c>
      <c r="E360" s="95" t="n">
        <v>2.1</v>
      </c>
      <c r="F360" s="95" t="inlineStr">
        <is>
          <t>PETR-148490</t>
        </is>
      </c>
      <c r="G360" s="95" t="inlineStr">
        <is>
          <t>Ровнитель Weber.vetonit 3000</t>
        </is>
      </c>
      <c r="H360" s="95" t="inlineStr">
        <is>
          <t>меш.</t>
        </is>
      </c>
      <c r="I360" s="95" t="n">
        <v>277.2</v>
      </c>
      <c r="J360" s="95" t="n">
        <v>1512.12</v>
      </c>
      <c r="K360" s="95" t="n">
        <v>419158.32</v>
      </c>
      <c r="L360" s="95" t="n"/>
      <c r="M360" s="95" t="n"/>
      <c r="N360" s="95" t="n"/>
      <c r="O360" s="95">
        <f>ROUND(Z360,2)</f>
        <v/>
      </c>
      <c r="P360" s="95">
        <f>ROUND(U360,2)</f>
        <v/>
      </c>
      <c r="Q360" s="95">
        <f>ROUND(1,2)</f>
        <v/>
      </c>
      <c r="R360" s="95">
        <f>ROUND(AH360,2)</f>
        <v/>
      </c>
      <c r="S360" s="95" t="inlineStr">
        <is>
          <t>PETR-148490</t>
        </is>
      </c>
      <c r="T360" s="95" t="inlineStr">
        <is>
          <t>material</t>
        </is>
      </c>
      <c r="U360" s="95" t="n">
        <v>419158.32</v>
      </c>
      <c r="V360" s="95" t="n">
        <v>0</v>
      </c>
      <c r="W360" s="95" t="n">
        <v>0</v>
      </c>
      <c r="X360" s="95" t="n">
        <v>0</v>
      </c>
      <c r="Y360" s="95" t="n">
        <v>0</v>
      </c>
      <c r="Z360" s="95" t="n">
        <v>419159.66</v>
      </c>
      <c r="AA360" s="95" t="n">
        <v>0</v>
      </c>
      <c r="AB360" s="95" t="n">
        <v>0</v>
      </c>
      <c r="AC360" s="95" t="n">
        <v>0</v>
      </c>
      <c r="AD360" s="95" t="n">
        <v>0</v>
      </c>
      <c r="AE360" s="95" t="inlineStr">
        <is>
          <t>material</t>
        </is>
      </c>
      <c r="AF360" s="95" t="n">
        <v>0</v>
      </c>
      <c r="AG360" s="95" t="n">
        <v>0</v>
      </c>
      <c r="AH360" s="95" t="n">
        <v>0</v>
      </c>
      <c r="AI360" s="95">
        <f>(EX360)</f>
        <v/>
      </c>
      <c r="AJ360" s="95">
        <f>(AS360)</f>
        <v/>
      </c>
      <c r="AK360" s="95" t="n">
        <v>0</v>
      </c>
      <c r="AL360" s="95" t="n">
        <v>0</v>
      </c>
      <c r="AM360" s="95" t="n">
        <v>0</v>
      </c>
      <c r="AN360" s="95" t="n">
        <v>0</v>
      </c>
      <c r="AO360" s="95">
        <f>ROUND(O360,2)</f>
        <v/>
      </c>
      <c r="AP360" s="95" t="n">
        <v>0</v>
      </c>
      <c r="AQ360" s="95">
        <f>ROUND(R360,2)</f>
        <v/>
      </c>
      <c r="AR360" s="95" t="n">
        <v>0</v>
      </c>
      <c r="AS360" s="95" t="n">
        <v>0</v>
      </c>
      <c r="AT360" s="95" t="n">
        <v>0</v>
      </c>
      <c r="AU360" s="95" t="n">
        <v>0</v>
      </c>
      <c r="AV360" s="95" t="n">
        <v>1</v>
      </c>
      <c r="AW360" s="95" t="n">
        <v>1</v>
      </c>
      <c r="AX360" s="95" t="n"/>
      <c r="AY360" s="95" t="n"/>
      <c r="AZ360" s="95" t="n">
        <v>1</v>
      </c>
      <c r="BA360" s="95" t="n">
        <v>0</v>
      </c>
      <c r="BB360" s="95" t="n">
        <v>0</v>
      </c>
      <c r="BC360" s="95" t="n">
        <v>1</v>
      </c>
      <c r="BD360" s="95" t="n"/>
      <c r="BE360" s="95" t="n"/>
      <c r="BF360" s="95" t="n"/>
      <c r="BG360" s="95" t="n"/>
      <c r="BH360" s="95" t="n">
        <v>3</v>
      </c>
      <c r="BI360" s="95" t="n">
        <v>277.2</v>
      </c>
      <c r="BJ360" s="95" t="n"/>
      <c r="BK360" s="95" t="n"/>
      <c r="BL360" s="95" t="n"/>
      <c r="BM360" s="95" t="n">
        <v>400002</v>
      </c>
      <c r="BN360" s="95" t="n">
        <v>0</v>
      </c>
      <c r="BO360" s="95" t="n"/>
      <c r="BP360" s="95" t="n">
        <v>0</v>
      </c>
      <c r="BQ360" s="95" t="n">
        <v>202</v>
      </c>
      <c r="BR360" s="95" t="n">
        <v>0</v>
      </c>
      <c r="BS360" s="95" t="n">
        <v>1</v>
      </c>
      <c r="BT360" s="95" t="n">
        <v>1</v>
      </c>
      <c r="BU360" s="95" t="n">
        <v>1</v>
      </c>
      <c r="BV360" s="95" t="n">
        <v>1</v>
      </c>
      <c r="BW360" s="95" t="n">
        <v>1</v>
      </c>
      <c r="BX360" s="95" t="n">
        <v>1</v>
      </c>
      <c r="BY360" s="95" t="n"/>
      <c r="BZ360" s="95" t="n">
        <v>0</v>
      </c>
      <c r="CA360" s="95" t="n">
        <v>0</v>
      </c>
      <c r="CB360" s="95" t="n"/>
      <c r="CC360" s="95" t="n"/>
      <c r="CD360" s="95" t="n"/>
      <c r="CE360" s="95" t="n">
        <v>30</v>
      </c>
      <c r="CF360" s="95" t="n">
        <v>0</v>
      </c>
      <c r="CG360" s="95" t="n">
        <v>0</v>
      </c>
      <c r="CH360" s="95" t="n"/>
      <c r="CI360" s="95" t="n"/>
      <c r="CJ360" s="95" t="n"/>
      <c r="CK360" s="95" t="n"/>
      <c r="CL360" s="95" t="n"/>
      <c r="CM360" s="95" t="n">
        <v>0</v>
      </c>
      <c r="CN360" s="95" t="n"/>
      <c r="CO360" s="95" t="n">
        <v>0</v>
      </c>
      <c r="CP360" s="95">
        <f>ROUND(P360,2)</f>
        <v/>
      </c>
      <c r="CQ360" s="95">
        <f>ROUND(V360,2)</f>
        <v/>
      </c>
      <c r="CR360" s="95">
        <f>ROUND(W360,2)</f>
        <v/>
      </c>
      <c r="CS360" s="95">
        <f>ROUND(X360,2)</f>
        <v/>
      </c>
      <c r="CT360" s="95">
        <f>ROUND(Y360,2)</f>
        <v/>
      </c>
      <c r="CU360" s="95">
        <f>ROUND(AF360,2)</f>
        <v/>
      </c>
      <c r="CV360" s="95">
        <f>ROUND((AH360*AV360),2)</f>
        <v/>
      </c>
      <c r="CW360" s="95">
        <f>ROUND(AI360,2)</f>
        <v/>
      </c>
      <c r="CX360" s="95">
        <f>ROUND(AJ360,2)</f>
        <v/>
      </c>
      <c r="CY360" s="95">
        <f>ROUND(((P360*AT360)/100),2)</f>
        <v/>
      </c>
      <c r="CZ360" s="95">
        <f>ROUND(((P360*AU360)/100),2)</f>
        <v/>
      </c>
      <c r="DA360" s="95" t="n"/>
      <c r="DB360" s="95" t="n"/>
      <c r="DC360" s="95" t="n"/>
      <c r="DD360" s="95" t="n"/>
      <c r="DE360" s="95" t="n"/>
      <c r="DF360" s="95" t="n"/>
      <c r="DG360" s="95" t="n"/>
      <c r="DH360" s="95" t="n"/>
      <c r="DI360" s="95" t="n"/>
      <c r="DJ360" s="95" t="n"/>
      <c r="DK360" s="95" t="n"/>
      <c r="DL360" s="95" t="n"/>
      <c r="DM360" s="95" t="n"/>
      <c r="DN360" s="95" t="n">
        <v>0</v>
      </c>
      <c r="DO360" s="95" t="n">
        <v>0</v>
      </c>
      <c r="DP360" s="95" t="n">
        <v>1</v>
      </c>
      <c r="DQ360" s="95" t="n">
        <v>1</v>
      </c>
      <c r="DR360" s="95" t="n"/>
      <c r="DS360" s="95" t="n"/>
      <c r="DT360" s="95" t="n"/>
      <c r="DU360" s="95" t="n">
        <v>1000</v>
      </c>
      <c r="DV360" s="95" t="inlineStr">
        <is>
          <t>меш.</t>
        </is>
      </c>
      <c r="DW360" s="95" t="inlineStr">
        <is>
          <t>меш.</t>
        </is>
      </c>
      <c r="DX360" s="95" t="n">
        <v>1</v>
      </c>
      <c r="DY360" s="95" t="n"/>
      <c r="DZ360" s="95" t="n"/>
      <c r="EA360" s="95" t="n"/>
      <c r="EB360" s="95" t="n"/>
      <c r="EC360" s="95" t="n"/>
      <c r="ED360" s="95" t="n"/>
      <c r="EE360" s="95" t="n">
        <v>1446295409</v>
      </c>
      <c r="EF360" s="95" t="n">
        <v>202</v>
      </c>
      <c r="EG360" s="95" t="inlineStr">
        <is>
          <t>Материалы</t>
        </is>
      </c>
      <c r="EH360" s="95" t="n">
        <v>0</v>
      </c>
      <c r="EI360" s="95" t="n"/>
      <c r="EJ360" s="95" t="n">
        <v>277.2</v>
      </c>
      <c r="EK360" s="95" t="n">
        <v>0</v>
      </c>
      <c r="EL360" s="95" t="inlineStr">
        <is>
          <t>ТКП / коммерческое предложение</t>
        </is>
      </c>
      <c r="EM360" s="95" t="inlineStr">
        <is>
          <t>PETR-148490</t>
        </is>
      </c>
      <c r="EN360" s="95" t="n"/>
      <c r="EO360" s="95" t="n"/>
      <c r="EP360" s="95" t="n"/>
      <c r="EQ360" s="95" t="n">
        <v>0</v>
      </c>
      <c r="ER360" s="95" t="n">
        <v>1512.12</v>
      </c>
      <c r="ES360" s="95" t="n">
        <v>0</v>
      </c>
      <c r="ET360" s="95" t="n">
        <v>0</v>
      </c>
      <c r="EU360" s="95" t="n">
        <v>0</v>
      </c>
      <c r="EV360" s="95" t="n">
        <v>0</v>
      </c>
      <c r="EW360" s="95" t="n">
        <v>0</v>
      </c>
      <c r="EX360" s="95" t="n">
        <v>0</v>
      </c>
      <c r="EY360" s="95" t="n">
        <v>0</v>
      </c>
      <c r="EZ360" s="95" t="n"/>
      <c r="FA360" s="95" t="n"/>
      <c r="FB360" s="95" t="n"/>
      <c r="FC360" s="95" t="n"/>
      <c r="FD360" s="95" t="n"/>
      <c r="FE360" s="95" t="n"/>
      <c r="FF360" s="95" t="n"/>
      <c r="FG360" s="95" t="n"/>
      <c r="FH360" s="95" t="n"/>
      <c r="FI360" s="95" t="n"/>
      <c r="FJ360" s="95" t="n"/>
      <c r="FK360" s="95" t="n"/>
      <c r="FL360" s="95" t="n"/>
      <c r="FM360" s="95" t="n"/>
      <c r="FN360" s="95" t="n"/>
      <c r="FO360" s="95" t="n"/>
      <c r="FP360" s="95" t="n"/>
      <c r="FQ360" s="95" t="n">
        <v>0</v>
      </c>
      <c r="FR360" s="95">
        <f>ROUND(IF(BI360=3,GM360,0),2)</f>
        <v/>
      </c>
      <c r="FS360" s="95" t="n">
        <v>0</v>
      </c>
      <c r="FT360" s="95" t="n"/>
      <c r="FU360" s="95" t="n"/>
      <c r="FV360" s="95" t="n"/>
      <c r="FW360" s="95" t="n"/>
      <c r="FX360" s="95" t="n">
        <v>0</v>
      </c>
      <c r="FY360" s="95" t="n">
        <v>0</v>
      </c>
      <c r="FZ360" s="95" t="n"/>
      <c r="GA360" s="95" t="inlineStr">
        <is>
          <t>[82 / 1,20 /  1] +  2% Заг.скл</t>
        </is>
      </c>
      <c r="GB360" s="95" t="n"/>
      <c r="GC360" s="95" t="n"/>
      <c r="GD360" s="95" t="n">
        <v>1</v>
      </c>
      <c r="GE360" s="95" t="n"/>
      <c r="GF360" s="95" t="n">
        <v>1446295409</v>
      </c>
      <c r="GG360" s="95" t="n">
        <v>2</v>
      </c>
      <c r="GH360" s="95" t="n">
        <v>4</v>
      </c>
      <c r="GI360" s="95" t="n">
        <v>-2</v>
      </c>
      <c r="GJ360" s="95" t="n">
        <v>0</v>
      </c>
      <c r="GK360" s="95" t="n">
        <v>0</v>
      </c>
      <c r="GL360" s="95">
        <f>ROUND(IF(AND(BH360=3,BI360=3,FS360&lt;&gt;0),P360,0),2)</f>
        <v/>
      </c>
      <c r="GM360" s="95">
        <f>ROUND(O360+X360+Y360,2)+GX360</f>
        <v/>
      </c>
      <c r="GN360" s="95">
        <f>IF(OR(BI360=0,BI360=1),GM360-GX360,0)</f>
        <v/>
      </c>
      <c r="GO360" s="95">
        <f>IF(BI360=2,GM360-GX360,0)</f>
        <v/>
      </c>
      <c r="GP360" s="95">
        <f>IF(BI360=4,GM360-GX360,0)</f>
        <v/>
      </c>
      <c r="GQ360" s="95" t="n"/>
      <c r="GR360" s="95" t="n">
        <v>0</v>
      </c>
      <c r="GS360" s="95" t="n">
        <v>2</v>
      </c>
      <c r="GT360" s="95" t="n">
        <v>0</v>
      </c>
      <c r="GU360" s="95" t="n"/>
      <c r="GV360" s="95">
        <f>ROUND((GT360),6)</f>
        <v/>
      </c>
      <c r="GW360" s="95" t="n">
        <v>1</v>
      </c>
      <c r="GX360" s="95">
        <f>ROUND(HC360*I360,2)</f>
        <v/>
      </c>
      <c r="GY360" s="95" t="n">
        <v>0</v>
      </c>
      <c r="GZ360" s="95" t="n">
        <v>0</v>
      </c>
      <c r="HA360" s="95" t="n">
        <v>0</v>
      </c>
      <c r="HB360" s="95" t="n">
        <v>0</v>
      </c>
      <c r="HC360" s="95">
        <f>GV360*GW360</f>
        <v/>
      </c>
      <c r="HD360" s="95" t="n">
        <v>0</v>
      </c>
      <c r="HE360" s="95" t="n"/>
      <c r="HF360" s="95" t="n"/>
      <c r="HG360" s="95" t="n"/>
      <c r="HH360" s="95" t="n"/>
      <c r="HI360" s="95" t="n"/>
      <c r="HJ360" s="95" t="n"/>
      <c r="HK360" s="95" t="n"/>
      <c r="HL360" s="95" t="n"/>
      <c r="HM360" s="95" t="n"/>
      <c r="HN360" s="95" t="n"/>
      <c r="HO360" s="95" t="n"/>
      <c r="HP360" s="95" t="n"/>
      <c r="HQ360" s="95" t="n"/>
      <c r="HR360" s="95" t="n"/>
      <c r="HS360" s="95" t="n"/>
      <c r="HT360" s="95" t="n"/>
      <c r="HU360" s="95" t="n"/>
      <c r="HV360" s="95" t="n"/>
      <c r="HW360" s="95" t="n"/>
      <c r="HX360" s="95" t="n"/>
      <c r="HY360" s="95" t="n"/>
      <c r="HZ360" s="95" t="n"/>
      <c r="IA360" s="95" t="n"/>
      <c r="IB360" s="95" t="n"/>
      <c r="IC360" s="95" t="n"/>
      <c r="ID360" s="95" t="n"/>
      <c r="IE360" s="95" t="n"/>
      <c r="IF360" s="95" t="n"/>
      <c r="IG360" s="95" t="n"/>
      <c r="IH360" s="95" t="n"/>
      <c r="II360" s="95" t="n"/>
      <c r="IJ360" s="95" t="n"/>
      <c r="IK360" s="95" t="n"/>
      <c r="IL360" s="95" t="n"/>
      <c r="IM360" s="95" t="n"/>
      <c r="IN360" s="95" t="n"/>
      <c r="IO360" s="95" t="n"/>
      <c r="IP360" s="95" t="n"/>
      <c r="IQ360" s="95" t="n"/>
      <c r="IR360" s="95" t="n"/>
      <c r="IS360" s="95" t="n"/>
      <c r="IT360" s="95" t="n"/>
      <c r="IU360" s="95" t="n"/>
    </row>
    <row r="361" ht="12.75" customHeight="1" s="54">
      <c r="A361" s="95" t="n">
        <v>18</v>
      </c>
      <c r="B361" s="95" t="n">
        <v>1</v>
      </c>
      <c r="C361" s="95">
        <f>ROW(SmtRes!A338)</f>
        <v/>
      </c>
      <c r="D361" s="95">
        <f>ROW(EtalonRes!A338)</f>
        <v/>
      </c>
      <c r="E361" s="95" t="n">
        <v>2.1</v>
      </c>
      <c r="F361" s="95" t="inlineStr">
        <is>
          <t>TKP</t>
        </is>
      </c>
      <c r="G361" s="95" t="inlineStr">
        <is>
          <t>Инженерная доска/кварцвинил премиум-класса для VIP помещений</t>
        </is>
      </c>
      <c r="H361" s="95" t="inlineStr">
        <is>
          <t>м2</t>
        </is>
      </c>
      <c r="I361" s="95" t="n">
        <v>555.0599999999999</v>
      </c>
      <c r="J361" s="95" t="n">
        <v>6913.8</v>
      </c>
      <c r="K361" s="95" t="n">
        <v>3837574.29</v>
      </c>
      <c r="L361" s="95" t="n"/>
      <c r="M361" s="95" t="n"/>
      <c r="N361" s="95" t="n"/>
      <c r="O361" s="95">
        <f>ROUND(Z361,2)</f>
        <v/>
      </c>
      <c r="P361" s="95">
        <f>ROUND(U361,2)</f>
        <v/>
      </c>
      <c r="Q361" s="95">
        <f>ROUND(1,2)</f>
        <v/>
      </c>
      <c r="R361" s="95">
        <f>ROUND(AH361,2)</f>
        <v/>
      </c>
      <c r="S361" s="95" t="inlineStr">
        <is>
          <t>ТКП</t>
        </is>
      </c>
      <c r="T361" s="95" t="inlineStr">
        <is>
          <t>material</t>
        </is>
      </c>
      <c r="U361" s="95" t="n">
        <v>3837574.29</v>
      </c>
      <c r="V361" s="95" t="n">
        <v>0</v>
      </c>
      <c r="W361" s="95" t="n">
        <v>0</v>
      </c>
      <c r="X361" s="95" t="n">
        <v>0</v>
      </c>
      <c r="Y361" s="95" t="n">
        <v>0</v>
      </c>
      <c r="Z361" s="95" t="n">
        <v>3837573.83</v>
      </c>
      <c r="AA361" s="95" t="n">
        <v>0</v>
      </c>
      <c r="AB361" s="95" t="n">
        <v>0</v>
      </c>
      <c r="AC361" s="95" t="n">
        <v>0</v>
      </c>
      <c r="AD361" s="95" t="n">
        <v>0</v>
      </c>
      <c r="AE361" s="95" t="inlineStr">
        <is>
          <t>material</t>
        </is>
      </c>
      <c r="AF361" s="95" t="n">
        <v>0</v>
      </c>
      <c r="AG361" s="95" t="n">
        <v>0</v>
      </c>
      <c r="AH361" s="95" t="n">
        <v>0</v>
      </c>
      <c r="AI361" s="95">
        <f>(EX361)</f>
        <v/>
      </c>
      <c r="AJ361" s="95">
        <f>(AS361)</f>
        <v/>
      </c>
      <c r="AK361" s="95" t="n">
        <v>0</v>
      </c>
      <c r="AL361" s="95" t="n">
        <v>0</v>
      </c>
      <c r="AM361" s="95" t="n">
        <v>0</v>
      </c>
      <c r="AN361" s="95" t="n">
        <v>0</v>
      </c>
      <c r="AO361" s="95">
        <f>ROUND(O361,2)</f>
        <v/>
      </c>
      <c r="AP361" s="95" t="n">
        <v>0</v>
      </c>
      <c r="AQ361" s="95">
        <f>ROUND(R361,2)</f>
        <v/>
      </c>
      <c r="AR361" s="95" t="n">
        <v>0</v>
      </c>
      <c r="AS361" s="95" t="n">
        <v>0</v>
      </c>
      <c r="AT361" s="95" t="n">
        <v>0</v>
      </c>
      <c r="AU361" s="95" t="n">
        <v>0</v>
      </c>
      <c r="AV361" s="95" t="n">
        <v>1</v>
      </c>
      <c r="AW361" s="95" t="n">
        <v>1</v>
      </c>
      <c r="AX361" s="95" t="n"/>
      <c r="AY361" s="95" t="n"/>
      <c r="AZ361" s="95" t="n">
        <v>1</v>
      </c>
      <c r="BA361" s="95" t="n">
        <v>0</v>
      </c>
      <c r="BB361" s="95" t="n">
        <v>0</v>
      </c>
      <c r="BC361" s="95" t="n">
        <v>1</v>
      </c>
      <c r="BD361" s="95" t="n"/>
      <c r="BE361" s="95" t="n"/>
      <c r="BF361" s="95" t="n"/>
      <c r="BG361" s="95" t="n"/>
      <c r="BH361" s="95" t="n">
        <v>3</v>
      </c>
      <c r="BI361" s="95" t="n">
        <v>555.0599999999999</v>
      </c>
      <c r="BJ361" s="95" t="n"/>
      <c r="BK361" s="95" t="n"/>
      <c r="BL361" s="95" t="n"/>
      <c r="BM361" s="95" t="n">
        <v>400002</v>
      </c>
      <c r="BN361" s="95" t="n">
        <v>0</v>
      </c>
      <c r="BO361" s="95" t="n"/>
      <c r="BP361" s="95" t="n">
        <v>0</v>
      </c>
      <c r="BQ361" s="95" t="n">
        <v>202</v>
      </c>
      <c r="BR361" s="95" t="n">
        <v>0</v>
      </c>
      <c r="BS361" s="95" t="n">
        <v>1</v>
      </c>
      <c r="BT361" s="95" t="n">
        <v>1</v>
      </c>
      <c r="BU361" s="95" t="n">
        <v>1</v>
      </c>
      <c r="BV361" s="95" t="n">
        <v>1</v>
      </c>
      <c r="BW361" s="95" t="n">
        <v>1</v>
      </c>
      <c r="BX361" s="95" t="n">
        <v>1</v>
      </c>
      <c r="BY361" s="95" t="n"/>
      <c r="BZ361" s="95" t="n">
        <v>0</v>
      </c>
      <c r="CA361" s="95" t="n">
        <v>0</v>
      </c>
      <c r="CB361" s="95" t="n"/>
      <c r="CC361" s="95" t="n"/>
      <c r="CD361" s="95" t="n"/>
      <c r="CE361" s="95" t="n">
        <v>30</v>
      </c>
      <c r="CF361" s="95" t="n">
        <v>0</v>
      </c>
      <c r="CG361" s="95" t="n">
        <v>0</v>
      </c>
      <c r="CH361" s="95" t="n"/>
      <c r="CI361" s="95" t="n"/>
      <c r="CJ361" s="95" t="n"/>
      <c r="CK361" s="95" t="n"/>
      <c r="CL361" s="95" t="n"/>
      <c r="CM361" s="95" t="n">
        <v>0</v>
      </c>
      <c r="CN361" s="95" t="n"/>
      <c r="CO361" s="95" t="n">
        <v>0</v>
      </c>
      <c r="CP361" s="95">
        <f>ROUND(P361,2)</f>
        <v/>
      </c>
      <c r="CQ361" s="95">
        <f>ROUND(V361,2)</f>
        <v/>
      </c>
      <c r="CR361" s="95">
        <f>ROUND(W361,2)</f>
        <v/>
      </c>
      <c r="CS361" s="95">
        <f>ROUND(X361,2)</f>
        <v/>
      </c>
      <c r="CT361" s="95">
        <f>ROUND(Y361,2)</f>
        <v/>
      </c>
      <c r="CU361" s="95">
        <f>ROUND(AF361,2)</f>
        <v/>
      </c>
      <c r="CV361" s="95">
        <f>ROUND((AH361*AV361),2)</f>
        <v/>
      </c>
      <c r="CW361" s="95">
        <f>ROUND(AI361,2)</f>
        <v/>
      </c>
      <c r="CX361" s="95">
        <f>ROUND(AJ361,2)</f>
        <v/>
      </c>
      <c r="CY361" s="95">
        <f>ROUND(((P361*AT361)/100),2)</f>
        <v/>
      </c>
      <c r="CZ361" s="95">
        <f>ROUND(((P361*AU361)/100),2)</f>
        <v/>
      </c>
      <c r="DA361" s="95" t="n"/>
      <c r="DB361" s="95" t="n"/>
      <c r="DC361" s="95" t="n"/>
      <c r="DD361" s="95" t="n"/>
      <c r="DE361" s="95" t="n"/>
      <c r="DF361" s="95" t="n"/>
      <c r="DG361" s="95" t="n"/>
      <c r="DH361" s="95" t="n"/>
      <c r="DI361" s="95" t="n"/>
      <c r="DJ361" s="95" t="n"/>
      <c r="DK361" s="95" t="n"/>
      <c r="DL361" s="95" t="n"/>
      <c r="DM361" s="95" t="n"/>
      <c r="DN361" s="95" t="n">
        <v>0</v>
      </c>
      <c r="DO361" s="95" t="n">
        <v>0</v>
      </c>
      <c r="DP361" s="95" t="n">
        <v>1</v>
      </c>
      <c r="DQ361" s="95" t="n">
        <v>1</v>
      </c>
      <c r="DR361" s="95" t="n"/>
      <c r="DS361" s="95" t="n"/>
      <c r="DT361" s="95" t="n"/>
      <c r="DU361" s="95" t="n">
        <v>1000</v>
      </c>
      <c r="DV361" s="95" t="inlineStr">
        <is>
          <t>м2</t>
        </is>
      </c>
      <c r="DW361" s="95" t="inlineStr">
        <is>
          <t>м2</t>
        </is>
      </c>
      <c r="DX361" s="95" t="n">
        <v>1</v>
      </c>
      <c r="DY361" s="95" t="n"/>
      <c r="DZ361" s="95" t="n"/>
      <c r="EA361" s="95" t="n"/>
      <c r="EB361" s="95" t="n"/>
      <c r="EC361" s="95" t="n"/>
      <c r="ED361" s="95" t="n"/>
      <c r="EE361" s="95" t="n">
        <v>1830683934</v>
      </c>
      <c r="EF361" s="95" t="n">
        <v>202</v>
      </c>
      <c r="EG361" s="95" t="inlineStr">
        <is>
          <t>Материалы</t>
        </is>
      </c>
      <c r="EH361" s="95" t="n">
        <v>0</v>
      </c>
      <c r="EI361" s="95" t="n"/>
      <c r="EJ361" s="95" t="n">
        <v>555.0599999999999</v>
      </c>
      <c r="EK361" s="95" t="n">
        <v>0</v>
      </c>
      <c r="EL361" s="95" t="inlineStr">
        <is>
          <t>ТКП / коммерческое предложение</t>
        </is>
      </c>
      <c r="EM361" s="95" t="inlineStr">
        <is>
          <t>ТКП</t>
        </is>
      </c>
      <c r="EN361" s="95" t="n"/>
      <c r="EO361" s="95" t="n"/>
      <c r="EP361" s="95" t="n"/>
      <c r="EQ361" s="95" t="n">
        <v>0</v>
      </c>
      <c r="ER361" s="95" t="n">
        <v>6913.8</v>
      </c>
      <c r="ES361" s="95" t="n">
        <v>0</v>
      </c>
      <c r="ET361" s="95" t="n">
        <v>0</v>
      </c>
      <c r="EU361" s="95" t="n">
        <v>0</v>
      </c>
      <c r="EV361" s="95" t="n">
        <v>0</v>
      </c>
      <c r="EW361" s="95" t="n">
        <v>0</v>
      </c>
      <c r="EX361" s="95" t="n">
        <v>0</v>
      </c>
      <c r="EY361" s="95" t="n">
        <v>0</v>
      </c>
      <c r="EZ361" s="95" t="n"/>
      <c r="FA361" s="95" t="n"/>
      <c r="FB361" s="95" t="n"/>
      <c r="FC361" s="95" t="n"/>
      <c r="FD361" s="95" t="n"/>
      <c r="FE361" s="95" t="n"/>
      <c r="FF361" s="95" t="n"/>
      <c r="FG361" s="95" t="n"/>
      <c r="FH361" s="95" t="n"/>
      <c r="FI361" s="95" t="n"/>
      <c r="FJ361" s="95" t="n"/>
      <c r="FK361" s="95" t="n"/>
      <c r="FL361" s="95" t="n"/>
      <c r="FM361" s="95" t="n"/>
      <c r="FN361" s="95" t="n"/>
      <c r="FO361" s="95" t="n"/>
      <c r="FP361" s="95" t="n"/>
      <c r="FQ361" s="95" t="n">
        <v>0</v>
      </c>
      <c r="FR361" s="95">
        <f>ROUND(IF(BI361=3,GM361,0),2)</f>
        <v/>
      </c>
      <c r="FS361" s="95" t="n">
        <v>0</v>
      </c>
      <c r="FT361" s="95" t="n"/>
      <c r="FU361" s="95" t="n"/>
      <c r="FV361" s="95" t="n"/>
      <c r="FW361" s="95" t="n"/>
      <c r="FX361" s="95" t="n">
        <v>0</v>
      </c>
      <c r="FY361" s="95" t="n">
        <v>0</v>
      </c>
      <c r="FZ361" s="95" t="n"/>
      <c r="GA361" s="95" t="inlineStr">
        <is>
          <t>[82 / 1,20 /  1] +  2% Заг.скл</t>
        </is>
      </c>
      <c r="GB361" s="95" t="n"/>
      <c r="GC361" s="95" t="n"/>
      <c r="GD361" s="95" t="n">
        <v>1</v>
      </c>
      <c r="GE361" s="95" t="n"/>
      <c r="GF361" s="95" t="n">
        <v>1830683934</v>
      </c>
      <c r="GG361" s="95" t="n">
        <v>2</v>
      </c>
      <c r="GH361" s="95" t="n">
        <v>4</v>
      </c>
      <c r="GI361" s="95" t="n">
        <v>-2</v>
      </c>
      <c r="GJ361" s="95" t="n">
        <v>0</v>
      </c>
      <c r="GK361" s="95" t="n">
        <v>0</v>
      </c>
      <c r="GL361" s="95">
        <f>ROUND(IF(AND(BH361=3,BI361=3,FS361&lt;&gt;0),P361,0),2)</f>
        <v/>
      </c>
      <c r="GM361" s="95">
        <f>ROUND(O361+X361+Y361,2)+GX361</f>
        <v/>
      </c>
      <c r="GN361" s="95">
        <f>IF(OR(BI361=0,BI361=1),GM361-GX361,0)</f>
        <v/>
      </c>
      <c r="GO361" s="95">
        <f>IF(BI361=2,GM361-GX361,0)</f>
        <v/>
      </c>
      <c r="GP361" s="95">
        <f>IF(BI361=4,GM361-GX361,0)</f>
        <v/>
      </c>
      <c r="GQ361" s="95" t="n"/>
      <c r="GR361" s="95" t="n">
        <v>0</v>
      </c>
      <c r="GS361" s="95" t="n">
        <v>2</v>
      </c>
      <c r="GT361" s="95" t="n">
        <v>0</v>
      </c>
      <c r="GU361" s="95" t="n"/>
      <c r="GV361" s="95">
        <f>ROUND((GT361),6)</f>
        <v/>
      </c>
      <c r="GW361" s="95" t="n">
        <v>1</v>
      </c>
      <c r="GX361" s="95">
        <f>ROUND(HC361*I361,2)</f>
        <v/>
      </c>
      <c r="GY361" s="95" t="n">
        <v>0</v>
      </c>
      <c r="GZ361" s="95" t="n">
        <v>0</v>
      </c>
      <c r="HA361" s="95" t="n">
        <v>0</v>
      </c>
      <c r="HB361" s="95" t="n">
        <v>0</v>
      </c>
      <c r="HC361" s="95">
        <f>GV361*GW361</f>
        <v/>
      </c>
      <c r="HD361" s="95" t="n">
        <v>0</v>
      </c>
      <c r="HE361" s="95" t="n"/>
      <c r="HF361" s="95" t="n"/>
      <c r="HG361" s="95" t="n"/>
      <c r="HH361" s="95" t="n"/>
      <c r="HI361" s="95" t="n"/>
      <c r="HJ361" s="95" t="n"/>
      <c r="HK361" s="95" t="n"/>
      <c r="HL361" s="95" t="n"/>
      <c r="HM361" s="95" t="n"/>
      <c r="HN361" s="95" t="n"/>
      <c r="HO361" s="95" t="n"/>
      <c r="HP361" s="95" t="n"/>
      <c r="HQ361" s="95" t="n"/>
      <c r="HR361" s="95" t="n"/>
      <c r="HS361" s="95" t="n"/>
      <c r="HT361" s="95" t="n"/>
      <c r="HU361" s="95" t="n"/>
      <c r="HV361" s="95" t="n"/>
      <c r="HW361" s="95" t="n"/>
      <c r="HX361" s="95" t="n"/>
      <c r="HY361" s="95" t="n"/>
      <c r="HZ361" s="95" t="n"/>
      <c r="IA361" s="95" t="n"/>
      <c r="IB361" s="95" t="n"/>
      <c r="IC361" s="95" t="n"/>
      <c r="ID361" s="95" t="n"/>
      <c r="IE361" s="95" t="n"/>
      <c r="IF361" s="95" t="n"/>
      <c r="IG361" s="95" t="n"/>
      <c r="IH361" s="95" t="n"/>
      <c r="II361" s="95" t="n"/>
      <c r="IJ361" s="95" t="n"/>
      <c r="IK361" s="95" t="n"/>
      <c r="IL361" s="95" t="n"/>
      <c r="IM361" s="95" t="n"/>
      <c r="IN361" s="95" t="n"/>
      <c r="IO361" s="95" t="n"/>
      <c r="IP361" s="95" t="n"/>
      <c r="IQ361" s="95" t="n"/>
      <c r="IR361" s="95" t="n"/>
      <c r="IS361" s="95" t="n"/>
      <c r="IT361" s="95" t="n"/>
      <c r="IU361" s="95" t="n"/>
    </row>
    <row r="362" ht="12.75" customHeight="1" s="54">
      <c r="A362" s="95" t="n">
        <v>18</v>
      </c>
      <c r="B362" s="95" t="n">
        <v>1</v>
      </c>
      <c r="C362" s="95">
        <f>ROW(SmtRes!A339)</f>
        <v/>
      </c>
      <c r="D362" s="95">
        <f>ROW(EtalonRes!A339)</f>
        <v/>
      </c>
      <c r="E362" s="95" t="n">
        <v>2.1</v>
      </c>
      <c r="F362" s="95" t="inlineStr">
        <is>
          <t>TKP</t>
        </is>
      </c>
      <c r="G362" s="95" t="inlineStr">
        <is>
          <t>Премиальная подложка/клей/подготовка под инженерную доску и кварцвинил</t>
        </is>
      </c>
      <c r="H362" s="95" t="inlineStr">
        <is>
          <t>м2</t>
        </is>
      </c>
      <c r="I362" s="95" t="n">
        <v>555.0599999999999</v>
      </c>
      <c r="J362" s="95" t="n">
        <v>1338.15</v>
      </c>
      <c r="K362" s="95" t="n">
        <v>742756.3100000001</v>
      </c>
      <c r="L362" s="95" t="n"/>
      <c r="M362" s="95" t="n"/>
      <c r="N362" s="95" t="n"/>
      <c r="O362" s="95">
        <f>ROUND(Z362,2)</f>
        <v/>
      </c>
      <c r="P362" s="95">
        <f>ROUND(U362,2)</f>
        <v/>
      </c>
      <c r="Q362" s="95">
        <f>ROUND(1,2)</f>
        <v/>
      </c>
      <c r="R362" s="95">
        <f>ROUND(AH362,2)</f>
        <v/>
      </c>
      <c r="S362" s="95" t="inlineStr">
        <is>
          <t>ТКП</t>
        </is>
      </c>
      <c r="T362" s="95" t="inlineStr">
        <is>
          <t>material</t>
        </is>
      </c>
      <c r="U362" s="95" t="n">
        <v>742756.3100000001</v>
      </c>
      <c r="V362" s="95" t="n">
        <v>0</v>
      </c>
      <c r="W362" s="95" t="n">
        <v>0</v>
      </c>
      <c r="X362" s="95" t="n">
        <v>0</v>
      </c>
      <c r="Y362" s="95" t="n">
        <v>0</v>
      </c>
      <c r="Z362" s="95" t="n">
        <v>742753.54</v>
      </c>
      <c r="AA362" s="95" t="n">
        <v>0</v>
      </c>
      <c r="AB362" s="95" t="n">
        <v>0</v>
      </c>
      <c r="AC362" s="95" t="n">
        <v>0</v>
      </c>
      <c r="AD362" s="95" t="n">
        <v>0</v>
      </c>
      <c r="AE362" s="95" t="inlineStr">
        <is>
          <t>material</t>
        </is>
      </c>
      <c r="AF362" s="95" t="n">
        <v>0</v>
      </c>
      <c r="AG362" s="95" t="n">
        <v>0</v>
      </c>
      <c r="AH362" s="95" t="n">
        <v>0</v>
      </c>
      <c r="AI362" s="95">
        <f>(EX362)</f>
        <v/>
      </c>
      <c r="AJ362" s="95">
        <f>(AS362)</f>
        <v/>
      </c>
      <c r="AK362" s="95" t="n">
        <v>0</v>
      </c>
      <c r="AL362" s="95" t="n">
        <v>0</v>
      </c>
      <c r="AM362" s="95" t="n">
        <v>0</v>
      </c>
      <c r="AN362" s="95" t="n">
        <v>0</v>
      </c>
      <c r="AO362" s="95">
        <f>ROUND(O362,2)</f>
        <v/>
      </c>
      <c r="AP362" s="95" t="n">
        <v>0</v>
      </c>
      <c r="AQ362" s="95">
        <f>ROUND(R362,2)</f>
        <v/>
      </c>
      <c r="AR362" s="95" t="n">
        <v>0</v>
      </c>
      <c r="AS362" s="95" t="n">
        <v>0</v>
      </c>
      <c r="AT362" s="95" t="n">
        <v>0</v>
      </c>
      <c r="AU362" s="95" t="n">
        <v>0</v>
      </c>
      <c r="AV362" s="95" t="n">
        <v>1</v>
      </c>
      <c r="AW362" s="95" t="n">
        <v>1</v>
      </c>
      <c r="AX362" s="95" t="n"/>
      <c r="AY362" s="95" t="n"/>
      <c r="AZ362" s="95" t="n">
        <v>1</v>
      </c>
      <c r="BA362" s="95" t="n">
        <v>0</v>
      </c>
      <c r="BB362" s="95" t="n">
        <v>0</v>
      </c>
      <c r="BC362" s="95" t="n">
        <v>1</v>
      </c>
      <c r="BD362" s="95" t="n"/>
      <c r="BE362" s="95" t="n"/>
      <c r="BF362" s="95" t="n"/>
      <c r="BG362" s="95" t="n"/>
      <c r="BH362" s="95" t="n">
        <v>3</v>
      </c>
      <c r="BI362" s="95" t="n">
        <v>555.0599999999999</v>
      </c>
      <c r="BJ362" s="95" t="n"/>
      <c r="BK362" s="95" t="n"/>
      <c r="BL362" s="95" t="n"/>
      <c r="BM362" s="95" t="n">
        <v>400002</v>
      </c>
      <c r="BN362" s="95" t="n">
        <v>0</v>
      </c>
      <c r="BO362" s="95" t="n"/>
      <c r="BP362" s="95" t="n">
        <v>0</v>
      </c>
      <c r="BQ362" s="95" t="n">
        <v>202</v>
      </c>
      <c r="BR362" s="95" t="n">
        <v>0</v>
      </c>
      <c r="BS362" s="95" t="n">
        <v>1</v>
      </c>
      <c r="BT362" s="95" t="n">
        <v>1</v>
      </c>
      <c r="BU362" s="95" t="n">
        <v>1</v>
      </c>
      <c r="BV362" s="95" t="n">
        <v>1</v>
      </c>
      <c r="BW362" s="95" t="n">
        <v>1</v>
      </c>
      <c r="BX362" s="95" t="n">
        <v>1</v>
      </c>
      <c r="BY362" s="95" t="n"/>
      <c r="BZ362" s="95" t="n">
        <v>0</v>
      </c>
      <c r="CA362" s="95" t="n">
        <v>0</v>
      </c>
      <c r="CB362" s="95" t="n"/>
      <c r="CC362" s="95" t="n"/>
      <c r="CD362" s="95" t="n"/>
      <c r="CE362" s="95" t="n">
        <v>30</v>
      </c>
      <c r="CF362" s="95" t="n">
        <v>0</v>
      </c>
      <c r="CG362" s="95" t="n">
        <v>0</v>
      </c>
      <c r="CH362" s="95" t="n"/>
      <c r="CI362" s="95" t="n"/>
      <c r="CJ362" s="95" t="n"/>
      <c r="CK362" s="95" t="n"/>
      <c r="CL362" s="95" t="n"/>
      <c r="CM362" s="95" t="n">
        <v>0</v>
      </c>
      <c r="CN362" s="95" t="n"/>
      <c r="CO362" s="95" t="n">
        <v>0</v>
      </c>
      <c r="CP362" s="95">
        <f>ROUND(P362,2)</f>
        <v/>
      </c>
      <c r="CQ362" s="95">
        <f>ROUND(V362,2)</f>
        <v/>
      </c>
      <c r="CR362" s="95">
        <f>ROUND(W362,2)</f>
        <v/>
      </c>
      <c r="CS362" s="95">
        <f>ROUND(X362,2)</f>
        <v/>
      </c>
      <c r="CT362" s="95">
        <f>ROUND(Y362,2)</f>
        <v/>
      </c>
      <c r="CU362" s="95">
        <f>ROUND(AF362,2)</f>
        <v/>
      </c>
      <c r="CV362" s="95">
        <f>ROUND((AH362*AV362),2)</f>
        <v/>
      </c>
      <c r="CW362" s="95">
        <f>ROUND(AI362,2)</f>
        <v/>
      </c>
      <c r="CX362" s="95">
        <f>ROUND(AJ362,2)</f>
        <v/>
      </c>
      <c r="CY362" s="95">
        <f>ROUND(((P362*AT362)/100),2)</f>
        <v/>
      </c>
      <c r="CZ362" s="95">
        <f>ROUND(((P362*AU362)/100),2)</f>
        <v/>
      </c>
      <c r="DA362" s="95" t="n"/>
      <c r="DB362" s="95" t="n"/>
      <c r="DC362" s="95" t="n"/>
      <c r="DD362" s="95" t="n"/>
      <c r="DE362" s="95" t="n"/>
      <c r="DF362" s="95" t="n"/>
      <c r="DG362" s="95" t="n"/>
      <c r="DH362" s="95" t="n"/>
      <c r="DI362" s="95" t="n"/>
      <c r="DJ362" s="95" t="n"/>
      <c r="DK362" s="95" t="n"/>
      <c r="DL362" s="95" t="n"/>
      <c r="DM362" s="95" t="n"/>
      <c r="DN362" s="95" t="n">
        <v>0</v>
      </c>
      <c r="DO362" s="95" t="n">
        <v>0</v>
      </c>
      <c r="DP362" s="95" t="n">
        <v>1</v>
      </c>
      <c r="DQ362" s="95" t="n">
        <v>1</v>
      </c>
      <c r="DR362" s="95" t="n"/>
      <c r="DS362" s="95" t="n"/>
      <c r="DT362" s="95" t="n"/>
      <c r="DU362" s="95" t="n">
        <v>1000</v>
      </c>
      <c r="DV362" s="95" t="inlineStr">
        <is>
          <t>м2</t>
        </is>
      </c>
      <c r="DW362" s="95" t="inlineStr">
        <is>
          <t>м2</t>
        </is>
      </c>
      <c r="DX362" s="95" t="n">
        <v>1</v>
      </c>
      <c r="DY362" s="95" t="n"/>
      <c r="DZ362" s="95" t="n"/>
      <c r="EA362" s="95" t="n"/>
      <c r="EB362" s="95" t="n"/>
      <c r="EC362" s="95" t="n"/>
      <c r="ED362" s="95" t="n"/>
      <c r="EE362" s="95" t="n">
        <v>1830683934</v>
      </c>
      <c r="EF362" s="95" t="n">
        <v>202</v>
      </c>
      <c r="EG362" s="95" t="inlineStr">
        <is>
          <t>Материалы</t>
        </is>
      </c>
      <c r="EH362" s="95" t="n">
        <v>0</v>
      </c>
      <c r="EI362" s="95" t="n"/>
      <c r="EJ362" s="95" t="n">
        <v>555.0599999999999</v>
      </c>
      <c r="EK362" s="95" t="n">
        <v>0</v>
      </c>
      <c r="EL362" s="95" t="inlineStr">
        <is>
          <t>ТКП / коммерческое предложение</t>
        </is>
      </c>
      <c r="EM362" s="95" t="inlineStr">
        <is>
          <t>ТКП</t>
        </is>
      </c>
      <c r="EN362" s="95" t="n"/>
      <c r="EO362" s="95" t="n"/>
      <c r="EP362" s="95" t="n"/>
      <c r="EQ362" s="95" t="n">
        <v>0</v>
      </c>
      <c r="ER362" s="95" t="n">
        <v>1338.15</v>
      </c>
      <c r="ES362" s="95" t="n">
        <v>0</v>
      </c>
      <c r="ET362" s="95" t="n">
        <v>0</v>
      </c>
      <c r="EU362" s="95" t="n">
        <v>0</v>
      </c>
      <c r="EV362" s="95" t="n">
        <v>0</v>
      </c>
      <c r="EW362" s="95" t="n">
        <v>0</v>
      </c>
      <c r="EX362" s="95" t="n">
        <v>0</v>
      </c>
      <c r="EY362" s="95" t="n">
        <v>0</v>
      </c>
      <c r="EZ362" s="95" t="n"/>
      <c r="FA362" s="95" t="n"/>
      <c r="FB362" s="95" t="n"/>
      <c r="FC362" s="95" t="n"/>
      <c r="FD362" s="95" t="n"/>
      <c r="FE362" s="95" t="n"/>
      <c r="FF362" s="95" t="n"/>
      <c r="FG362" s="95" t="n"/>
      <c r="FH362" s="95" t="n"/>
      <c r="FI362" s="95" t="n"/>
      <c r="FJ362" s="95" t="n"/>
      <c r="FK362" s="95" t="n"/>
      <c r="FL362" s="95" t="n"/>
      <c r="FM362" s="95" t="n"/>
      <c r="FN362" s="95" t="n"/>
      <c r="FO362" s="95" t="n"/>
      <c r="FP362" s="95" t="n"/>
      <c r="FQ362" s="95" t="n">
        <v>0</v>
      </c>
      <c r="FR362" s="95">
        <f>ROUND(IF(BI362=3,GM362,0),2)</f>
        <v/>
      </c>
      <c r="FS362" s="95" t="n">
        <v>0</v>
      </c>
      <c r="FT362" s="95" t="n"/>
      <c r="FU362" s="95" t="n"/>
      <c r="FV362" s="95" t="n"/>
      <c r="FW362" s="95" t="n"/>
      <c r="FX362" s="95" t="n">
        <v>0</v>
      </c>
      <c r="FY362" s="95" t="n">
        <v>0</v>
      </c>
      <c r="FZ362" s="95" t="n"/>
      <c r="GA362" s="95" t="inlineStr">
        <is>
          <t>[82 / 1,20 /  1] +  2% Заг.скл</t>
        </is>
      </c>
      <c r="GB362" s="95" t="n"/>
      <c r="GC362" s="95" t="n"/>
      <c r="GD362" s="95" t="n">
        <v>1</v>
      </c>
      <c r="GE362" s="95" t="n"/>
      <c r="GF362" s="95" t="n">
        <v>1830683934</v>
      </c>
      <c r="GG362" s="95" t="n">
        <v>2</v>
      </c>
      <c r="GH362" s="95" t="n">
        <v>4</v>
      </c>
      <c r="GI362" s="95" t="n">
        <v>-2</v>
      </c>
      <c r="GJ362" s="95" t="n">
        <v>0</v>
      </c>
      <c r="GK362" s="95" t="n">
        <v>0</v>
      </c>
      <c r="GL362" s="95">
        <f>ROUND(IF(AND(BH362=3,BI362=3,FS362&lt;&gt;0),P362,0),2)</f>
        <v/>
      </c>
      <c r="GM362" s="95">
        <f>ROUND(O362+X362+Y362,2)+GX362</f>
        <v/>
      </c>
      <c r="GN362" s="95">
        <f>IF(OR(BI362=0,BI362=1),GM362-GX362,0)</f>
        <v/>
      </c>
      <c r="GO362" s="95">
        <f>IF(BI362=2,GM362-GX362,0)</f>
        <v/>
      </c>
      <c r="GP362" s="95">
        <f>IF(BI362=4,GM362-GX362,0)</f>
        <v/>
      </c>
      <c r="GQ362" s="95" t="n"/>
      <c r="GR362" s="95" t="n">
        <v>0</v>
      </c>
      <c r="GS362" s="95" t="n">
        <v>2</v>
      </c>
      <c r="GT362" s="95" t="n">
        <v>0</v>
      </c>
      <c r="GU362" s="95" t="n"/>
      <c r="GV362" s="95">
        <f>ROUND((GT362),6)</f>
        <v/>
      </c>
      <c r="GW362" s="95" t="n">
        <v>1</v>
      </c>
      <c r="GX362" s="95">
        <f>ROUND(HC362*I362,2)</f>
        <v/>
      </c>
      <c r="GY362" s="95" t="n">
        <v>0</v>
      </c>
      <c r="GZ362" s="95" t="n">
        <v>0</v>
      </c>
      <c r="HA362" s="95" t="n">
        <v>0</v>
      </c>
      <c r="HB362" s="95" t="n">
        <v>0</v>
      </c>
      <c r="HC362" s="95">
        <f>GV362*GW362</f>
        <v/>
      </c>
      <c r="HD362" s="95" t="n">
        <v>0</v>
      </c>
      <c r="HE362" s="95" t="n"/>
      <c r="HF362" s="95" t="n"/>
      <c r="HG362" s="95" t="n"/>
      <c r="HH362" s="95" t="n"/>
      <c r="HI362" s="95" t="n"/>
      <c r="HJ362" s="95" t="n"/>
      <c r="HK362" s="95" t="n"/>
      <c r="HL362" s="95" t="n"/>
      <c r="HM362" s="95" t="n"/>
      <c r="HN362" s="95" t="n"/>
      <c r="HO362" s="95" t="n"/>
      <c r="HP362" s="95" t="n"/>
      <c r="HQ362" s="95" t="n"/>
      <c r="HR362" s="95" t="n"/>
      <c r="HS362" s="95" t="n"/>
      <c r="HT362" s="95" t="n"/>
      <c r="HU362" s="95" t="n"/>
      <c r="HV362" s="95" t="n"/>
      <c r="HW362" s="95" t="n"/>
      <c r="HX362" s="95" t="n"/>
      <c r="HY362" s="95" t="n"/>
      <c r="HZ362" s="95" t="n"/>
      <c r="IA362" s="95" t="n"/>
      <c r="IB362" s="95" t="n"/>
      <c r="IC362" s="95" t="n"/>
      <c r="ID362" s="95" t="n"/>
      <c r="IE362" s="95" t="n"/>
      <c r="IF362" s="95" t="n"/>
      <c r="IG362" s="95" t="n"/>
      <c r="IH362" s="95" t="n"/>
      <c r="II362" s="95" t="n"/>
      <c r="IJ362" s="95" t="n"/>
      <c r="IK362" s="95" t="n"/>
      <c r="IL362" s="95" t="n"/>
      <c r="IM362" s="95" t="n"/>
      <c r="IN362" s="95" t="n"/>
      <c r="IO362" s="95" t="n"/>
      <c r="IP362" s="95" t="n"/>
      <c r="IQ362" s="95" t="n"/>
      <c r="IR362" s="95" t="n"/>
      <c r="IS362" s="95" t="n"/>
      <c r="IT362" s="95" t="n"/>
      <c r="IU362" s="95" t="n"/>
    </row>
    <row r="363" ht="12.75" customHeight="1" s="54">
      <c r="A363" s="95" t="n">
        <v>18</v>
      </c>
      <c r="B363" s="95" t="n">
        <v>1</v>
      </c>
      <c r="C363" s="95">
        <f>ROW(SmtRes!A340)</f>
        <v/>
      </c>
      <c r="D363" s="95">
        <f>ROW(EtalonRes!A340)</f>
        <v/>
      </c>
      <c r="E363" s="95" t="n">
        <v>2.1</v>
      </c>
      <c r="F363" s="95" t="inlineStr">
        <is>
          <t>TKP</t>
        </is>
      </c>
      <c r="G363" s="95" t="inlineStr">
        <is>
          <t>Плинтус скрытого монтажа/шпонированный с комплектующими VIP</t>
        </is>
      </c>
      <c r="H363" s="95" t="inlineStr">
        <is>
          <t>м.п.</t>
        </is>
      </c>
      <c r="I363" s="95" t="n">
        <v>395.58</v>
      </c>
      <c r="J363" s="95" t="n">
        <v>2676.31</v>
      </c>
      <c r="K363" s="95" t="n">
        <v>1058694.71</v>
      </c>
      <c r="L363" s="95" t="n"/>
      <c r="M363" s="95" t="n"/>
      <c r="N363" s="95" t="n"/>
      <c r="O363" s="95">
        <f>ROUND(Z363,2)</f>
        <v/>
      </c>
      <c r="P363" s="95">
        <f>ROUND(U363,2)</f>
        <v/>
      </c>
      <c r="Q363" s="95">
        <f>ROUND(1,2)</f>
        <v/>
      </c>
      <c r="R363" s="95">
        <f>ROUND(AH363,2)</f>
        <v/>
      </c>
      <c r="S363" s="95" t="inlineStr">
        <is>
          <t>ТКП</t>
        </is>
      </c>
      <c r="T363" s="95" t="inlineStr">
        <is>
          <t>material</t>
        </is>
      </c>
      <c r="U363" s="95" t="n">
        <v>1058694.71</v>
      </c>
      <c r="V363" s="95" t="n">
        <v>0</v>
      </c>
      <c r="W363" s="95" t="n">
        <v>0</v>
      </c>
      <c r="X363" s="95" t="n">
        <v>0</v>
      </c>
      <c r="Y363" s="95" t="n">
        <v>0</v>
      </c>
      <c r="Z363" s="95" t="n">
        <v>1058694.71</v>
      </c>
      <c r="AA363" s="95" t="n">
        <v>0</v>
      </c>
      <c r="AB363" s="95" t="n">
        <v>0</v>
      </c>
      <c r="AC363" s="95" t="n">
        <v>0</v>
      </c>
      <c r="AD363" s="95" t="n">
        <v>0</v>
      </c>
      <c r="AE363" s="95" t="inlineStr">
        <is>
          <t>material</t>
        </is>
      </c>
      <c r="AF363" s="95" t="n">
        <v>0</v>
      </c>
      <c r="AG363" s="95" t="n">
        <v>0</v>
      </c>
      <c r="AH363" s="95" t="n">
        <v>0</v>
      </c>
      <c r="AI363" s="95">
        <f>(EX363)</f>
        <v/>
      </c>
      <c r="AJ363" s="95">
        <f>(AS363)</f>
        <v/>
      </c>
      <c r="AK363" s="95" t="n">
        <v>0</v>
      </c>
      <c r="AL363" s="95" t="n">
        <v>0</v>
      </c>
      <c r="AM363" s="95" t="n">
        <v>0</v>
      </c>
      <c r="AN363" s="95" t="n">
        <v>0</v>
      </c>
      <c r="AO363" s="95">
        <f>ROUND(O363,2)</f>
        <v/>
      </c>
      <c r="AP363" s="95" t="n">
        <v>0</v>
      </c>
      <c r="AQ363" s="95">
        <f>ROUND(R363,2)</f>
        <v/>
      </c>
      <c r="AR363" s="95" t="n">
        <v>0</v>
      </c>
      <c r="AS363" s="95" t="n">
        <v>0</v>
      </c>
      <c r="AT363" s="95" t="n">
        <v>0</v>
      </c>
      <c r="AU363" s="95" t="n">
        <v>0</v>
      </c>
      <c r="AV363" s="95" t="n">
        <v>1</v>
      </c>
      <c r="AW363" s="95" t="n">
        <v>1</v>
      </c>
      <c r="AX363" s="95" t="n"/>
      <c r="AY363" s="95" t="n"/>
      <c r="AZ363" s="95" t="n">
        <v>1</v>
      </c>
      <c r="BA363" s="95" t="n">
        <v>0</v>
      </c>
      <c r="BB363" s="95" t="n">
        <v>0</v>
      </c>
      <c r="BC363" s="95" t="n">
        <v>1</v>
      </c>
      <c r="BD363" s="95" t="n"/>
      <c r="BE363" s="95" t="n"/>
      <c r="BF363" s="95" t="n"/>
      <c r="BG363" s="95" t="n"/>
      <c r="BH363" s="95" t="n">
        <v>3</v>
      </c>
      <c r="BI363" s="95" t="n">
        <v>395.58</v>
      </c>
      <c r="BJ363" s="95" t="n"/>
      <c r="BK363" s="95" t="n"/>
      <c r="BL363" s="95" t="n"/>
      <c r="BM363" s="95" t="n">
        <v>400002</v>
      </c>
      <c r="BN363" s="95" t="n">
        <v>0</v>
      </c>
      <c r="BO363" s="95" t="n"/>
      <c r="BP363" s="95" t="n">
        <v>0</v>
      </c>
      <c r="BQ363" s="95" t="n">
        <v>202</v>
      </c>
      <c r="BR363" s="95" t="n">
        <v>0</v>
      </c>
      <c r="BS363" s="95" t="n">
        <v>1</v>
      </c>
      <c r="BT363" s="95" t="n">
        <v>1</v>
      </c>
      <c r="BU363" s="95" t="n">
        <v>1</v>
      </c>
      <c r="BV363" s="95" t="n">
        <v>1</v>
      </c>
      <c r="BW363" s="95" t="n">
        <v>1</v>
      </c>
      <c r="BX363" s="95" t="n">
        <v>1</v>
      </c>
      <c r="BY363" s="95" t="n"/>
      <c r="BZ363" s="95" t="n">
        <v>0</v>
      </c>
      <c r="CA363" s="95" t="n">
        <v>0</v>
      </c>
      <c r="CB363" s="95" t="n"/>
      <c r="CC363" s="95" t="n"/>
      <c r="CD363" s="95" t="n"/>
      <c r="CE363" s="95" t="n">
        <v>30</v>
      </c>
      <c r="CF363" s="95" t="n">
        <v>0</v>
      </c>
      <c r="CG363" s="95" t="n">
        <v>0</v>
      </c>
      <c r="CH363" s="95" t="n"/>
      <c r="CI363" s="95" t="n"/>
      <c r="CJ363" s="95" t="n"/>
      <c r="CK363" s="95" t="n"/>
      <c r="CL363" s="95" t="n"/>
      <c r="CM363" s="95" t="n">
        <v>0</v>
      </c>
      <c r="CN363" s="95" t="n"/>
      <c r="CO363" s="95" t="n">
        <v>0</v>
      </c>
      <c r="CP363" s="95">
        <f>ROUND(P363,2)</f>
        <v/>
      </c>
      <c r="CQ363" s="95">
        <f>ROUND(V363,2)</f>
        <v/>
      </c>
      <c r="CR363" s="95">
        <f>ROUND(W363,2)</f>
        <v/>
      </c>
      <c r="CS363" s="95">
        <f>ROUND(X363,2)</f>
        <v/>
      </c>
      <c r="CT363" s="95">
        <f>ROUND(Y363,2)</f>
        <v/>
      </c>
      <c r="CU363" s="95">
        <f>ROUND(AF363,2)</f>
        <v/>
      </c>
      <c r="CV363" s="95">
        <f>ROUND((AH363*AV363),2)</f>
        <v/>
      </c>
      <c r="CW363" s="95">
        <f>ROUND(AI363,2)</f>
        <v/>
      </c>
      <c r="CX363" s="95">
        <f>ROUND(AJ363,2)</f>
        <v/>
      </c>
      <c r="CY363" s="95">
        <f>ROUND(((P363*AT363)/100),2)</f>
        <v/>
      </c>
      <c r="CZ363" s="95">
        <f>ROUND(((P363*AU363)/100),2)</f>
        <v/>
      </c>
      <c r="DA363" s="95" t="n"/>
      <c r="DB363" s="95" t="n"/>
      <c r="DC363" s="95" t="n"/>
      <c r="DD363" s="95" t="n"/>
      <c r="DE363" s="95" t="n"/>
      <c r="DF363" s="95" t="n"/>
      <c r="DG363" s="95" t="n"/>
      <c r="DH363" s="95" t="n"/>
      <c r="DI363" s="95" t="n"/>
      <c r="DJ363" s="95" t="n"/>
      <c r="DK363" s="95" t="n"/>
      <c r="DL363" s="95" t="n"/>
      <c r="DM363" s="95" t="n"/>
      <c r="DN363" s="95" t="n">
        <v>0</v>
      </c>
      <c r="DO363" s="95" t="n">
        <v>0</v>
      </c>
      <c r="DP363" s="95" t="n">
        <v>1</v>
      </c>
      <c r="DQ363" s="95" t="n">
        <v>1</v>
      </c>
      <c r="DR363" s="95" t="n"/>
      <c r="DS363" s="95" t="n"/>
      <c r="DT363" s="95" t="n"/>
      <c r="DU363" s="95" t="n">
        <v>1000</v>
      </c>
      <c r="DV363" s="95" t="inlineStr">
        <is>
          <t>м.п.</t>
        </is>
      </c>
      <c r="DW363" s="95" t="inlineStr">
        <is>
          <t>м.п.</t>
        </is>
      </c>
      <c r="DX363" s="95" t="n">
        <v>1</v>
      </c>
      <c r="DY363" s="95" t="n"/>
      <c r="DZ363" s="95" t="n"/>
      <c r="EA363" s="95" t="n"/>
      <c r="EB363" s="95" t="n"/>
      <c r="EC363" s="95" t="n"/>
      <c r="ED363" s="95" t="n"/>
      <c r="EE363" s="95" t="n">
        <v>1459211238</v>
      </c>
      <c r="EF363" s="95" t="n">
        <v>202</v>
      </c>
      <c r="EG363" s="95" t="inlineStr">
        <is>
          <t>Материалы</t>
        </is>
      </c>
      <c r="EH363" s="95" t="n">
        <v>0</v>
      </c>
      <c r="EI363" s="95" t="n"/>
      <c r="EJ363" s="95" t="n">
        <v>395.58</v>
      </c>
      <c r="EK363" s="95" t="n">
        <v>0</v>
      </c>
      <c r="EL363" s="95" t="inlineStr">
        <is>
          <t>ТКП / коммерческое предложение</t>
        </is>
      </c>
      <c r="EM363" s="95" t="inlineStr">
        <is>
          <t>ТКП</t>
        </is>
      </c>
      <c r="EN363" s="95" t="n"/>
      <c r="EO363" s="95" t="n"/>
      <c r="EP363" s="95" t="n"/>
      <c r="EQ363" s="95" t="n">
        <v>0</v>
      </c>
      <c r="ER363" s="95" t="n">
        <v>2676.31</v>
      </c>
      <c r="ES363" s="95" t="n">
        <v>0</v>
      </c>
      <c r="ET363" s="95" t="n">
        <v>0</v>
      </c>
      <c r="EU363" s="95" t="n">
        <v>0</v>
      </c>
      <c r="EV363" s="95" t="n">
        <v>0</v>
      </c>
      <c r="EW363" s="95" t="n">
        <v>0</v>
      </c>
      <c r="EX363" s="95" t="n">
        <v>0</v>
      </c>
      <c r="EY363" s="95" t="n">
        <v>0</v>
      </c>
      <c r="EZ363" s="95" t="n"/>
      <c r="FA363" s="95" t="n"/>
      <c r="FB363" s="95" t="n"/>
      <c r="FC363" s="95" t="n"/>
      <c r="FD363" s="95" t="n"/>
      <c r="FE363" s="95" t="n"/>
      <c r="FF363" s="95" t="n"/>
      <c r="FG363" s="95" t="n"/>
      <c r="FH363" s="95" t="n"/>
      <c r="FI363" s="95" t="n"/>
      <c r="FJ363" s="95" t="n"/>
      <c r="FK363" s="95" t="n"/>
      <c r="FL363" s="95" t="n"/>
      <c r="FM363" s="95" t="n"/>
      <c r="FN363" s="95" t="n"/>
      <c r="FO363" s="95" t="n"/>
      <c r="FP363" s="95" t="n"/>
      <c r="FQ363" s="95" t="n">
        <v>0</v>
      </c>
      <c r="FR363" s="95">
        <f>ROUND(IF(BI363=3,GM363,0),2)</f>
        <v/>
      </c>
      <c r="FS363" s="95" t="n">
        <v>0</v>
      </c>
      <c r="FT363" s="95" t="n"/>
      <c r="FU363" s="95" t="n"/>
      <c r="FV363" s="95" t="n"/>
      <c r="FW363" s="95" t="n"/>
      <c r="FX363" s="95" t="n">
        <v>0</v>
      </c>
      <c r="FY363" s="95" t="n">
        <v>0</v>
      </c>
      <c r="FZ363" s="95" t="n"/>
      <c r="GA363" s="95" t="inlineStr">
        <is>
          <t>[82 / 1,20 /  1] +  2% Заг.скл</t>
        </is>
      </c>
      <c r="GB363" s="95" t="n"/>
      <c r="GC363" s="95" t="n"/>
      <c r="GD363" s="95" t="n">
        <v>1</v>
      </c>
      <c r="GE363" s="95" t="n"/>
      <c r="GF363" s="95" t="n">
        <v>1459211238</v>
      </c>
      <c r="GG363" s="95" t="n">
        <v>2</v>
      </c>
      <c r="GH363" s="95" t="n">
        <v>4</v>
      </c>
      <c r="GI363" s="95" t="n">
        <v>-2</v>
      </c>
      <c r="GJ363" s="95" t="n">
        <v>0</v>
      </c>
      <c r="GK363" s="95" t="n">
        <v>0</v>
      </c>
      <c r="GL363" s="95">
        <f>ROUND(IF(AND(BH363=3,BI363=3,FS363&lt;&gt;0),P363,0),2)</f>
        <v/>
      </c>
      <c r="GM363" s="95">
        <f>ROUND(O363+X363+Y363,2)+GX363</f>
        <v/>
      </c>
      <c r="GN363" s="95">
        <f>IF(OR(BI363=0,BI363=1),GM363-GX363,0)</f>
        <v/>
      </c>
      <c r="GO363" s="95">
        <f>IF(BI363=2,GM363-GX363,0)</f>
        <v/>
      </c>
      <c r="GP363" s="95">
        <f>IF(BI363=4,GM363-GX363,0)</f>
        <v/>
      </c>
      <c r="GQ363" s="95" t="n"/>
      <c r="GR363" s="95" t="n">
        <v>0</v>
      </c>
      <c r="GS363" s="95" t="n">
        <v>2</v>
      </c>
      <c r="GT363" s="95" t="n">
        <v>0</v>
      </c>
      <c r="GU363" s="95" t="n"/>
      <c r="GV363" s="95">
        <f>ROUND((GT363),6)</f>
        <v/>
      </c>
      <c r="GW363" s="95" t="n">
        <v>1</v>
      </c>
      <c r="GX363" s="95">
        <f>ROUND(HC363*I363,2)</f>
        <v/>
      </c>
      <c r="GY363" s="95" t="n">
        <v>0</v>
      </c>
      <c r="GZ363" s="95" t="n">
        <v>0</v>
      </c>
      <c r="HA363" s="95" t="n">
        <v>0</v>
      </c>
      <c r="HB363" s="95" t="n">
        <v>0</v>
      </c>
      <c r="HC363" s="95">
        <f>GV363*GW363</f>
        <v/>
      </c>
      <c r="HD363" s="95" t="n">
        <v>0</v>
      </c>
      <c r="HE363" s="95" t="n"/>
      <c r="HF363" s="95" t="n"/>
      <c r="HG363" s="95" t="n"/>
      <c r="HH363" s="95" t="n"/>
      <c r="HI363" s="95" t="n"/>
      <c r="HJ363" s="95" t="n"/>
      <c r="HK363" s="95" t="n"/>
      <c r="HL363" s="95" t="n"/>
      <c r="HM363" s="95" t="n"/>
      <c r="HN363" s="95" t="n"/>
      <c r="HO363" s="95" t="n"/>
      <c r="HP363" s="95" t="n"/>
      <c r="HQ363" s="95" t="n"/>
      <c r="HR363" s="95" t="n"/>
      <c r="HS363" s="95" t="n"/>
      <c r="HT363" s="95" t="n"/>
      <c r="HU363" s="95" t="n"/>
      <c r="HV363" s="95" t="n"/>
      <c r="HW363" s="95" t="n"/>
      <c r="HX363" s="95" t="n"/>
      <c r="HY363" s="95" t="n"/>
      <c r="HZ363" s="95" t="n"/>
      <c r="IA363" s="95" t="n"/>
      <c r="IB363" s="95" t="n"/>
      <c r="IC363" s="95" t="n"/>
      <c r="ID363" s="95" t="n"/>
      <c r="IE363" s="95" t="n"/>
      <c r="IF363" s="95" t="n"/>
      <c r="IG363" s="95" t="n"/>
      <c r="IH363" s="95" t="n"/>
      <c r="II363" s="95" t="n"/>
      <c r="IJ363" s="95" t="n"/>
      <c r="IK363" s="95" t="n"/>
      <c r="IL363" s="95" t="n"/>
      <c r="IM363" s="95" t="n"/>
      <c r="IN363" s="95" t="n"/>
      <c r="IO363" s="95" t="n"/>
      <c r="IP363" s="95" t="n"/>
      <c r="IQ363" s="95" t="n"/>
      <c r="IR363" s="95" t="n"/>
      <c r="IS363" s="95" t="n"/>
      <c r="IT363" s="95" t="n"/>
      <c r="IU363" s="95" t="n"/>
    </row>
    <row r="364" ht="12.75" customHeight="1" s="54">
      <c r="A364" s="95" t="n">
        <v>18</v>
      </c>
      <c r="B364" s="95" t="n">
        <v>1</v>
      </c>
      <c r="C364" s="95">
        <f>ROW(SmtRes!A341)</f>
        <v/>
      </c>
      <c r="D364" s="95">
        <f>ROW(EtalonRes!A341)</f>
        <v/>
      </c>
      <c r="E364" s="95" t="n">
        <v>2.1</v>
      </c>
      <c r="F364" s="95" t="inlineStr">
        <is>
          <t>TKP</t>
        </is>
      </c>
      <c r="G364" s="95" t="inlineStr">
        <is>
          <t>Штукатурка гипсовая Knauf Ротбанд/МП 75 премиум-класс</t>
        </is>
      </c>
      <c r="H364" s="95" t="inlineStr">
        <is>
          <t>меш.</t>
        </is>
      </c>
      <c r="I364" s="95" t="n">
        <v>171.6</v>
      </c>
      <c r="J364" s="95" t="n">
        <v>869.8</v>
      </c>
      <c r="K364" s="95" t="n">
        <v>149257.81</v>
      </c>
      <c r="L364" s="95" t="n"/>
      <c r="M364" s="95" t="n"/>
      <c r="N364" s="95" t="n"/>
      <c r="O364" s="95">
        <f>ROUND(Z364,2)</f>
        <v/>
      </c>
      <c r="P364" s="95">
        <f>ROUND(U364,2)</f>
        <v/>
      </c>
      <c r="Q364" s="95">
        <f>ROUND(1,2)</f>
        <v/>
      </c>
      <c r="R364" s="95">
        <f>ROUND(AH364,2)</f>
        <v/>
      </c>
      <c r="S364" s="95" t="inlineStr">
        <is>
          <t>ТКП</t>
        </is>
      </c>
      <c r="T364" s="95" t="inlineStr">
        <is>
          <t>material</t>
        </is>
      </c>
      <c r="U364" s="95" t="n">
        <v>149257.81</v>
      </c>
      <c r="V364" s="95" t="n">
        <v>0</v>
      </c>
      <c r="W364" s="95" t="n">
        <v>0</v>
      </c>
      <c r="X364" s="95" t="n">
        <v>0</v>
      </c>
      <c r="Y364" s="95" t="n">
        <v>0</v>
      </c>
      <c r="Z364" s="95" t="n">
        <v>149257.68</v>
      </c>
      <c r="AA364" s="95" t="n">
        <v>0</v>
      </c>
      <c r="AB364" s="95" t="n">
        <v>0</v>
      </c>
      <c r="AC364" s="95" t="n">
        <v>0</v>
      </c>
      <c r="AD364" s="95" t="n">
        <v>0</v>
      </c>
      <c r="AE364" s="95" t="inlineStr">
        <is>
          <t>material</t>
        </is>
      </c>
      <c r="AF364" s="95" t="n">
        <v>0</v>
      </c>
      <c r="AG364" s="95" t="n">
        <v>0</v>
      </c>
      <c r="AH364" s="95" t="n">
        <v>0</v>
      </c>
      <c r="AI364" s="95">
        <f>(EX364)</f>
        <v/>
      </c>
      <c r="AJ364" s="95">
        <f>(AS364)</f>
        <v/>
      </c>
      <c r="AK364" s="95" t="n">
        <v>0</v>
      </c>
      <c r="AL364" s="95" t="n">
        <v>0</v>
      </c>
      <c r="AM364" s="95" t="n">
        <v>0</v>
      </c>
      <c r="AN364" s="95" t="n">
        <v>0</v>
      </c>
      <c r="AO364" s="95">
        <f>ROUND(O364,2)</f>
        <v/>
      </c>
      <c r="AP364" s="95" t="n">
        <v>0</v>
      </c>
      <c r="AQ364" s="95">
        <f>ROUND(R364,2)</f>
        <v/>
      </c>
      <c r="AR364" s="95" t="n">
        <v>0</v>
      </c>
      <c r="AS364" s="95" t="n">
        <v>0</v>
      </c>
      <c r="AT364" s="95" t="n">
        <v>0</v>
      </c>
      <c r="AU364" s="95" t="n">
        <v>0</v>
      </c>
      <c r="AV364" s="95" t="n">
        <v>1</v>
      </c>
      <c r="AW364" s="95" t="n">
        <v>1</v>
      </c>
      <c r="AX364" s="95" t="n"/>
      <c r="AY364" s="95" t="n"/>
      <c r="AZ364" s="95" t="n">
        <v>1</v>
      </c>
      <c r="BA364" s="95" t="n">
        <v>0</v>
      </c>
      <c r="BB364" s="95" t="n">
        <v>0</v>
      </c>
      <c r="BC364" s="95" t="n">
        <v>1</v>
      </c>
      <c r="BD364" s="95" t="n"/>
      <c r="BE364" s="95" t="n"/>
      <c r="BF364" s="95" t="n"/>
      <c r="BG364" s="95" t="n"/>
      <c r="BH364" s="95" t="n">
        <v>3</v>
      </c>
      <c r="BI364" s="95" t="n">
        <v>171.6</v>
      </c>
      <c r="BJ364" s="95" t="n"/>
      <c r="BK364" s="95" t="n"/>
      <c r="BL364" s="95" t="n"/>
      <c r="BM364" s="95" t="n">
        <v>400002</v>
      </c>
      <c r="BN364" s="95" t="n">
        <v>0</v>
      </c>
      <c r="BO364" s="95" t="n"/>
      <c r="BP364" s="95" t="n">
        <v>0</v>
      </c>
      <c r="BQ364" s="95" t="n">
        <v>202</v>
      </c>
      <c r="BR364" s="95" t="n">
        <v>0</v>
      </c>
      <c r="BS364" s="95" t="n">
        <v>1</v>
      </c>
      <c r="BT364" s="95" t="n">
        <v>1</v>
      </c>
      <c r="BU364" s="95" t="n">
        <v>1</v>
      </c>
      <c r="BV364" s="95" t="n">
        <v>1</v>
      </c>
      <c r="BW364" s="95" t="n">
        <v>1</v>
      </c>
      <c r="BX364" s="95" t="n">
        <v>1</v>
      </c>
      <c r="BY364" s="95" t="n"/>
      <c r="BZ364" s="95" t="n">
        <v>0</v>
      </c>
      <c r="CA364" s="95" t="n">
        <v>0</v>
      </c>
      <c r="CB364" s="95" t="n"/>
      <c r="CC364" s="95" t="n"/>
      <c r="CD364" s="95" t="n"/>
      <c r="CE364" s="95" t="n">
        <v>30</v>
      </c>
      <c r="CF364" s="95" t="n">
        <v>0</v>
      </c>
      <c r="CG364" s="95" t="n">
        <v>0</v>
      </c>
      <c r="CH364" s="95" t="n"/>
      <c r="CI364" s="95" t="n"/>
      <c r="CJ364" s="95" t="n"/>
      <c r="CK364" s="95" t="n"/>
      <c r="CL364" s="95" t="n"/>
      <c r="CM364" s="95" t="n">
        <v>0</v>
      </c>
      <c r="CN364" s="95" t="n"/>
      <c r="CO364" s="95" t="n">
        <v>0</v>
      </c>
      <c r="CP364" s="95">
        <f>ROUND(P364,2)</f>
        <v/>
      </c>
      <c r="CQ364" s="95">
        <f>ROUND(V364,2)</f>
        <v/>
      </c>
      <c r="CR364" s="95">
        <f>ROUND(W364,2)</f>
        <v/>
      </c>
      <c r="CS364" s="95">
        <f>ROUND(X364,2)</f>
        <v/>
      </c>
      <c r="CT364" s="95">
        <f>ROUND(Y364,2)</f>
        <v/>
      </c>
      <c r="CU364" s="95">
        <f>ROUND(AF364,2)</f>
        <v/>
      </c>
      <c r="CV364" s="95">
        <f>ROUND((AH364*AV364),2)</f>
        <v/>
      </c>
      <c r="CW364" s="95">
        <f>ROUND(AI364,2)</f>
        <v/>
      </c>
      <c r="CX364" s="95">
        <f>ROUND(AJ364,2)</f>
        <v/>
      </c>
      <c r="CY364" s="95">
        <f>ROUND(((P364*AT364)/100),2)</f>
        <v/>
      </c>
      <c r="CZ364" s="95">
        <f>ROUND(((P364*AU364)/100),2)</f>
        <v/>
      </c>
      <c r="DA364" s="95" t="n"/>
      <c r="DB364" s="95" t="n"/>
      <c r="DC364" s="95" t="n"/>
      <c r="DD364" s="95" t="n"/>
      <c r="DE364" s="95" t="n"/>
      <c r="DF364" s="95" t="n"/>
      <c r="DG364" s="95" t="n"/>
      <c r="DH364" s="95" t="n"/>
      <c r="DI364" s="95" t="n"/>
      <c r="DJ364" s="95" t="n"/>
      <c r="DK364" s="95" t="n"/>
      <c r="DL364" s="95" t="n"/>
      <c r="DM364" s="95" t="n"/>
      <c r="DN364" s="95" t="n">
        <v>0</v>
      </c>
      <c r="DO364" s="95" t="n">
        <v>0</v>
      </c>
      <c r="DP364" s="95" t="n">
        <v>1</v>
      </c>
      <c r="DQ364" s="95" t="n">
        <v>1</v>
      </c>
      <c r="DR364" s="95" t="n"/>
      <c r="DS364" s="95" t="n"/>
      <c r="DT364" s="95" t="n"/>
      <c r="DU364" s="95" t="n">
        <v>1000</v>
      </c>
      <c r="DV364" s="95" t="inlineStr">
        <is>
          <t>меш.</t>
        </is>
      </c>
      <c r="DW364" s="95" t="inlineStr">
        <is>
          <t>меш.</t>
        </is>
      </c>
      <c r="DX364" s="95" t="n">
        <v>1</v>
      </c>
      <c r="DY364" s="95" t="n"/>
      <c r="DZ364" s="95" t="n"/>
      <c r="EA364" s="95" t="n"/>
      <c r="EB364" s="95" t="n"/>
      <c r="EC364" s="95" t="n"/>
      <c r="ED364" s="95" t="n"/>
      <c r="EE364" s="95" t="n">
        <v>1596675453</v>
      </c>
      <c r="EF364" s="95" t="n">
        <v>202</v>
      </c>
      <c r="EG364" s="95" t="inlineStr">
        <is>
          <t>Материалы</t>
        </is>
      </c>
      <c r="EH364" s="95" t="n">
        <v>0</v>
      </c>
      <c r="EI364" s="95" t="n"/>
      <c r="EJ364" s="95" t="n">
        <v>171.6</v>
      </c>
      <c r="EK364" s="95" t="n">
        <v>0</v>
      </c>
      <c r="EL364" s="95" t="inlineStr">
        <is>
          <t>ТКП / коммерческое предложение</t>
        </is>
      </c>
      <c r="EM364" s="95" t="inlineStr">
        <is>
          <t>ТКП</t>
        </is>
      </c>
      <c r="EN364" s="95" t="n"/>
      <c r="EO364" s="95" t="n"/>
      <c r="EP364" s="95" t="n"/>
      <c r="EQ364" s="95" t="n">
        <v>0</v>
      </c>
      <c r="ER364" s="95" t="n">
        <v>869.8</v>
      </c>
      <c r="ES364" s="95" t="n">
        <v>0</v>
      </c>
      <c r="ET364" s="95" t="n">
        <v>0</v>
      </c>
      <c r="EU364" s="95" t="n">
        <v>0</v>
      </c>
      <c r="EV364" s="95" t="n">
        <v>0</v>
      </c>
      <c r="EW364" s="95" t="n">
        <v>0</v>
      </c>
      <c r="EX364" s="95" t="n">
        <v>0</v>
      </c>
      <c r="EY364" s="95" t="n">
        <v>0</v>
      </c>
      <c r="EZ364" s="95" t="n"/>
      <c r="FA364" s="95" t="n"/>
      <c r="FB364" s="95" t="n"/>
      <c r="FC364" s="95" t="n"/>
      <c r="FD364" s="95" t="n"/>
      <c r="FE364" s="95" t="n"/>
      <c r="FF364" s="95" t="n"/>
      <c r="FG364" s="95" t="n"/>
      <c r="FH364" s="95" t="n"/>
      <c r="FI364" s="95" t="n"/>
      <c r="FJ364" s="95" t="n"/>
      <c r="FK364" s="95" t="n"/>
      <c r="FL364" s="95" t="n"/>
      <c r="FM364" s="95" t="n"/>
      <c r="FN364" s="95" t="n"/>
      <c r="FO364" s="95" t="n"/>
      <c r="FP364" s="95" t="n"/>
      <c r="FQ364" s="95" t="n">
        <v>0</v>
      </c>
      <c r="FR364" s="95">
        <f>ROUND(IF(BI364=3,GM364,0),2)</f>
        <v/>
      </c>
      <c r="FS364" s="95" t="n">
        <v>0</v>
      </c>
      <c r="FT364" s="95" t="n"/>
      <c r="FU364" s="95" t="n"/>
      <c r="FV364" s="95" t="n"/>
      <c r="FW364" s="95" t="n"/>
      <c r="FX364" s="95" t="n">
        <v>0</v>
      </c>
      <c r="FY364" s="95" t="n">
        <v>0</v>
      </c>
      <c r="FZ364" s="95" t="n"/>
      <c r="GA364" s="95" t="inlineStr">
        <is>
          <t>[82 / 1,20 /  1] +  2% Заг.скл</t>
        </is>
      </c>
      <c r="GB364" s="95" t="n"/>
      <c r="GC364" s="95" t="n"/>
      <c r="GD364" s="95" t="n">
        <v>1</v>
      </c>
      <c r="GE364" s="95" t="n"/>
      <c r="GF364" s="95" t="n">
        <v>1596675453</v>
      </c>
      <c r="GG364" s="95" t="n">
        <v>2</v>
      </c>
      <c r="GH364" s="95" t="n">
        <v>4</v>
      </c>
      <c r="GI364" s="95" t="n">
        <v>-2</v>
      </c>
      <c r="GJ364" s="95" t="n">
        <v>0</v>
      </c>
      <c r="GK364" s="95" t="n">
        <v>0</v>
      </c>
      <c r="GL364" s="95">
        <f>ROUND(IF(AND(BH364=3,BI364=3,FS364&lt;&gt;0),P364,0),2)</f>
        <v/>
      </c>
      <c r="GM364" s="95">
        <f>ROUND(O364+X364+Y364,2)+GX364</f>
        <v/>
      </c>
      <c r="GN364" s="95">
        <f>IF(OR(BI364=0,BI364=1),GM364-GX364,0)</f>
        <v/>
      </c>
      <c r="GO364" s="95">
        <f>IF(BI364=2,GM364-GX364,0)</f>
        <v/>
      </c>
      <c r="GP364" s="95">
        <f>IF(BI364=4,GM364-GX364,0)</f>
        <v/>
      </c>
      <c r="GQ364" s="95" t="n"/>
      <c r="GR364" s="95" t="n">
        <v>0</v>
      </c>
      <c r="GS364" s="95" t="n">
        <v>2</v>
      </c>
      <c r="GT364" s="95" t="n">
        <v>0</v>
      </c>
      <c r="GU364" s="95" t="n"/>
      <c r="GV364" s="95">
        <f>ROUND((GT364),6)</f>
        <v/>
      </c>
      <c r="GW364" s="95" t="n">
        <v>1</v>
      </c>
      <c r="GX364" s="95">
        <f>ROUND(HC364*I364,2)</f>
        <v/>
      </c>
      <c r="GY364" s="95" t="n">
        <v>0</v>
      </c>
      <c r="GZ364" s="95" t="n">
        <v>0</v>
      </c>
      <c r="HA364" s="95" t="n">
        <v>0</v>
      </c>
      <c r="HB364" s="95" t="n">
        <v>0</v>
      </c>
      <c r="HC364" s="95">
        <f>GV364*GW364</f>
        <v/>
      </c>
      <c r="HD364" s="95" t="n">
        <v>0</v>
      </c>
      <c r="HE364" s="95" t="n"/>
      <c r="HF364" s="95" t="n"/>
      <c r="HG364" s="95" t="n"/>
      <c r="HH364" s="95" t="n"/>
      <c r="HI364" s="95" t="n"/>
      <c r="HJ364" s="95" t="n"/>
      <c r="HK364" s="95" t="n"/>
      <c r="HL364" s="95" t="n"/>
      <c r="HM364" s="95" t="n"/>
      <c r="HN364" s="95" t="n"/>
      <c r="HO364" s="95" t="n"/>
      <c r="HP364" s="95" t="n"/>
      <c r="HQ364" s="95" t="n"/>
      <c r="HR364" s="95" t="n"/>
      <c r="HS364" s="95" t="n"/>
      <c r="HT364" s="95" t="n"/>
      <c r="HU364" s="95" t="n"/>
      <c r="HV364" s="95" t="n"/>
      <c r="HW364" s="95" t="n"/>
      <c r="HX364" s="95" t="n"/>
      <c r="HY364" s="95" t="n"/>
      <c r="HZ364" s="95" t="n"/>
      <c r="IA364" s="95" t="n"/>
      <c r="IB364" s="95" t="n"/>
      <c r="IC364" s="95" t="n"/>
      <c r="ID364" s="95" t="n"/>
      <c r="IE364" s="95" t="n"/>
      <c r="IF364" s="95" t="n"/>
      <c r="IG364" s="95" t="n"/>
      <c r="IH364" s="95" t="n"/>
      <c r="II364" s="95" t="n"/>
      <c r="IJ364" s="95" t="n"/>
      <c r="IK364" s="95" t="n"/>
      <c r="IL364" s="95" t="n"/>
      <c r="IM364" s="95" t="n"/>
      <c r="IN364" s="95" t="n"/>
      <c r="IO364" s="95" t="n"/>
      <c r="IP364" s="95" t="n"/>
      <c r="IQ364" s="95" t="n"/>
      <c r="IR364" s="95" t="n"/>
      <c r="IS364" s="95" t="n"/>
      <c r="IT364" s="95" t="n"/>
      <c r="IU364" s="95" t="n"/>
    </row>
    <row r="365" ht="12.75" customHeight="1" s="54">
      <c r="A365" s="95" t="n">
        <v>18</v>
      </c>
      <c r="B365" s="95" t="n">
        <v>1</v>
      </c>
      <c r="C365" s="95">
        <f>ROW(SmtRes!A342)</f>
        <v/>
      </c>
      <c r="D365" s="95">
        <f>ROW(EtalonRes!A342)</f>
        <v/>
      </c>
      <c r="E365" s="95" t="n">
        <v>2.1</v>
      </c>
      <c r="F365" s="95" t="inlineStr">
        <is>
          <t>TKP</t>
        </is>
      </c>
      <c r="G365" s="95" t="inlineStr">
        <is>
          <t>Декоративная отделка стен VIP: панели, молдинги, шпон/обои и клеи</t>
        </is>
      </c>
      <c r="H365" s="95" t="inlineStr">
        <is>
          <t>м2</t>
        </is>
      </c>
      <c r="I365" s="95" t="n">
        <v>352.34</v>
      </c>
      <c r="J365" s="95" t="n">
        <v>8698.01</v>
      </c>
      <c r="K365" s="95" t="n">
        <v>3064655.96</v>
      </c>
      <c r="L365" s="95" t="n"/>
      <c r="M365" s="95" t="n"/>
      <c r="N365" s="95" t="n"/>
      <c r="O365" s="95">
        <f>ROUND(Z365,2)</f>
        <v/>
      </c>
      <c r="P365" s="95">
        <f>ROUND(U365,2)</f>
        <v/>
      </c>
      <c r="Q365" s="95">
        <f>ROUND(1,2)</f>
        <v/>
      </c>
      <c r="R365" s="95">
        <f>ROUND(AH365,2)</f>
        <v/>
      </c>
      <c r="S365" s="95" t="inlineStr">
        <is>
          <t>ТКП</t>
        </is>
      </c>
      <c r="T365" s="95" t="inlineStr">
        <is>
          <t>material</t>
        </is>
      </c>
      <c r="U365" s="95" t="n">
        <v>3064655.96</v>
      </c>
      <c r="V365" s="95" t="n">
        <v>0</v>
      </c>
      <c r="W365" s="95" t="n">
        <v>0</v>
      </c>
      <c r="X365" s="95" t="n">
        <v>0</v>
      </c>
      <c r="Y365" s="95" t="n">
        <v>0</v>
      </c>
      <c r="Z365" s="95" t="n">
        <v>3064656.84</v>
      </c>
      <c r="AA365" s="95" t="n">
        <v>0</v>
      </c>
      <c r="AB365" s="95" t="n">
        <v>0</v>
      </c>
      <c r="AC365" s="95" t="n">
        <v>0</v>
      </c>
      <c r="AD365" s="95" t="n">
        <v>0</v>
      </c>
      <c r="AE365" s="95" t="inlineStr">
        <is>
          <t>material</t>
        </is>
      </c>
      <c r="AF365" s="95" t="n">
        <v>0</v>
      </c>
      <c r="AG365" s="95" t="n">
        <v>0</v>
      </c>
      <c r="AH365" s="95" t="n">
        <v>0</v>
      </c>
      <c r="AI365" s="95">
        <f>(EX365)</f>
        <v/>
      </c>
      <c r="AJ365" s="95">
        <f>(AS365)</f>
        <v/>
      </c>
      <c r="AK365" s="95" t="n">
        <v>0</v>
      </c>
      <c r="AL365" s="95" t="n">
        <v>0</v>
      </c>
      <c r="AM365" s="95" t="n">
        <v>0</v>
      </c>
      <c r="AN365" s="95" t="n">
        <v>0</v>
      </c>
      <c r="AO365" s="95">
        <f>ROUND(O365,2)</f>
        <v/>
      </c>
      <c r="AP365" s="95" t="n">
        <v>0</v>
      </c>
      <c r="AQ365" s="95">
        <f>ROUND(R365,2)</f>
        <v/>
      </c>
      <c r="AR365" s="95" t="n">
        <v>0</v>
      </c>
      <c r="AS365" s="95" t="n">
        <v>0</v>
      </c>
      <c r="AT365" s="95" t="n">
        <v>0</v>
      </c>
      <c r="AU365" s="95" t="n">
        <v>0</v>
      </c>
      <c r="AV365" s="95" t="n">
        <v>1</v>
      </c>
      <c r="AW365" s="95" t="n">
        <v>1</v>
      </c>
      <c r="AX365" s="95" t="n"/>
      <c r="AY365" s="95" t="n"/>
      <c r="AZ365" s="95" t="n">
        <v>1</v>
      </c>
      <c r="BA365" s="95" t="n">
        <v>0</v>
      </c>
      <c r="BB365" s="95" t="n">
        <v>0</v>
      </c>
      <c r="BC365" s="95" t="n">
        <v>1</v>
      </c>
      <c r="BD365" s="95" t="n"/>
      <c r="BE365" s="95" t="n"/>
      <c r="BF365" s="95" t="n"/>
      <c r="BG365" s="95" t="n"/>
      <c r="BH365" s="95" t="n">
        <v>3</v>
      </c>
      <c r="BI365" s="95" t="n">
        <v>352.34</v>
      </c>
      <c r="BJ365" s="95" t="n"/>
      <c r="BK365" s="95" t="n"/>
      <c r="BL365" s="95" t="n"/>
      <c r="BM365" s="95" t="n">
        <v>400002</v>
      </c>
      <c r="BN365" s="95" t="n">
        <v>0</v>
      </c>
      <c r="BO365" s="95" t="n"/>
      <c r="BP365" s="95" t="n">
        <v>0</v>
      </c>
      <c r="BQ365" s="95" t="n">
        <v>202</v>
      </c>
      <c r="BR365" s="95" t="n">
        <v>0</v>
      </c>
      <c r="BS365" s="95" t="n">
        <v>1</v>
      </c>
      <c r="BT365" s="95" t="n">
        <v>1</v>
      </c>
      <c r="BU365" s="95" t="n">
        <v>1</v>
      </c>
      <c r="BV365" s="95" t="n">
        <v>1</v>
      </c>
      <c r="BW365" s="95" t="n">
        <v>1</v>
      </c>
      <c r="BX365" s="95" t="n">
        <v>1</v>
      </c>
      <c r="BY365" s="95" t="n"/>
      <c r="BZ365" s="95" t="n">
        <v>0</v>
      </c>
      <c r="CA365" s="95" t="n">
        <v>0</v>
      </c>
      <c r="CB365" s="95" t="n"/>
      <c r="CC365" s="95" t="n"/>
      <c r="CD365" s="95" t="n"/>
      <c r="CE365" s="95" t="n">
        <v>30</v>
      </c>
      <c r="CF365" s="95" t="n">
        <v>0</v>
      </c>
      <c r="CG365" s="95" t="n">
        <v>0</v>
      </c>
      <c r="CH365" s="95" t="n"/>
      <c r="CI365" s="95" t="n"/>
      <c r="CJ365" s="95" t="n"/>
      <c r="CK365" s="95" t="n"/>
      <c r="CL365" s="95" t="n"/>
      <c r="CM365" s="95" t="n">
        <v>0</v>
      </c>
      <c r="CN365" s="95" t="n"/>
      <c r="CO365" s="95" t="n">
        <v>0</v>
      </c>
      <c r="CP365" s="95">
        <f>ROUND(P365,2)</f>
        <v/>
      </c>
      <c r="CQ365" s="95">
        <f>ROUND(V365,2)</f>
        <v/>
      </c>
      <c r="CR365" s="95">
        <f>ROUND(W365,2)</f>
        <v/>
      </c>
      <c r="CS365" s="95">
        <f>ROUND(X365,2)</f>
        <v/>
      </c>
      <c r="CT365" s="95">
        <f>ROUND(Y365,2)</f>
        <v/>
      </c>
      <c r="CU365" s="95">
        <f>ROUND(AF365,2)</f>
        <v/>
      </c>
      <c r="CV365" s="95">
        <f>ROUND((AH365*AV365),2)</f>
        <v/>
      </c>
      <c r="CW365" s="95">
        <f>ROUND(AI365,2)</f>
        <v/>
      </c>
      <c r="CX365" s="95">
        <f>ROUND(AJ365,2)</f>
        <v/>
      </c>
      <c r="CY365" s="95">
        <f>ROUND(((P365*AT365)/100),2)</f>
        <v/>
      </c>
      <c r="CZ365" s="95">
        <f>ROUND(((P365*AU365)/100),2)</f>
        <v/>
      </c>
      <c r="DA365" s="95" t="n"/>
      <c r="DB365" s="95" t="n"/>
      <c r="DC365" s="95" t="n"/>
      <c r="DD365" s="95" t="n"/>
      <c r="DE365" s="95" t="n"/>
      <c r="DF365" s="95" t="n"/>
      <c r="DG365" s="95" t="n"/>
      <c r="DH365" s="95" t="n"/>
      <c r="DI365" s="95" t="n"/>
      <c r="DJ365" s="95" t="n"/>
      <c r="DK365" s="95" t="n"/>
      <c r="DL365" s="95" t="n"/>
      <c r="DM365" s="95" t="n"/>
      <c r="DN365" s="95" t="n">
        <v>0</v>
      </c>
      <c r="DO365" s="95" t="n">
        <v>0</v>
      </c>
      <c r="DP365" s="95" t="n">
        <v>1</v>
      </c>
      <c r="DQ365" s="95" t="n">
        <v>1</v>
      </c>
      <c r="DR365" s="95" t="n"/>
      <c r="DS365" s="95" t="n"/>
      <c r="DT365" s="95" t="n"/>
      <c r="DU365" s="95" t="n">
        <v>1000</v>
      </c>
      <c r="DV365" s="95" t="inlineStr">
        <is>
          <t>м2</t>
        </is>
      </c>
      <c r="DW365" s="95" t="inlineStr">
        <is>
          <t>м2</t>
        </is>
      </c>
      <c r="DX365" s="95" t="n">
        <v>1</v>
      </c>
      <c r="DY365" s="95" t="n"/>
      <c r="DZ365" s="95" t="n"/>
      <c r="EA365" s="95" t="n"/>
      <c r="EB365" s="95" t="n"/>
      <c r="EC365" s="95" t="n"/>
      <c r="ED365" s="95" t="n"/>
      <c r="EE365" s="95" t="n">
        <v>1885792798</v>
      </c>
      <c r="EF365" s="95" t="n">
        <v>202</v>
      </c>
      <c r="EG365" s="95" t="inlineStr">
        <is>
          <t>Материалы</t>
        </is>
      </c>
      <c r="EH365" s="95" t="n">
        <v>0</v>
      </c>
      <c r="EI365" s="95" t="n"/>
      <c r="EJ365" s="95" t="n">
        <v>352.34</v>
      </c>
      <c r="EK365" s="95" t="n">
        <v>0</v>
      </c>
      <c r="EL365" s="95" t="inlineStr">
        <is>
          <t>ТКП / коммерческое предложение</t>
        </is>
      </c>
      <c r="EM365" s="95" t="inlineStr">
        <is>
          <t>ТКП</t>
        </is>
      </c>
      <c r="EN365" s="95" t="n"/>
      <c r="EO365" s="95" t="n"/>
      <c r="EP365" s="95" t="n"/>
      <c r="EQ365" s="95" t="n">
        <v>0</v>
      </c>
      <c r="ER365" s="95" t="n">
        <v>8698.01</v>
      </c>
      <c r="ES365" s="95" t="n">
        <v>0</v>
      </c>
      <c r="ET365" s="95" t="n">
        <v>0</v>
      </c>
      <c r="EU365" s="95" t="n">
        <v>0</v>
      </c>
      <c r="EV365" s="95" t="n">
        <v>0</v>
      </c>
      <c r="EW365" s="95" t="n">
        <v>0</v>
      </c>
      <c r="EX365" s="95" t="n">
        <v>0</v>
      </c>
      <c r="EY365" s="95" t="n">
        <v>0</v>
      </c>
      <c r="EZ365" s="95" t="n"/>
      <c r="FA365" s="95" t="n"/>
      <c r="FB365" s="95" t="n"/>
      <c r="FC365" s="95" t="n"/>
      <c r="FD365" s="95" t="n"/>
      <c r="FE365" s="95" t="n"/>
      <c r="FF365" s="95" t="n"/>
      <c r="FG365" s="95" t="n"/>
      <c r="FH365" s="95" t="n"/>
      <c r="FI365" s="95" t="n"/>
      <c r="FJ365" s="95" t="n"/>
      <c r="FK365" s="95" t="n"/>
      <c r="FL365" s="95" t="n"/>
      <c r="FM365" s="95" t="n"/>
      <c r="FN365" s="95" t="n"/>
      <c r="FO365" s="95" t="n"/>
      <c r="FP365" s="95" t="n"/>
      <c r="FQ365" s="95" t="n">
        <v>0</v>
      </c>
      <c r="FR365" s="95">
        <f>ROUND(IF(BI365=3,GM365,0),2)</f>
        <v/>
      </c>
      <c r="FS365" s="95" t="n">
        <v>0</v>
      </c>
      <c r="FT365" s="95" t="n"/>
      <c r="FU365" s="95" t="n"/>
      <c r="FV365" s="95" t="n"/>
      <c r="FW365" s="95" t="n"/>
      <c r="FX365" s="95" t="n">
        <v>0</v>
      </c>
      <c r="FY365" s="95" t="n">
        <v>0</v>
      </c>
      <c r="FZ365" s="95" t="n"/>
      <c r="GA365" s="95" t="inlineStr">
        <is>
          <t>[82 / 1,20 /  1] +  2% Заг.скл</t>
        </is>
      </c>
      <c r="GB365" s="95" t="n"/>
      <c r="GC365" s="95" t="n"/>
      <c r="GD365" s="95" t="n">
        <v>1</v>
      </c>
      <c r="GE365" s="95" t="n"/>
      <c r="GF365" s="95" t="n">
        <v>1885792798</v>
      </c>
      <c r="GG365" s="95" t="n">
        <v>2</v>
      </c>
      <c r="GH365" s="95" t="n">
        <v>4</v>
      </c>
      <c r="GI365" s="95" t="n">
        <v>-2</v>
      </c>
      <c r="GJ365" s="95" t="n">
        <v>0</v>
      </c>
      <c r="GK365" s="95" t="n">
        <v>0</v>
      </c>
      <c r="GL365" s="95">
        <f>ROUND(IF(AND(BH365=3,BI365=3,FS365&lt;&gt;0),P365,0),2)</f>
        <v/>
      </c>
      <c r="GM365" s="95">
        <f>ROUND(O365+X365+Y365,2)+GX365</f>
        <v/>
      </c>
      <c r="GN365" s="95">
        <f>IF(OR(BI365=0,BI365=1),GM365-GX365,0)</f>
        <v/>
      </c>
      <c r="GO365" s="95">
        <f>IF(BI365=2,GM365-GX365,0)</f>
        <v/>
      </c>
      <c r="GP365" s="95">
        <f>IF(BI365=4,GM365-GX365,0)</f>
        <v/>
      </c>
      <c r="GQ365" s="95" t="n"/>
      <c r="GR365" s="95" t="n">
        <v>0</v>
      </c>
      <c r="GS365" s="95" t="n">
        <v>2</v>
      </c>
      <c r="GT365" s="95" t="n">
        <v>0</v>
      </c>
      <c r="GU365" s="95" t="n"/>
      <c r="GV365" s="95">
        <f>ROUND((GT365),6)</f>
        <v/>
      </c>
      <c r="GW365" s="95" t="n">
        <v>1</v>
      </c>
      <c r="GX365" s="95">
        <f>ROUND(HC365*I365,2)</f>
        <v/>
      </c>
      <c r="GY365" s="95" t="n">
        <v>0</v>
      </c>
      <c r="GZ365" s="95" t="n">
        <v>0</v>
      </c>
      <c r="HA365" s="95" t="n">
        <v>0</v>
      </c>
      <c r="HB365" s="95" t="n">
        <v>0</v>
      </c>
      <c r="HC365" s="95">
        <f>GV365*GW365</f>
        <v/>
      </c>
      <c r="HD365" s="95" t="n">
        <v>0</v>
      </c>
      <c r="HE365" s="95" t="n"/>
      <c r="HF365" s="95" t="n"/>
      <c r="HG365" s="95" t="n"/>
      <c r="HH365" s="95" t="n"/>
      <c r="HI365" s="95" t="n"/>
      <c r="HJ365" s="95" t="n"/>
      <c r="HK365" s="95" t="n"/>
      <c r="HL365" s="95" t="n"/>
      <c r="HM365" s="95" t="n"/>
      <c r="HN365" s="95" t="n"/>
      <c r="HO365" s="95" t="n"/>
      <c r="HP365" s="95" t="n"/>
      <c r="HQ365" s="95" t="n"/>
      <c r="HR365" s="95" t="n"/>
      <c r="HS365" s="95" t="n"/>
      <c r="HT365" s="95" t="n"/>
      <c r="HU365" s="95" t="n"/>
      <c r="HV365" s="95" t="n"/>
      <c r="HW365" s="95" t="n"/>
      <c r="HX365" s="95" t="n"/>
      <c r="HY365" s="95" t="n"/>
      <c r="HZ365" s="95" t="n"/>
      <c r="IA365" s="95" t="n"/>
      <c r="IB365" s="95" t="n"/>
      <c r="IC365" s="95" t="n"/>
      <c r="ID365" s="95" t="n"/>
      <c r="IE365" s="95" t="n"/>
      <c r="IF365" s="95" t="n"/>
      <c r="IG365" s="95" t="n"/>
      <c r="IH365" s="95" t="n"/>
      <c r="II365" s="95" t="n"/>
      <c r="IJ365" s="95" t="n"/>
      <c r="IK365" s="95" t="n"/>
      <c r="IL365" s="95" t="n"/>
      <c r="IM365" s="95" t="n"/>
      <c r="IN365" s="95" t="n"/>
      <c r="IO365" s="95" t="n"/>
      <c r="IP365" s="95" t="n"/>
      <c r="IQ365" s="95" t="n"/>
      <c r="IR365" s="95" t="n"/>
      <c r="IS365" s="95" t="n"/>
      <c r="IT365" s="95" t="n"/>
      <c r="IU365" s="95" t="n"/>
    </row>
    <row r="366" ht="12.75" customHeight="1" s="54">
      <c r="A366" s="95" t="n">
        <v>18</v>
      </c>
      <c r="B366" s="95" t="n">
        <v>1</v>
      </c>
      <c r="C366" s="95">
        <f>ROW(SmtRes!A343)</f>
        <v/>
      </c>
      <c r="D366" s="95">
        <f>ROW(EtalonRes!A343)</f>
        <v/>
      </c>
      <c r="E366" s="95" t="n">
        <v>2.1</v>
      </c>
      <c r="F366" s="95" t="inlineStr">
        <is>
          <t>TKP</t>
        </is>
      </c>
      <c r="G366" s="95" t="inlineStr">
        <is>
          <t>Шпатлевка финишная премиальная Danogips/Sheetrock 17 л</t>
        </is>
      </c>
      <c r="H366" s="95" t="inlineStr">
        <is>
          <t>ведро</t>
        </is>
      </c>
      <c r="I366" s="95" t="n">
        <v>82.5</v>
      </c>
      <c r="J366" s="95" t="n">
        <v>4683.54</v>
      </c>
      <c r="K366" s="95" t="n">
        <v>386392.26</v>
      </c>
      <c r="L366" s="95" t="n"/>
      <c r="M366" s="95" t="n"/>
      <c r="N366" s="95" t="n"/>
      <c r="O366" s="95">
        <f>ROUND(Z366,2)</f>
        <v/>
      </c>
      <c r="P366" s="95">
        <f>ROUND(U366,2)</f>
        <v/>
      </c>
      <c r="Q366" s="95">
        <f>ROUND(1,2)</f>
        <v/>
      </c>
      <c r="R366" s="95">
        <f>ROUND(AH366,2)</f>
        <v/>
      </c>
      <c r="S366" s="95" t="inlineStr">
        <is>
          <t>ТКП</t>
        </is>
      </c>
      <c r="T366" s="95" t="inlineStr">
        <is>
          <t>material</t>
        </is>
      </c>
      <c r="U366" s="95" t="n">
        <v>386392.26</v>
      </c>
      <c r="V366" s="95" t="n">
        <v>0</v>
      </c>
      <c r="W366" s="95" t="n">
        <v>0</v>
      </c>
      <c r="X366" s="95" t="n">
        <v>0</v>
      </c>
      <c r="Y366" s="95" t="n">
        <v>0</v>
      </c>
      <c r="Z366" s="95" t="n">
        <v>386392.05</v>
      </c>
      <c r="AA366" s="95" t="n">
        <v>0</v>
      </c>
      <c r="AB366" s="95" t="n">
        <v>0</v>
      </c>
      <c r="AC366" s="95" t="n">
        <v>0</v>
      </c>
      <c r="AD366" s="95" t="n">
        <v>0</v>
      </c>
      <c r="AE366" s="95" t="inlineStr">
        <is>
          <t>material</t>
        </is>
      </c>
      <c r="AF366" s="95" t="n">
        <v>0</v>
      </c>
      <c r="AG366" s="95" t="n">
        <v>0</v>
      </c>
      <c r="AH366" s="95" t="n">
        <v>0</v>
      </c>
      <c r="AI366" s="95">
        <f>(EX366)</f>
        <v/>
      </c>
      <c r="AJ366" s="95">
        <f>(AS366)</f>
        <v/>
      </c>
      <c r="AK366" s="95" t="n">
        <v>0</v>
      </c>
      <c r="AL366" s="95" t="n">
        <v>0</v>
      </c>
      <c r="AM366" s="95" t="n">
        <v>0</v>
      </c>
      <c r="AN366" s="95" t="n">
        <v>0</v>
      </c>
      <c r="AO366" s="95">
        <f>ROUND(O366,2)</f>
        <v/>
      </c>
      <c r="AP366" s="95" t="n">
        <v>0</v>
      </c>
      <c r="AQ366" s="95">
        <f>ROUND(R366,2)</f>
        <v/>
      </c>
      <c r="AR366" s="95" t="n">
        <v>0</v>
      </c>
      <c r="AS366" s="95" t="n">
        <v>0</v>
      </c>
      <c r="AT366" s="95" t="n">
        <v>0</v>
      </c>
      <c r="AU366" s="95" t="n">
        <v>0</v>
      </c>
      <c r="AV366" s="95" t="n">
        <v>1</v>
      </c>
      <c r="AW366" s="95" t="n">
        <v>1</v>
      </c>
      <c r="AX366" s="95" t="n"/>
      <c r="AY366" s="95" t="n"/>
      <c r="AZ366" s="95" t="n">
        <v>1</v>
      </c>
      <c r="BA366" s="95" t="n">
        <v>0</v>
      </c>
      <c r="BB366" s="95" t="n">
        <v>0</v>
      </c>
      <c r="BC366" s="95" t="n">
        <v>1</v>
      </c>
      <c r="BD366" s="95" t="n"/>
      <c r="BE366" s="95" t="n"/>
      <c r="BF366" s="95" t="n"/>
      <c r="BG366" s="95" t="n"/>
      <c r="BH366" s="95" t="n">
        <v>3</v>
      </c>
      <c r="BI366" s="95" t="n">
        <v>82.5</v>
      </c>
      <c r="BJ366" s="95" t="n"/>
      <c r="BK366" s="95" t="n"/>
      <c r="BL366" s="95" t="n"/>
      <c r="BM366" s="95" t="n">
        <v>400002</v>
      </c>
      <c r="BN366" s="95" t="n">
        <v>0</v>
      </c>
      <c r="BO366" s="95" t="n"/>
      <c r="BP366" s="95" t="n">
        <v>0</v>
      </c>
      <c r="BQ366" s="95" t="n">
        <v>202</v>
      </c>
      <c r="BR366" s="95" t="n">
        <v>0</v>
      </c>
      <c r="BS366" s="95" t="n">
        <v>1</v>
      </c>
      <c r="BT366" s="95" t="n">
        <v>1</v>
      </c>
      <c r="BU366" s="95" t="n">
        <v>1</v>
      </c>
      <c r="BV366" s="95" t="n">
        <v>1</v>
      </c>
      <c r="BW366" s="95" t="n">
        <v>1</v>
      </c>
      <c r="BX366" s="95" t="n">
        <v>1</v>
      </c>
      <c r="BY366" s="95" t="n"/>
      <c r="BZ366" s="95" t="n">
        <v>0</v>
      </c>
      <c r="CA366" s="95" t="n">
        <v>0</v>
      </c>
      <c r="CB366" s="95" t="n"/>
      <c r="CC366" s="95" t="n"/>
      <c r="CD366" s="95" t="n"/>
      <c r="CE366" s="95" t="n">
        <v>30</v>
      </c>
      <c r="CF366" s="95" t="n">
        <v>0</v>
      </c>
      <c r="CG366" s="95" t="n">
        <v>0</v>
      </c>
      <c r="CH366" s="95" t="n"/>
      <c r="CI366" s="95" t="n"/>
      <c r="CJ366" s="95" t="n"/>
      <c r="CK366" s="95" t="n"/>
      <c r="CL366" s="95" t="n"/>
      <c r="CM366" s="95" t="n">
        <v>0</v>
      </c>
      <c r="CN366" s="95" t="n"/>
      <c r="CO366" s="95" t="n">
        <v>0</v>
      </c>
      <c r="CP366" s="95">
        <f>ROUND(P366,2)</f>
        <v/>
      </c>
      <c r="CQ366" s="95">
        <f>ROUND(V366,2)</f>
        <v/>
      </c>
      <c r="CR366" s="95">
        <f>ROUND(W366,2)</f>
        <v/>
      </c>
      <c r="CS366" s="95">
        <f>ROUND(X366,2)</f>
        <v/>
      </c>
      <c r="CT366" s="95">
        <f>ROUND(Y366,2)</f>
        <v/>
      </c>
      <c r="CU366" s="95">
        <f>ROUND(AF366,2)</f>
        <v/>
      </c>
      <c r="CV366" s="95">
        <f>ROUND((AH366*AV366),2)</f>
        <v/>
      </c>
      <c r="CW366" s="95">
        <f>ROUND(AI366,2)</f>
        <v/>
      </c>
      <c r="CX366" s="95">
        <f>ROUND(AJ366,2)</f>
        <v/>
      </c>
      <c r="CY366" s="95">
        <f>ROUND(((P366*AT366)/100),2)</f>
        <v/>
      </c>
      <c r="CZ366" s="95">
        <f>ROUND(((P366*AU366)/100),2)</f>
        <v/>
      </c>
      <c r="DA366" s="95" t="n"/>
      <c r="DB366" s="95" t="n"/>
      <c r="DC366" s="95" t="n"/>
      <c r="DD366" s="95" t="n"/>
      <c r="DE366" s="95" t="n"/>
      <c r="DF366" s="95" t="n"/>
      <c r="DG366" s="95" t="n"/>
      <c r="DH366" s="95" t="n"/>
      <c r="DI366" s="95" t="n"/>
      <c r="DJ366" s="95" t="n"/>
      <c r="DK366" s="95" t="n"/>
      <c r="DL366" s="95" t="n"/>
      <c r="DM366" s="95" t="n"/>
      <c r="DN366" s="95" t="n">
        <v>0</v>
      </c>
      <c r="DO366" s="95" t="n">
        <v>0</v>
      </c>
      <c r="DP366" s="95" t="n">
        <v>1</v>
      </c>
      <c r="DQ366" s="95" t="n">
        <v>1</v>
      </c>
      <c r="DR366" s="95" t="n"/>
      <c r="DS366" s="95" t="n"/>
      <c r="DT366" s="95" t="n"/>
      <c r="DU366" s="95" t="n">
        <v>1000</v>
      </c>
      <c r="DV366" s="95" t="inlineStr">
        <is>
          <t>ведро</t>
        </is>
      </c>
      <c r="DW366" s="95" t="inlineStr">
        <is>
          <t>ведро</t>
        </is>
      </c>
      <c r="DX366" s="95" t="n">
        <v>1</v>
      </c>
      <c r="DY366" s="95" t="n"/>
      <c r="DZ366" s="95" t="n"/>
      <c r="EA366" s="95" t="n"/>
      <c r="EB366" s="95" t="n"/>
      <c r="EC366" s="95" t="n"/>
      <c r="ED366" s="95" t="n"/>
      <c r="EE366" s="95" t="n">
        <v>1138722921</v>
      </c>
      <c r="EF366" s="95" t="n">
        <v>202</v>
      </c>
      <c r="EG366" s="95" t="inlineStr">
        <is>
          <t>Материалы</t>
        </is>
      </c>
      <c r="EH366" s="95" t="n">
        <v>0</v>
      </c>
      <c r="EI366" s="95" t="n"/>
      <c r="EJ366" s="95" t="n">
        <v>82.5</v>
      </c>
      <c r="EK366" s="95" t="n">
        <v>0</v>
      </c>
      <c r="EL366" s="95" t="inlineStr">
        <is>
          <t>ТКП / коммерческое предложение</t>
        </is>
      </c>
      <c r="EM366" s="95" t="inlineStr">
        <is>
          <t>ТКП</t>
        </is>
      </c>
      <c r="EN366" s="95" t="n"/>
      <c r="EO366" s="95" t="n"/>
      <c r="EP366" s="95" t="n"/>
      <c r="EQ366" s="95" t="n">
        <v>0</v>
      </c>
      <c r="ER366" s="95" t="n">
        <v>4683.54</v>
      </c>
      <c r="ES366" s="95" t="n">
        <v>0</v>
      </c>
      <c r="ET366" s="95" t="n">
        <v>0</v>
      </c>
      <c r="EU366" s="95" t="n">
        <v>0</v>
      </c>
      <c r="EV366" s="95" t="n">
        <v>0</v>
      </c>
      <c r="EW366" s="95" t="n">
        <v>0</v>
      </c>
      <c r="EX366" s="95" t="n">
        <v>0</v>
      </c>
      <c r="EY366" s="95" t="n">
        <v>0</v>
      </c>
      <c r="EZ366" s="95" t="n"/>
      <c r="FA366" s="95" t="n"/>
      <c r="FB366" s="95" t="n"/>
      <c r="FC366" s="95" t="n"/>
      <c r="FD366" s="95" t="n"/>
      <c r="FE366" s="95" t="n"/>
      <c r="FF366" s="95" t="n"/>
      <c r="FG366" s="95" t="n"/>
      <c r="FH366" s="95" t="n"/>
      <c r="FI366" s="95" t="n"/>
      <c r="FJ366" s="95" t="n"/>
      <c r="FK366" s="95" t="n"/>
      <c r="FL366" s="95" t="n"/>
      <c r="FM366" s="95" t="n"/>
      <c r="FN366" s="95" t="n"/>
      <c r="FO366" s="95" t="n"/>
      <c r="FP366" s="95" t="n"/>
      <c r="FQ366" s="95" t="n">
        <v>0</v>
      </c>
      <c r="FR366" s="95">
        <f>ROUND(IF(BI366=3,GM366,0),2)</f>
        <v/>
      </c>
      <c r="FS366" s="95" t="n">
        <v>0</v>
      </c>
      <c r="FT366" s="95" t="n"/>
      <c r="FU366" s="95" t="n"/>
      <c r="FV366" s="95" t="n"/>
      <c r="FW366" s="95" t="n"/>
      <c r="FX366" s="95" t="n">
        <v>0</v>
      </c>
      <c r="FY366" s="95" t="n">
        <v>0</v>
      </c>
      <c r="FZ366" s="95" t="n"/>
      <c r="GA366" s="95" t="inlineStr">
        <is>
          <t>[82 / 1,20 /  1] +  2% Заг.скл</t>
        </is>
      </c>
      <c r="GB366" s="95" t="n"/>
      <c r="GC366" s="95" t="n"/>
      <c r="GD366" s="95" t="n">
        <v>1</v>
      </c>
      <c r="GE366" s="95" t="n"/>
      <c r="GF366" s="95" t="n">
        <v>1138722921</v>
      </c>
      <c r="GG366" s="95" t="n">
        <v>2</v>
      </c>
      <c r="GH366" s="95" t="n">
        <v>4</v>
      </c>
      <c r="GI366" s="95" t="n">
        <v>-2</v>
      </c>
      <c r="GJ366" s="95" t="n">
        <v>0</v>
      </c>
      <c r="GK366" s="95" t="n">
        <v>0</v>
      </c>
      <c r="GL366" s="95">
        <f>ROUND(IF(AND(BH366=3,BI366=3,FS366&lt;&gt;0),P366,0),2)</f>
        <v/>
      </c>
      <c r="GM366" s="95">
        <f>ROUND(O366+X366+Y366,2)+GX366</f>
        <v/>
      </c>
      <c r="GN366" s="95">
        <f>IF(OR(BI366=0,BI366=1),GM366-GX366,0)</f>
        <v/>
      </c>
      <c r="GO366" s="95">
        <f>IF(BI366=2,GM366-GX366,0)</f>
        <v/>
      </c>
      <c r="GP366" s="95">
        <f>IF(BI366=4,GM366-GX366,0)</f>
        <v/>
      </c>
      <c r="GQ366" s="95" t="n"/>
      <c r="GR366" s="95" t="n">
        <v>0</v>
      </c>
      <c r="GS366" s="95" t="n">
        <v>2</v>
      </c>
      <c r="GT366" s="95" t="n">
        <v>0</v>
      </c>
      <c r="GU366" s="95" t="n"/>
      <c r="GV366" s="95">
        <f>ROUND((GT366),6)</f>
        <v/>
      </c>
      <c r="GW366" s="95" t="n">
        <v>1</v>
      </c>
      <c r="GX366" s="95">
        <f>ROUND(HC366*I366,2)</f>
        <v/>
      </c>
      <c r="GY366" s="95" t="n">
        <v>0</v>
      </c>
      <c r="GZ366" s="95" t="n">
        <v>0</v>
      </c>
      <c r="HA366" s="95" t="n">
        <v>0</v>
      </c>
      <c r="HB366" s="95" t="n">
        <v>0</v>
      </c>
      <c r="HC366" s="95">
        <f>GV366*GW366</f>
        <v/>
      </c>
      <c r="HD366" s="95" t="n">
        <v>0</v>
      </c>
      <c r="HE366" s="95" t="n"/>
      <c r="HF366" s="95" t="n"/>
      <c r="HG366" s="95" t="n"/>
      <c r="HH366" s="95" t="n"/>
      <c r="HI366" s="95" t="n"/>
      <c r="HJ366" s="95" t="n"/>
      <c r="HK366" s="95" t="n"/>
      <c r="HL366" s="95" t="n"/>
      <c r="HM366" s="95" t="n"/>
      <c r="HN366" s="95" t="n"/>
      <c r="HO366" s="95" t="n"/>
      <c r="HP366" s="95" t="n"/>
      <c r="HQ366" s="95" t="n"/>
      <c r="HR366" s="95" t="n"/>
      <c r="HS366" s="95" t="n"/>
      <c r="HT366" s="95" t="n"/>
      <c r="HU366" s="95" t="n"/>
      <c r="HV366" s="95" t="n"/>
      <c r="HW366" s="95" t="n"/>
      <c r="HX366" s="95" t="n"/>
      <c r="HY366" s="95" t="n"/>
      <c r="HZ366" s="95" t="n"/>
      <c r="IA366" s="95" t="n"/>
      <c r="IB366" s="95" t="n"/>
      <c r="IC366" s="95" t="n"/>
      <c r="ID366" s="95" t="n"/>
      <c r="IE366" s="95" t="n"/>
      <c r="IF366" s="95" t="n"/>
      <c r="IG366" s="95" t="n"/>
      <c r="IH366" s="95" t="n"/>
      <c r="II366" s="95" t="n"/>
      <c r="IJ366" s="95" t="n"/>
      <c r="IK366" s="95" t="n"/>
      <c r="IL366" s="95" t="n"/>
      <c r="IM366" s="95" t="n"/>
      <c r="IN366" s="95" t="n"/>
      <c r="IO366" s="95" t="n"/>
      <c r="IP366" s="95" t="n"/>
      <c r="IQ366" s="95" t="n"/>
      <c r="IR366" s="95" t="n"/>
      <c r="IS366" s="95" t="n"/>
      <c r="IT366" s="95" t="n"/>
      <c r="IU366" s="95" t="n"/>
    </row>
    <row r="367" ht="12.75" customHeight="1" s="54">
      <c r="A367" s="95" t="n">
        <v>18</v>
      </c>
      <c r="B367" s="95" t="n">
        <v>1</v>
      </c>
      <c r="C367" s="95">
        <f>ROW(SmtRes!A344)</f>
        <v/>
      </c>
      <c r="D367" s="95">
        <f>ROW(EtalonRes!A344)</f>
        <v/>
      </c>
      <c r="E367" s="95" t="n">
        <v>2.1</v>
      </c>
      <c r="F367" s="95" t="inlineStr">
        <is>
          <t>TKP</t>
        </is>
      </c>
      <c r="G367" s="95" t="inlineStr">
        <is>
          <t>Краска моющаяся премиальная Little Greene/Farrow &amp; Ball/Dulux Diamond 9 л</t>
        </is>
      </c>
      <c r="H367" s="95" t="inlineStr">
        <is>
          <t>шт.</t>
        </is>
      </c>
      <c r="I367" s="95" t="n">
        <v>41.8</v>
      </c>
      <c r="J367" s="95" t="n">
        <v>31223.62</v>
      </c>
      <c r="K367" s="95" t="n">
        <v>1305147.18</v>
      </c>
      <c r="L367" s="95" t="n"/>
      <c r="M367" s="95" t="n"/>
      <c r="N367" s="95" t="n"/>
      <c r="O367" s="95">
        <f>ROUND(Z367,2)</f>
        <v/>
      </c>
      <c r="P367" s="95">
        <f>ROUND(U367,2)</f>
        <v/>
      </c>
      <c r="Q367" s="95">
        <f>ROUND(1,2)</f>
        <v/>
      </c>
      <c r="R367" s="95">
        <f>ROUND(AH367,2)</f>
        <v/>
      </c>
      <c r="S367" s="95" t="inlineStr">
        <is>
          <t>ТКП</t>
        </is>
      </c>
      <c r="T367" s="95" t="inlineStr">
        <is>
          <t>material</t>
        </is>
      </c>
      <c r="U367" s="95" t="n">
        <v>1305147.18</v>
      </c>
      <c r="V367" s="95" t="n">
        <v>0</v>
      </c>
      <c r="W367" s="95" t="n">
        <v>0</v>
      </c>
      <c r="X367" s="95" t="n">
        <v>0</v>
      </c>
      <c r="Y367" s="95" t="n">
        <v>0</v>
      </c>
      <c r="Z367" s="95" t="n">
        <v>1305147.32</v>
      </c>
      <c r="AA367" s="95" t="n">
        <v>0</v>
      </c>
      <c r="AB367" s="95" t="n">
        <v>0</v>
      </c>
      <c r="AC367" s="95" t="n">
        <v>0</v>
      </c>
      <c r="AD367" s="95" t="n">
        <v>0</v>
      </c>
      <c r="AE367" s="95" t="inlineStr">
        <is>
          <t>material</t>
        </is>
      </c>
      <c r="AF367" s="95" t="n">
        <v>0</v>
      </c>
      <c r="AG367" s="95" t="n">
        <v>0</v>
      </c>
      <c r="AH367" s="95" t="n">
        <v>0</v>
      </c>
      <c r="AI367" s="95">
        <f>(EX367)</f>
        <v/>
      </c>
      <c r="AJ367" s="95">
        <f>(AS367)</f>
        <v/>
      </c>
      <c r="AK367" s="95" t="n">
        <v>0</v>
      </c>
      <c r="AL367" s="95" t="n">
        <v>0</v>
      </c>
      <c r="AM367" s="95" t="n">
        <v>0</v>
      </c>
      <c r="AN367" s="95" t="n">
        <v>0</v>
      </c>
      <c r="AO367" s="95">
        <f>ROUND(O367,2)</f>
        <v/>
      </c>
      <c r="AP367" s="95" t="n">
        <v>0</v>
      </c>
      <c r="AQ367" s="95">
        <f>ROUND(R367,2)</f>
        <v/>
      </c>
      <c r="AR367" s="95" t="n">
        <v>0</v>
      </c>
      <c r="AS367" s="95" t="n">
        <v>0</v>
      </c>
      <c r="AT367" s="95" t="n">
        <v>0</v>
      </c>
      <c r="AU367" s="95" t="n">
        <v>0</v>
      </c>
      <c r="AV367" s="95" t="n">
        <v>1</v>
      </c>
      <c r="AW367" s="95" t="n">
        <v>1</v>
      </c>
      <c r="AX367" s="95" t="n"/>
      <c r="AY367" s="95" t="n"/>
      <c r="AZ367" s="95" t="n">
        <v>1</v>
      </c>
      <c r="BA367" s="95" t="n">
        <v>0</v>
      </c>
      <c r="BB367" s="95" t="n">
        <v>0</v>
      </c>
      <c r="BC367" s="95" t="n">
        <v>1</v>
      </c>
      <c r="BD367" s="95" t="n"/>
      <c r="BE367" s="95" t="n"/>
      <c r="BF367" s="95" t="n"/>
      <c r="BG367" s="95" t="n"/>
      <c r="BH367" s="95" t="n">
        <v>3</v>
      </c>
      <c r="BI367" s="95" t="n">
        <v>41.8</v>
      </c>
      <c r="BJ367" s="95" t="n"/>
      <c r="BK367" s="95" t="n"/>
      <c r="BL367" s="95" t="n"/>
      <c r="BM367" s="95" t="n">
        <v>400002</v>
      </c>
      <c r="BN367" s="95" t="n">
        <v>0</v>
      </c>
      <c r="BO367" s="95" t="n"/>
      <c r="BP367" s="95" t="n">
        <v>0</v>
      </c>
      <c r="BQ367" s="95" t="n">
        <v>202</v>
      </c>
      <c r="BR367" s="95" t="n">
        <v>0</v>
      </c>
      <c r="BS367" s="95" t="n">
        <v>1</v>
      </c>
      <c r="BT367" s="95" t="n">
        <v>1</v>
      </c>
      <c r="BU367" s="95" t="n">
        <v>1</v>
      </c>
      <c r="BV367" s="95" t="n">
        <v>1</v>
      </c>
      <c r="BW367" s="95" t="n">
        <v>1</v>
      </c>
      <c r="BX367" s="95" t="n">
        <v>1</v>
      </c>
      <c r="BY367" s="95" t="n"/>
      <c r="BZ367" s="95" t="n">
        <v>0</v>
      </c>
      <c r="CA367" s="95" t="n">
        <v>0</v>
      </c>
      <c r="CB367" s="95" t="n"/>
      <c r="CC367" s="95" t="n"/>
      <c r="CD367" s="95" t="n"/>
      <c r="CE367" s="95" t="n">
        <v>30</v>
      </c>
      <c r="CF367" s="95" t="n">
        <v>0</v>
      </c>
      <c r="CG367" s="95" t="n">
        <v>0</v>
      </c>
      <c r="CH367" s="95" t="n"/>
      <c r="CI367" s="95" t="n"/>
      <c r="CJ367" s="95" t="n"/>
      <c r="CK367" s="95" t="n"/>
      <c r="CL367" s="95" t="n"/>
      <c r="CM367" s="95" t="n">
        <v>0</v>
      </c>
      <c r="CN367" s="95" t="n"/>
      <c r="CO367" s="95" t="n">
        <v>0</v>
      </c>
      <c r="CP367" s="95">
        <f>ROUND(P367,2)</f>
        <v/>
      </c>
      <c r="CQ367" s="95">
        <f>ROUND(V367,2)</f>
        <v/>
      </c>
      <c r="CR367" s="95">
        <f>ROUND(W367,2)</f>
        <v/>
      </c>
      <c r="CS367" s="95">
        <f>ROUND(X367,2)</f>
        <v/>
      </c>
      <c r="CT367" s="95">
        <f>ROUND(Y367,2)</f>
        <v/>
      </c>
      <c r="CU367" s="95">
        <f>ROUND(AF367,2)</f>
        <v/>
      </c>
      <c r="CV367" s="95">
        <f>ROUND((AH367*AV367),2)</f>
        <v/>
      </c>
      <c r="CW367" s="95">
        <f>ROUND(AI367,2)</f>
        <v/>
      </c>
      <c r="CX367" s="95">
        <f>ROUND(AJ367,2)</f>
        <v/>
      </c>
      <c r="CY367" s="95">
        <f>ROUND(((P367*AT367)/100),2)</f>
        <v/>
      </c>
      <c r="CZ367" s="95">
        <f>ROUND(((P367*AU367)/100),2)</f>
        <v/>
      </c>
      <c r="DA367" s="95" t="n"/>
      <c r="DB367" s="95" t="n"/>
      <c r="DC367" s="95" t="n"/>
      <c r="DD367" s="95" t="n"/>
      <c r="DE367" s="95" t="n"/>
      <c r="DF367" s="95" t="n"/>
      <c r="DG367" s="95" t="n"/>
      <c r="DH367" s="95" t="n"/>
      <c r="DI367" s="95" t="n"/>
      <c r="DJ367" s="95" t="n"/>
      <c r="DK367" s="95" t="n"/>
      <c r="DL367" s="95" t="n"/>
      <c r="DM367" s="95" t="n"/>
      <c r="DN367" s="95" t="n">
        <v>0</v>
      </c>
      <c r="DO367" s="95" t="n">
        <v>0</v>
      </c>
      <c r="DP367" s="95" t="n">
        <v>1</v>
      </c>
      <c r="DQ367" s="95" t="n">
        <v>1</v>
      </c>
      <c r="DR367" s="95" t="n"/>
      <c r="DS367" s="95" t="n"/>
      <c r="DT367" s="95" t="n"/>
      <c r="DU367" s="95" t="n">
        <v>1000</v>
      </c>
      <c r="DV367" s="95" t="inlineStr">
        <is>
          <t>шт.</t>
        </is>
      </c>
      <c r="DW367" s="95" t="inlineStr">
        <is>
          <t>шт.</t>
        </is>
      </c>
      <c r="DX367" s="95" t="n">
        <v>1</v>
      </c>
      <c r="DY367" s="95" t="n"/>
      <c r="DZ367" s="95" t="n"/>
      <c r="EA367" s="95" t="n"/>
      <c r="EB367" s="95" t="n"/>
      <c r="EC367" s="95" t="n"/>
      <c r="ED367" s="95" t="n"/>
      <c r="EE367" s="95" t="n">
        <v>1561696532</v>
      </c>
      <c r="EF367" s="95" t="n">
        <v>202</v>
      </c>
      <c r="EG367" s="95" t="inlineStr">
        <is>
          <t>Материалы</t>
        </is>
      </c>
      <c r="EH367" s="95" t="n">
        <v>0</v>
      </c>
      <c r="EI367" s="95" t="n"/>
      <c r="EJ367" s="95" t="n">
        <v>41.8</v>
      </c>
      <c r="EK367" s="95" t="n">
        <v>0</v>
      </c>
      <c r="EL367" s="95" t="inlineStr">
        <is>
          <t>ТКП / коммерческое предложение</t>
        </is>
      </c>
      <c r="EM367" s="95" t="inlineStr">
        <is>
          <t>ТКП</t>
        </is>
      </c>
      <c r="EN367" s="95" t="n"/>
      <c r="EO367" s="95" t="n"/>
      <c r="EP367" s="95" t="n"/>
      <c r="EQ367" s="95" t="n">
        <v>0</v>
      </c>
      <c r="ER367" s="95" t="n">
        <v>31223.62</v>
      </c>
      <c r="ES367" s="95" t="n">
        <v>0</v>
      </c>
      <c r="ET367" s="95" t="n">
        <v>0</v>
      </c>
      <c r="EU367" s="95" t="n">
        <v>0</v>
      </c>
      <c r="EV367" s="95" t="n">
        <v>0</v>
      </c>
      <c r="EW367" s="95" t="n">
        <v>0</v>
      </c>
      <c r="EX367" s="95" t="n">
        <v>0</v>
      </c>
      <c r="EY367" s="95" t="n">
        <v>0</v>
      </c>
      <c r="EZ367" s="95" t="n"/>
      <c r="FA367" s="95" t="n"/>
      <c r="FB367" s="95" t="n"/>
      <c r="FC367" s="95" t="n"/>
      <c r="FD367" s="95" t="n"/>
      <c r="FE367" s="95" t="n"/>
      <c r="FF367" s="95" t="n"/>
      <c r="FG367" s="95" t="n"/>
      <c r="FH367" s="95" t="n"/>
      <c r="FI367" s="95" t="n"/>
      <c r="FJ367" s="95" t="n"/>
      <c r="FK367" s="95" t="n"/>
      <c r="FL367" s="95" t="n"/>
      <c r="FM367" s="95" t="n"/>
      <c r="FN367" s="95" t="n"/>
      <c r="FO367" s="95" t="n"/>
      <c r="FP367" s="95" t="n"/>
      <c r="FQ367" s="95" t="n">
        <v>0</v>
      </c>
      <c r="FR367" s="95">
        <f>ROUND(IF(BI367=3,GM367,0),2)</f>
        <v/>
      </c>
      <c r="FS367" s="95" t="n">
        <v>0</v>
      </c>
      <c r="FT367" s="95" t="n"/>
      <c r="FU367" s="95" t="n"/>
      <c r="FV367" s="95" t="n"/>
      <c r="FW367" s="95" t="n"/>
      <c r="FX367" s="95" t="n">
        <v>0</v>
      </c>
      <c r="FY367" s="95" t="n">
        <v>0</v>
      </c>
      <c r="FZ367" s="95" t="n"/>
      <c r="GA367" s="95" t="inlineStr">
        <is>
          <t>[82 / 1,20 /  1] +  2% Заг.скл</t>
        </is>
      </c>
      <c r="GB367" s="95" t="n"/>
      <c r="GC367" s="95" t="n"/>
      <c r="GD367" s="95" t="n">
        <v>1</v>
      </c>
      <c r="GE367" s="95" t="n"/>
      <c r="GF367" s="95" t="n">
        <v>1561696532</v>
      </c>
      <c r="GG367" s="95" t="n">
        <v>2</v>
      </c>
      <c r="GH367" s="95" t="n">
        <v>4</v>
      </c>
      <c r="GI367" s="95" t="n">
        <v>-2</v>
      </c>
      <c r="GJ367" s="95" t="n">
        <v>0</v>
      </c>
      <c r="GK367" s="95" t="n">
        <v>0</v>
      </c>
      <c r="GL367" s="95">
        <f>ROUND(IF(AND(BH367=3,BI367=3,FS367&lt;&gt;0),P367,0),2)</f>
        <v/>
      </c>
      <c r="GM367" s="95">
        <f>ROUND(O367+X367+Y367,2)+GX367</f>
        <v/>
      </c>
      <c r="GN367" s="95">
        <f>IF(OR(BI367=0,BI367=1),GM367-GX367,0)</f>
        <v/>
      </c>
      <c r="GO367" s="95">
        <f>IF(BI367=2,GM367-GX367,0)</f>
        <v/>
      </c>
      <c r="GP367" s="95">
        <f>IF(BI367=4,GM367-GX367,0)</f>
        <v/>
      </c>
      <c r="GQ367" s="95" t="n"/>
      <c r="GR367" s="95" t="n">
        <v>0</v>
      </c>
      <c r="GS367" s="95" t="n">
        <v>2</v>
      </c>
      <c r="GT367" s="95" t="n">
        <v>0</v>
      </c>
      <c r="GU367" s="95" t="n"/>
      <c r="GV367" s="95">
        <f>ROUND((GT367),6)</f>
        <v/>
      </c>
      <c r="GW367" s="95" t="n">
        <v>1</v>
      </c>
      <c r="GX367" s="95">
        <f>ROUND(HC367*I367,2)</f>
        <v/>
      </c>
      <c r="GY367" s="95" t="n">
        <v>0</v>
      </c>
      <c r="GZ367" s="95" t="n">
        <v>0</v>
      </c>
      <c r="HA367" s="95" t="n">
        <v>0</v>
      </c>
      <c r="HB367" s="95" t="n">
        <v>0</v>
      </c>
      <c r="HC367" s="95">
        <f>GV367*GW367</f>
        <v/>
      </c>
      <c r="HD367" s="95" t="n">
        <v>0</v>
      </c>
      <c r="HE367" s="95" t="n"/>
      <c r="HF367" s="95" t="n"/>
      <c r="HG367" s="95" t="n"/>
      <c r="HH367" s="95" t="n"/>
      <c r="HI367" s="95" t="n"/>
      <c r="HJ367" s="95" t="n"/>
      <c r="HK367" s="95" t="n"/>
      <c r="HL367" s="95" t="n"/>
      <c r="HM367" s="95" t="n"/>
      <c r="HN367" s="95" t="n"/>
      <c r="HO367" s="95" t="n"/>
      <c r="HP367" s="95" t="n"/>
      <c r="HQ367" s="95" t="n"/>
      <c r="HR367" s="95" t="n"/>
      <c r="HS367" s="95" t="n"/>
      <c r="HT367" s="95" t="n"/>
      <c r="HU367" s="95" t="n"/>
      <c r="HV367" s="95" t="n"/>
      <c r="HW367" s="95" t="n"/>
      <c r="HX367" s="95" t="n"/>
      <c r="HY367" s="95" t="n"/>
      <c r="HZ367" s="95" t="n"/>
      <c r="IA367" s="95" t="n"/>
      <c r="IB367" s="95" t="n"/>
      <c r="IC367" s="95" t="n"/>
      <c r="ID367" s="95" t="n"/>
      <c r="IE367" s="95" t="n"/>
      <c r="IF367" s="95" t="n"/>
      <c r="IG367" s="95" t="n"/>
      <c r="IH367" s="95" t="n"/>
      <c r="II367" s="95" t="n"/>
      <c r="IJ367" s="95" t="n"/>
      <c r="IK367" s="95" t="n"/>
      <c r="IL367" s="95" t="n"/>
      <c r="IM367" s="95" t="n"/>
      <c r="IN367" s="95" t="n"/>
      <c r="IO367" s="95" t="n"/>
      <c r="IP367" s="95" t="n"/>
      <c r="IQ367" s="95" t="n"/>
      <c r="IR367" s="95" t="n"/>
      <c r="IS367" s="95" t="n"/>
      <c r="IT367" s="95" t="n"/>
      <c r="IU367" s="95" t="n"/>
    </row>
    <row r="368" ht="12.75" customHeight="1" s="54">
      <c r="A368" s="95" t="n">
        <v>18</v>
      </c>
      <c r="B368" s="95" t="n">
        <v>1</v>
      </c>
      <c r="C368" s="95">
        <f>ROW(SmtRes!A345)</f>
        <v/>
      </c>
      <c r="D368" s="95">
        <f>ROW(EtalonRes!A345)</f>
        <v/>
      </c>
      <c r="E368" s="95" t="n">
        <v>2.1</v>
      </c>
      <c r="F368" s="95" t="inlineStr">
        <is>
          <t>TKP</t>
        </is>
      </c>
      <c r="G368" s="95" t="inlineStr">
        <is>
          <t>Стеклохолст премиальный, клей и армирующие материалы под окраску VIP</t>
        </is>
      </c>
      <c r="H368" s="95" t="inlineStr">
        <is>
          <t>м2</t>
        </is>
      </c>
      <c r="I368" s="95" t="n">
        <v>1363.49</v>
      </c>
      <c r="J368" s="95" t="n">
        <v>401.45</v>
      </c>
      <c r="K368" s="95" t="n">
        <v>547368.29</v>
      </c>
      <c r="L368" s="95" t="n"/>
      <c r="M368" s="95" t="n"/>
      <c r="N368" s="95" t="n"/>
      <c r="O368" s="95">
        <f>ROUND(Z368,2)</f>
        <v/>
      </c>
      <c r="P368" s="95">
        <f>ROUND(U368,2)</f>
        <v/>
      </c>
      <c r="Q368" s="95">
        <f>ROUND(1,2)</f>
        <v/>
      </c>
      <c r="R368" s="95">
        <f>ROUND(AH368,2)</f>
        <v/>
      </c>
      <c r="S368" s="95" t="inlineStr">
        <is>
          <t>ТКП</t>
        </is>
      </c>
      <c r="T368" s="95" t="inlineStr">
        <is>
          <t>material</t>
        </is>
      </c>
      <c r="U368" s="95" t="n">
        <v>547368.29</v>
      </c>
      <c r="V368" s="95" t="n">
        <v>0</v>
      </c>
      <c r="W368" s="95" t="n">
        <v>0</v>
      </c>
      <c r="X368" s="95" t="n">
        <v>0</v>
      </c>
      <c r="Y368" s="95" t="n">
        <v>0</v>
      </c>
      <c r="Z368" s="95" t="n">
        <v>547373.0600000001</v>
      </c>
      <c r="AA368" s="95" t="n">
        <v>0</v>
      </c>
      <c r="AB368" s="95" t="n">
        <v>0</v>
      </c>
      <c r="AC368" s="95" t="n">
        <v>0</v>
      </c>
      <c r="AD368" s="95" t="n">
        <v>0</v>
      </c>
      <c r="AE368" s="95" t="inlineStr">
        <is>
          <t>material</t>
        </is>
      </c>
      <c r="AF368" s="95" t="n">
        <v>0</v>
      </c>
      <c r="AG368" s="95" t="n">
        <v>0</v>
      </c>
      <c r="AH368" s="95" t="n">
        <v>0</v>
      </c>
      <c r="AI368" s="95">
        <f>(EX368)</f>
        <v/>
      </c>
      <c r="AJ368" s="95">
        <f>(AS368)</f>
        <v/>
      </c>
      <c r="AK368" s="95" t="n">
        <v>0</v>
      </c>
      <c r="AL368" s="95" t="n">
        <v>0</v>
      </c>
      <c r="AM368" s="95" t="n">
        <v>0</v>
      </c>
      <c r="AN368" s="95" t="n">
        <v>0</v>
      </c>
      <c r="AO368" s="95">
        <f>ROUND(O368,2)</f>
        <v/>
      </c>
      <c r="AP368" s="95" t="n">
        <v>0</v>
      </c>
      <c r="AQ368" s="95">
        <f>ROUND(R368,2)</f>
        <v/>
      </c>
      <c r="AR368" s="95" t="n">
        <v>0</v>
      </c>
      <c r="AS368" s="95" t="n">
        <v>0</v>
      </c>
      <c r="AT368" s="95" t="n">
        <v>0</v>
      </c>
      <c r="AU368" s="95" t="n">
        <v>0</v>
      </c>
      <c r="AV368" s="95" t="n">
        <v>1</v>
      </c>
      <c r="AW368" s="95" t="n">
        <v>1</v>
      </c>
      <c r="AX368" s="95" t="n"/>
      <c r="AY368" s="95" t="n"/>
      <c r="AZ368" s="95" t="n">
        <v>1</v>
      </c>
      <c r="BA368" s="95" t="n">
        <v>0</v>
      </c>
      <c r="BB368" s="95" t="n">
        <v>0</v>
      </c>
      <c r="BC368" s="95" t="n">
        <v>1</v>
      </c>
      <c r="BD368" s="95" t="n"/>
      <c r="BE368" s="95" t="n"/>
      <c r="BF368" s="95" t="n"/>
      <c r="BG368" s="95" t="n"/>
      <c r="BH368" s="95" t="n">
        <v>3</v>
      </c>
      <c r="BI368" s="95" t="n">
        <v>1363.49</v>
      </c>
      <c r="BJ368" s="95" t="n"/>
      <c r="BK368" s="95" t="n"/>
      <c r="BL368" s="95" t="n"/>
      <c r="BM368" s="95" t="n">
        <v>400002</v>
      </c>
      <c r="BN368" s="95" t="n">
        <v>0</v>
      </c>
      <c r="BO368" s="95" t="n"/>
      <c r="BP368" s="95" t="n">
        <v>0</v>
      </c>
      <c r="BQ368" s="95" t="n">
        <v>202</v>
      </c>
      <c r="BR368" s="95" t="n">
        <v>0</v>
      </c>
      <c r="BS368" s="95" t="n">
        <v>1</v>
      </c>
      <c r="BT368" s="95" t="n">
        <v>1</v>
      </c>
      <c r="BU368" s="95" t="n">
        <v>1</v>
      </c>
      <c r="BV368" s="95" t="n">
        <v>1</v>
      </c>
      <c r="BW368" s="95" t="n">
        <v>1</v>
      </c>
      <c r="BX368" s="95" t="n">
        <v>1</v>
      </c>
      <c r="BY368" s="95" t="n"/>
      <c r="BZ368" s="95" t="n">
        <v>0</v>
      </c>
      <c r="CA368" s="95" t="n">
        <v>0</v>
      </c>
      <c r="CB368" s="95" t="n"/>
      <c r="CC368" s="95" t="n"/>
      <c r="CD368" s="95" t="n"/>
      <c r="CE368" s="95" t="n">
        <v>30</v>
      </c>
      <c r="CF368" s="95" t="n">
        <v>0</v>
      </c>
      <c r="CG368" s="95" t="n">
        <v>0</v>
      </c>
      <c r="CH368" s="95" t="n"/>
      <c r="CI368" s="95" t="n"/>
      <c r="CJ368" s="95" t="n"/>
      <c r="CK368" s="95" t="n"/>
      <c r="CL368" s="95" t="n"/>
      <c r="CM368" s="95" t="n">
        <v>0</v>
      </c>
      <c r="CN368" s="95" t="n"/>
      <c r="CO368" s="95" t="n">
        <v>0</v>
      </c>
      <c r="CP368" s="95">
        <f>ROUND(P368,2)</f>
        <v/>
      </c>
      <c r="CQ368" s="95">
        <f>ROUND(V368,2)</f>
        <v/>
      </c>
      <c r="CR368" s="95">
        <f>ROUND(W368,2)</f>
        <v/>
      </c>
      <c r="CS368" s="95">
        <f>ROUND(X368,2)</f>
        <v/>
      </c>
      <c r="CT368" s="95">
        <f>ROUND(Y368,2)</f>
        <v/>
      </c>
      <c r="CU368" s="95">
        <f>ROUND(AF368,2)</f>
        <v/>
      </c>
      <c r="CV368" s="95">
        <f>ROUND((AH368*AV368),2)</f>
        <v/>
      </c>
      <c r="CW368" s="95">
        <f>ROUND(AI368,2)</f>
        <v/>
      </c>
      <c r="CX368" s="95">
        <f>ROUND(AJ368,2)</f>
        <v/>
      </c>
      <c r="CY368" s="95">
        <f>ROUND(((P368*AT368)/100),2)</f>
        <v/>
      </c>
      <c r="CZ368" s="95">
        <f>ROUND(((P368*AU368)/100),2)</f>
        <v/>
      </c>
      <c r="DA368" s="95" t="n"/>
      <c r="DB368" s="95" t="n"/>
      <c r="DC368" s="95" t="n"/>
      <c r="DD368" s="95" t="n"/>
      <c r="DE368" s="95" t="n"/>
      <c r="DF368" s="95" t="n"/>
      <c r="DG368" s="95" t="n"/>
      <c r="DH368" s="95" t="n"/>
      <c r="DI368" s="95" t="n"/>
      <c r="DJ368" s="95" t="n"/>
      <c r="DK368" s="95" t="n"/>
      <c r="DL368" s="95" t="n"/>
      <c r="DM368" s="95" t="n"/>
      <c r="DN368" s="95" t="n">
        <v>0</v>
      </c>
      <c r="DO368" s="95" t="n">
        <v>0</v>
      </c>
      <c r="DP368" s="95" t="n">
        <v>1</v>
      </c>
      <c r="DQ368" s="95" t="n">
        <v>1</v>
      </c>
      <c r="DR368" s="95" t="n"/>
      <c r="DS368" s="95" t="n"/>
      <c r="DT368" s="95" t="n"/>
      <c r="DU368" s="95" t="n">
        <v>1000</v>
      </c>
      <c r="DV368" s="95" t="inlineStr">
        <is>
          <t>м2</t>
        </is>
      </c>
      <c r="DW368" s="95" t="inlineStr">
        <is>
          <t>м2</t>
        </is>
      </c>
      <c r="DX368" s="95" t="n">
        <v>1</v>
      </c>
      <c r="DY368" s="95" t="n"/>
      <c r="DZ368" s="95" t="n"/>
      <c r="EA368" s="95" t="n"/>
      <c r="EB368" s="95" t="n"/>
      <c r="EC368" s="95" t="n"/>
      <c r="ED368" s="95" t="n"/>
      <c r="EE368" s="95" t="n">
        <v>1076188627</v>
      </c>
      <c r="EF368" s="95" t="n">
        <v>202</v>
      </c>
      <c r="EG368" s="95" t="inlineStr">
        <is>
          <t>Материалы</t>
        </is>
      </c>
      <c r="EH368" s="95" t="n">
        <v>0</v>
      </c>
      <c r="EI368" s="95" t="n"/>
      <c r="EJ368" s="95" t="n">
        <v>1363.49</v>
      </c>
      <c r="EK368" s="95" t="n">
        <v>0</v>
      </c>
      <c r="EL368" s="95" t="inlineStr">
        <is>
          <t>ТКП / коммерческое предложение</t>
        </is>
      </c>
      <c r="EM368" s="95" t="inlineStr">
        <is>
          <t>ТКП</t>
        </is>
      </c>
      <c r="EN368" s="95" t="n"/>
      <c r="EO368" s="95" t="n"/>
      <c r="EP368" s="95" t="n"/>
      <c r="EQ368" s="95" t="n">
        <v>0</v>
      </c>
      <c r="ER368" s="95" t="n">
        <v>401.45</v>
      </c>
      <c r="ES368" s="95" t="n">
        <v>0</v>
      </c>
      <c r="ET368" s="95" t="n">
        <v>0</v>
      </c>
      <c r="EU368" s="95" t="n">
        <v>0</v>
      </c>
      <c r="EV368" s="95" t="n">
        <v>0</v>
      </c>
      <c r="EW368" s="95" t="n">
        <v>0</v>
      </c>
      <c r="EX368" s="95" t="n">
        <v>0</v>
      </c>
      <c r="EY368" s="95" t="n">
        <v>0</v>
      </c>
      <c r="EZ368" s="95" t="n"/>
      <c r="FA368" s="95" t="n"/>
      <c r="FB368" s="95" t="n"/>
      <c r="FC368" s="95" t="n"/>
      <c r="FD368" s="95" t="n"/>
      <c r="FE368" s="95" t="n"/>
      <c r="FF368" s="95" t="n"/>
      <c r="FG368" s="95" t="n"/>
      <c r="FH368" s="95" t="n"/>
      <c r="FI368" s="95" t="n"/>
      <c r="FJ368" s="95" t="n"/>
      <c r="FK368" s="95" t="n"/>
      <c r="FL368" s="95" t="n"/>
      <c r="FM368" s="95" t="n"/>
      <c r="FN368" s="95" t="n"/>
      <c r="FO368" s="95" t="n"/>
      <c r="FP368" s="95" t="n"/>
      <c r="FQ368" s="95" t="n">
        <v>0</v>
      </c>
      <c r="FR368" s="95">
        <f>ROUND(IF(BI368=3,GM368,0),2)</f>
        <v/>
      </c>
      <c r="FS368" s="95" t="n">
        <v>0</v>
      </c>
      <c r="FT368" s="95" t="n"/>
      <c r="FU368" s="95" t="n"/>
      <c r="FV368" s="95" t="n"/>
      <c r="FW368" s="95" t="n"/>
      <c r="FX368" s="95" t="n">
        <v>0</v>
      </c>
      <c r="FY368" s="95" t="n">
        <v>0</v>
      </c>
      <c r="FZ368" s="95" t="n"/>
      <c r="GA368" s="95" t="inlineStr">
        <is>
          <t>[82 / 1,20 /  1] +  2% Заг.скл</t>
        </is>
      </c>
      <c r="GB368" s="95" t="n"/>
      <c r="GC368" s="95" t="n"/>
      <c r="GD368" s="95" t="n">
        <v>1</v>
      </c>
      <c r="GE368" s="95" t="n"/>
      <c r="GF368" s="95" t="n">
        <v>1076188627</v>
      </c>
      <c r="GG368" s="95" t="n">
        <v>2</v>
      </c>
      <c r="GH368" s="95" t="n">
        <v>4</v>
      </c>
      <c r="GI368" s="95" t="n">
        <v>-2</v>
      </c>
      <c r="GJ368" s="95" t="n">
        <v>0</v>
      </c>
      <c r="GK368" s="95" t="n">
        <v>0</v>
      </c>
      <c r="GL368" s="95">
        <f>ROUND(IF(AND(BH368=3,BI368=3,FS368&lt;&gt;0),P368,0),2)</f>
        <v/>
      </c>
      <c r="GM368" s="95">
        <f>ROUND(O368+X368+Y368,2)+GX368</f>
        <v/>
      </c>
      <c r="GN368" s="95">
        <f>IF(OR(BI368=0,BI368=1),GM368-GX368,0)</f>
        <v/>
      </c>
      <c r="GO368" s="95">
        <f>IF(BI368=2,GM368-GX368,0)</f>
        <v/>
      </c>
      <c r="GP368" s="95">
        <f>IF(BI368=4,GM368-GX368,0)</f>
        <v/>
      </c>
      <c r="GQ368" s="95" t="n"/>
      <c r="GR368" s="95" t="n">
        <v>0</v>
      </c>
      <c r="GS368" s="95" t="n">
        <v>2</v>
      </c>
      <c r="GT368" s="95" t="n">
        <v>0</v>
      </c>
      <c r="GU368" s="95" t="n"/>
      <c r="GV368" s="95">
        <f>ROUND((GT368),6)</f>
        <v/>
      </c>
      <c r="GW368" s="95" t="n">
        <v>1</v>
      </c>
      <c r="GX368" s="95">
        <f>ROUND(HC368*I368,2)</f>
        <v/>
      </c>
      <c r="GY368" s="95" t="n">
        <v>0</v>
      </c>
      <c r="GZ368" s="95" t="n">
        <v>0</v>
      </c>
      <c r="HA368" s="95" t="n">
        <v>0</v>
      </c>
      <c r="HB368" s="95" t="n">
        <v>0</v>
      </c>
      <c r="HC368" s="95">
        <f>GV368*GW368</f>
        <v/>
      </c>
      <c r="HD368" s="95" t="n">
        <v>0</v>
      </c>
      <c r="HE368" s="95" t="n"/>
      <c r="HF368" s="95" t="n"/>
      <c r="HG368" s="95" t="n"/>
      <c r="HH368" s="95" t="n"/>
      <c r="HI368" s="95" t="n"/>
      <c r="HJ368" s="95" t="n"/>
      <c r="HK368" s="95" t="n"/>
      <c r="HL368" s="95" t="n"/>
      <c r="HM368" s="95" t="n"/>
      <c r="HN368" s="95" t="n"/>
      <c r="HO368" s="95" t="n"/>
      <c r="HP368" s="95" t="n"/>
      <c r="HQ368" s="95" t="n"/>
      <c r="HR368" s="95" t="n"/>
      <c r="HS368" s="95" t="n"/>
      <c r="HT368" s="95" t="n"/>
      <c r="HU368" s="95" t="n"/>
      <c r="HV368" s="95" t="n"/>
      <c r="HW368" s="95" t="n"/>
      <c r="HX368" s="95" t="n"/>
      <c r="HY368" s="95" t="n"/>
      <c r="HZ368" s="95" t="n"/>
      <c r="IA368" s="95" t="n"/>
      <c r="IB368" s="95" t="n"/>
      <c r="IC368" s="95" t="n"/>
      <c r="ID368" s="95" t="n"/>
      <c r="IE368" s="95" t="n"/>
      <c r="IF368" s="95" t="n"/>
      <c r="IG368" s="95" t="n"/>
      <c r="IH368" s="95" t="n"/>
      <c r="II368" s="95" t="n"/>
      <c r="IJ368" s="95" t="n"/>
      <c r="IK368" s="95" t="n"/>
      <c r="IL368" s="95" t="n"/>
      <c r="IM368" s="95" t="n"/>
      <c r="IN368" s="95" t="n"/>
      <c r="IO368" s="95" t="n"/>
      <c r="IP368" s="95" t="n"/>
      <c r="IQ368" s="95" t="n"/>
      <c r="IR368" s="95" t="n"/>
      <c r="IS368" s="95" t="n"/>
      <c r="IT368" s="95" t="n"/>
      <c r="IU368" s="95" t="n"/>
    </row>
    <row r="369" ht="12.75" customHeight="1" s="54">
      <c r="A369" s="95" t="n">
        <v>18</v>
      </c>
      <c r="B369" s="95" t="n">
        <v>1</v>
      </c>
      <c r="C369" s="95">
        <f>ROW(SmtRes!A346)</f>
        <v/>
      </c>
      <c r="D369" s="95">
        <f>ROW(EtalonRes!A346)</f>
        <v/>
      </c>
      <c r="E369" s="95" t="n">
        <v>2.1</v>
      </c>
      <c r="F369" s="95" t="inlineStr">
        <is>
          <t>TKP</t>
        </is>
      </c>
      <c r="G369" s="95" t="inlineStr">
        <is>
          <t>Акустическая минераловатная прокладка премиальная над потолком VIP</t>
        </is>
      </c>
      <c r="H369" s="95" t="inlineStr">
        <is>
          <t>м2</t>
        </is>
      </c>
      <c r="I369" s="95" t="n">
        <v>154.49</v>
      </c>
      <c r="J369" s="95" t="n">
        <v>947.86</v>
      </c>
      <c r="K369" s="95" t="n">
        <v>146434.86</v>
      </c>
      <c r="L369" s="95" t="n"/>
      <c r="M369" s="95" t="n"/>
      <c r="N369" s="95" t="n"/>
      <c r="O369" s="95">
        <f>ROUND(Z369,2)</f>
        <v/>
      </c>
      <c r="P369" s="95">
        <f>ROUND(U369,2)</f>
        <v/>
      </c>
      <c r="Q369" s="95">
        <f>ROUND(1,2)</f>
        <v/>
      </c>
      <c r="R369" s="95">
        <f>ROUND(AH369,2)</f>
        <v/>
      </c>
      <c r="S369" s="95" t="inlineStr">
        <is>
          <t>ТКП</t>
        </is>
      </c>
      <c r="T369" s="95" t="inlineStr">
        <is>
          <t>material</t>
        </is>
      </c>
      <c r="U369" s="95" t="n">
        <v>146434.86</v>
      </c>
      <c r="V369" s="95" t="n">
        <v>0</v>
      </c>
      <c r="W369" s="95" t="n">
        <v>0</v>
      </c>
      <c r="X369" s="95" t="n">
        <v>0</v>
      </c>
      <c r="Y369" s="95" t="n">
        <v>0</v>
      </c>
      <c r="Z369" s="95" t="n">
        <v>146434.89</v>
      </c>
      <c r="AA369" s="95" t="n">
        <v>0</v>
      </c>
      <c r="AB369" s="95" t="n">
        <v>0</v>
      </c>
      <c r="AC369" s="95" t="n">
        <v>0</v>
      </c>
      <c r="AD369" s="95" t="n">
        <v>0</v>
      </c>
      <c r="AE369" s="95" t="inlineStr">
        <is>
          <t>material</t>
        </is>
      </c>
      <c r="AF369" s="95" t="n">
        <v>0</v>
      </c>
      <c r="AG369" s="95" t="n">
        <v>0</v>
      </c>
      <c r="AH369" s="95" t="n">
        <v>0</v>
      </c>
      <c r="AI369" s="95">
        <f>(EX369)</f>
        <v/>
      </c>
      <c r="AJ369" s="95">
        <f>(AS369)</f>
        <v/>
      </c>
      <c r="AK369" s="95" t="n">
        <v>0</v>
      </c>
      <c r="AL369" s="95" t="n">
        <v>0</v>
      </c>
      <c r="AM369" s="95" t="n">
        <v>0</v>
      </c>
      <c r="AN369" s="95" t="n">
        <v>0</v>
      </c>
      <c r="AO369" s="95">
        <f>ROUND(O369,2)</f>
        <v/>
      </c>
      <c r="AP369" s="95" t="n">
        <v>0</v>
      </c>
      <c r="AQ369" s="95">
        <f>ROUND(R369,2)</f>
        <v/>
      </c>
      <c r="AR369" s="95" t="n">
        <v>0</v>
      </c>
      <c r="AS369" s="95" t="n">
        <v>0</v>
      </c>
      <c r="AT369" s="95" t="n">
        <v>0</v>
      </c>
      <c r="AU369" s="95" t="n">
        <v>0</v>
      </c>
      <c r="AV369" s="95" t="n">
        <v>1</v>
      </c>
      <c r="AW369" s="95" t="n">
        <v>1</v>
      </c>
      <c r="AX369" s="95" t="n"/>
      <c r="AY369" s="95" t="n"/>
      <c r="AZ369" s="95" t="n">
        <v>1</v>
      </c>
      <c r="BA369" s="95" t="n">
        <v>0</v>
      </c>
      <c r="BB369" s="95" t="n">
        <v>0</v>
      </c>
      <c r="BC369" s="95" t="n">
        <v>1</v>
      </c>
      <c r="BD369" s="95" t="n"/>
      <c r="BE369" s="95" t="n"/>
      <c r="BF369" s="95" t="n"/>
      <c r="BG369" s="95" t="n"/>
      <c r="BH369" s="95" t="n">
        <v>3</v>
      </c>
      <c r="BI369" s="95" t="n">
        <v>154.49</v>
      </c>
      <c r="BJ369" s="95" t="n"/>
      <c r="BK369" s="95" t="n"/>
      <c r="BL369" s="95" t="n"/>
      <c r="BM369" s="95" t="n">
        <v>400002</v>
      </c>
      <c r="BN369" s="95" t="n">
        <v>0</v>
      </c>
      <c r="BO369" s="95" t="n"/>
      <c r="BP369" s="95" t="n">
        <v>0</v>
      </c>
      <c r="BQ369" s="95" t="n">
        <v>202</v>
      </c>
      <c r="BR369" s="95" t="n">
        <v>0</v>
      </c>
      <c r="BS369" s="95" t="n">
        <v>1</v>
      </c>
      <c r="BT369" s="95" t="n">
        <v>1</v>
      </c>
      <c r="BU369" s="95" t="n">
        <v>1</v>
      </c>
      <c r="BV369" s="95" t="n">
        <v>1</v>
      </c>
      <c r="BW369" s="95" t="n">
        <v>1</v>
      </c>
      <c r="BX369" s="95" t="n">
        <v>1</v>
      </c>
      <c r="BY369" s="95" t="n"/>
      <c r="BZ369" s="95" t="n">
        <v>0</v>
      </c>
      <c r="CA369" s="95" t="n">
        <v>0</v>
      </c>
      <c r="CB369" s="95" t="n"/>
      <c r="CC369" s="95" t="n"/>
      <c r="CD369" s="95" t="n"/>
      <c r="CE369" s="95" t="n">
        <v>30</v>
      </c>
      <c r="CF369" s="95" t="n">
        <v>0</v>
      </c>
      <c r="CG369" s="95" t="n">
        <v>0</v>
      </c>
      <c r="CH369" s="95" t="n"/>
      <c r="CI369" s="95" t="n"/>
      <c r="CJ369" s="95" t="n"/>
      <c r="CK369" s="95" t="n"/>
      <c r="CL369" s="95" t="n"/>
      <c r="CM369" s="95" t="n">
        <v>0</v>
      </c>
      <c r="CN369" s="95" t="n"/>
      <c r="CO369" s="95" t="n">
        <v>0</v>
      </c>
      <c r="CP369" s="95">
        <f>ROUND(P369,2)</f>
        <v/>
      </c>
      <c r="CQ369" s="95">
        <f>ROUND(V369,2)</f>
        <v/>
      </c>
      <c r="CR369" s="95">
        <f>ROUND(W369,2)</f>
        <v/>
      </c>
      <c r="CS369" s="95">
        <f>ROUND(X369,2)</f>
        <v/>
      </c>
      <c r="CT369" s="95">
        <f>ROUND(Y369,2)</f>
        <v/>
      </c>
      <c r="CU369" s="95">
        <f>ROUND(AF369,2)</f>
        <v/>
      </c>
      <c r="CV369" s="95">
        <f>ROUND((AH369*AV369),2)</f>
        <v/>
      </c>
      <c r="CW369" s="95">
        <f>ROUND(AI369,2)</f>
        <v/>
      </c>
      <c r="CX369" s="95">
        <f>ROUND(AJ369,2)</f>
        <v/>
      </c>
      <c r="CY369" s="95">
        <f>ROUND(((P369*AT369)/100),2)</f>
        <v/>
      </c>
      <c r="CZ369" s="95">
        <f>ROUND(((P369*AU369)/100),2)</f>
        <v/>
      </c>
      <c r="DA369" s="95" t="n"/>
      <c r="DB369" s="95" t="n"/>
      <c r="DC369" s="95" t="n"/>
      <c r="DD369" s="95" t="n"/>
      <c r="DE369" s="95" t="n"/>
      <c r="DF369" s="95" t="n"/>
      <c r="DG369" s="95" t="n"/>
      <c r="DH369" s="95" t="n"/>
      <c r="DI369" s="95" t="n"/>
      <c r="DJ369" s="95" t="n"/>
      <c r="DK369" s="95" t="n"/>
      <c r="DL369" s="95" t="n"/>
      <c r="DM369" s="95" t="n"/>
      <c r="DN369" s="95" t="n">
        <v>0</v>
      </c>
      <c r="DO369" s="95" t="n">
        <v>0</v>
      </c>
      <c r="DP369" s="95" t="n">
        <v>1</v>
      </c>
      <c r="DQ369" s="95" t="n">
        <v>1</v>
      </c>
      <c r="DR369" s="95" t="n"/>
      <c r="DS369" s="95" t="n"/>
      <c r="DT369" s="95" t="n"/>
      <c r="DU369" s="95" t="n">
        <v>1000</v>
      </c>
      <c r="DV369" s="95" t="inlineStr">
        <is>
          <t>м2</t>
        </is>
      </c>
      <c r="DW369" s="95" t="inlineStr">
        <is>
          <t>м2</t>
        </is>
      </c>
      <c r="DX369" s="95" t="n">
        <v>1</v>
      </c>
      <c r="DY369" s="95" t="n"/>
      <c r="DZ369" s="95" t="n"/>
      <c r="EA369" s="95" t="n"/>
      <c r="EB369" s="95" t="n"/>
      <c r="EC369" s="95" t="n"/>
      <c r="ED369" s="95" t="n"/>
      <c r="EE369" s="95" t="n">
        <v>1386846970</v>
      </c>
      <c r="EF369" s="95" t="n">
        <v>202</v>
      </c>
      <c r="EG369" s="95" t="inlineStr">
        <is>
          <t>Материалы</t>
        </is>
      </c>
      <c r="EH369" s="95" t="n">
        <v>0</v>
      </c>
      <c r="EI369" s="95" t="n"/>
      <c r="EJ369" s="95" t="n">
        <v>154.49</v>
      </c>
      <c r="EK369" s="95" t="n">
        <v>0</v>
      </c>
      <c r="EL369" s="95" t="inlineStr">
        <is>
          <t>ТКП / коммерческое предложение</t>
        </is>
      </c>
      <c r="EM369" s="95" t="inlineStr">
        <is>
          <t>ТКП</t>
        </is>
      </c>
      <c r="EN369" s="95" t="n"/>
      <c r="EO369" s="95" t="n"/>
      <c r="EP369" s="95" t="n"/>
      <c r="EQ369" s="95" t="n">
        <v>0</v>
      </c>
      <c r="ER369" s="95" t="n">
        <v>947.86</v>
      </c>
      <c r="ES369" s="95" t="n">
        <v>0</v>
      </c>
      <c r="ET369" s="95" t="n">
        <v>0</v>
      </c>
      <c r="EU369" s="95" t="n">
        <v>0</v>
      </c>
      <c r="EV369" s="95" t="n">
        <v>0</v>
      </c>
      <c r="EW369" s="95" t="n">
        <v>0</v>
      </c>
      <c r="EX369" s="95" t="n">
        <v>0</v>
      </c>
      <c r="EY369" s="95" t="n">
        <v>0</v>
      </c>
      <c r="EZ369" s="95" t="n"/>
      <c r="FA369" s="95" t="n"/>
      <c r="FB369" s="95" t="n"/>
      <c r="FC369" s="95" t="n"/>
      <c r="FD369" s="95" t="n"/>
      <c r="FE369" s="95" t="n"/>
      <c r="FF369" s="95" t="n"/>
      <c r="FG369" s="95" t="n"/>
      <c r="FH369" s="95" t="n"/>
      <c r="FI369" s="95" t="n"/>
      <c r="FJ369" s="95" t="n"/>
      <c r="FK369" s="95" t="n"/>
      <c r="FL369" s="95" t="n"/>
      <c r="FM369" s="95" t="n"/>
      <c r="FN369" s="95" t="n"/>
      <c r="FO369" s="95" t="n"/>
      <c r="FP369" s="95" t="n"/>
      <c r="FQ369" s="95" t="n">
        <v>0</v>
      </c>
      <c r="FR369" s="95">
        <f>ROUND(IF(BI369=3,GM369,0),2)</f>
        <v/>
      </c>
      <c r="FS369" s="95" t="n">
        <v>0</v>
      </c>
      <c r="FT369" s="95" t="n"/>
      <c r="FU369" s="95" t="n"/>
      <c r="FV369" s="95" t="n"/>
      <c r="FW369" s="95" t="n"/>
      <c r="FX369" s="95" t="n">
        <v>0</v>
      </c>
      <c r="FY369" s="95" t="n">
        <v>0</v>
      </c>
      <c r="FZ369" s="95" t="n"/>
      <c r="GA369" s="95" t="inlineStr">
        <is>
          <t>[82 / 1,20 /  1] +  2% Заг.скл</t>
        </is>
      </c>
      <c r="GB369" s="95" t="n"/>
      <c r="GC369" s="95" t="n"/>
      <c r="GD369" s="95" t="n">
        <v>1</v>
      </c>
      <c r="GE369" s="95" t="n"/>
      <c r="GF369" s="95" t="n">
        <v>1386846970</v>
      </c>
      <c r="GG369" s="95" t="n">
        <v>2</v>
      </c>
      <c r="GH369" s="95" t="n">
        <v>4</v>
      </c>
      <c r="GI369" s="95" t="n">
        <v>-2</v>
      </c>
      <c r="GJ369" s="95" t="n">
        <v>0</v>
      </c>
      <c r="GK369" s="95" t="n">
        <v>0</v>
      </c>
      <c r="GL369" s="95">
        <f>ROUND(IF(AND(BH369=3,BI369=3,FS369&lt;&gt;0),P369,0),2)</f>
        <v/>
      </c>
      <c r="GM369" s="95">
        <f>ROUND(O369+X369+Y369,2)+GX369</f>
        <v/>
      </c>
      <c r="GN369" s="95">
        <f>IF(OR(BI369=0,BI369=1),GM369-GX369,0)</f>
        <v/>
      </c>
      <c r="GO369" s="95">
        <f>IF(BI369=2,GM369-GX369,0)</f>
        <v/>
      </c>
      <c r="GP369" s="95">
        <f>IF(BI369=4,GM369-GX369,0)</f>
        <v/>
      </c>
      <c r="GQ369" s="95" t="n"/>
      <c r="GR369" s="95" t="n">
        <v>0</v>
      </c>
      <c r="GS369" s="95" t="n">
        <v>2</v>
      </c>
      <c r="GT369" s="95" t="n">
        <v>0</v>
      </c>
      <c r="GU369" s="95" t="n"/>
      <c r="GV369" s="95">
        <f>ROUND((GT369),6)</f>
        <v/>
      </c>
      <c r="GW369" s="95" t="n">
        <v>1</v>
      </c>
      <c r="GX369" s="95">
        <f>ROUND(HC369*I369,2)</f>
        <v/>
      </c>
      <c r="GY369" s="95" t="n">
        <v>0</v>
      </c>
      <c r="GZ369" s="95" t="n">
        <v>0</v>
      </c>
      <c r="HA369" s="95" t="n">
        <v>0</v>
      </c>
      <c r="HB369" s="95" t="n">
        <v>0</v>
      </c>
      <c r="HC369" s="95">
        <f>GV369*GW369</f>
        <v/>
      </c>
      <c r="HD369" s="95" t="n">
        <v>0</v>
      </c>
      <c r="HE369" s="95" t="n"/>
      <c r="HF369" s="95" t="n"/>
      <c r="HG369" s="95" t="n"/>
      <c r="HH369" s="95" t="n"/>
      <c r="HI369" s="95" t="n"/>
      <c r="HJ369" s="95" t="n"/>
      <c r="HK369" s="95" t="n"/>
      <c r="HL369" s="95" t="n"/>
      <c r="HM369" s="95" t="n"/>
      <c r="HN369" s="95" t="n"/>
      <c r="HO369" s="95" t="n"/>
      <c r="HP369" s="95" t="n"/>
      <c r="HQ369" s="95" t="n"/>
      <c r="HR369" s="95" t="n"/>
      <c r="HS369" s="95" t="n"/>
      <c r="HT369" s="95" t="n"/>
      <c r="HU369" s="95" t="n"/>
      <c r="HV369" s="95" t="n"/>
      <c r="HW369" s="95" t="n"/>
      <c r="HX369" s="95" t="n"/>
      <c r="HY369" s="95" t="n"/>
      <c r="HZ369" s="95" t="n"/>
      <c r="IA369" s="95" t="n"/>
      <c r="IB369" s="95" t="n"/>
      <c r="IC369" s="95" t="n"/>
      <c r="ID369" s="95" t="n"/>
      <c r="IE369" s="95" t="n"/>
      <c r="IF369" s="95" t="n"/>
      <c r="IG369" s="95" t="n"/>
      <c r="IH369" s="95" t="n"/>
      <c r="II369" s="95" t="n"/>
      <c r="IJ369" s="95" t="n"/>
      <c r="IK369" s="95" t="n"/>
      <c r="IL369" s="95" t="n"/>
      <c r="IM369" s="95" t="n"/>
      <c r="IN369" s="95" t="n"/>
      <c r="IO369" s="95" t="n"/>
      <c r="IP369" s="95" t="n"/>
      <c r="IQ369" s="95" t="n"/>
      <c r="IR369" s="95" t="n"/>
      <c r="IS369" s="95" t="n"/>
      <c r="IT369" s="95" t="n"/>
      <c r="IU369" s="95" t="n"/>
    </row>
    <row r="370" ht="12.75" customHeight="1" s="54">
      <c r="A370" s="95" t="n">
        <v>18</v>
      </c>
      <c r="B370" s="95" t="n">
        <v>1</v>
      </c>
      <c r="C370" s="95">
        <f>ROW(SmtRes!A347)</f>
        <v/>
      </c>
      <c r="D370" s="95">
        <f>ROW(EtalonRes!A347)</f>
        <v/>
      </c>
      <c r="E370" s="95" t="n">
        <v>2.1</v>
      </c>
      <c r="F370" s="95" t="inlineStr">
        <is>
          <t>TKP</t>
        </is>
      </c>
      <c r="G370" s="95" t="inlineStr">
        <is>
          <t>Акустические панели премиальные для залов, кабинетов и переговорных VIP</t>
        </is>
      </c>
      <c r="H370" s="95" t="inlineStr">
        <is>
          <t>м2</t>
        </is>
      </c>
      <c r="I370" s="95" t="n">
        <v>54.08</v>
      </c>
      <c r="J370" s="95" t="n">
        <v>10593.73</v>
      </c>
      <c r="K370" s="95" t="n">
        <v>572908.76</v>
      </c>
      <c r="L370" s="95" t="n"/>
      <c r="M370" s="95" t="n"/>
      <c r="N370" s="95" t="n"/>
      <c r="O370" s="95">
        <f>ROUND(Z370,2)</f>
        <v/>
      </c>
      <c r="P370" s="95">
        <f>ROUND(U370,2)</f>
        <v/>
      </c>
      <c r="Q370" s="95">
        <f>ROUND(1,2)</f>
        <v/>
      </c>
      <c r="R370" s="95">
        <f>ROUND(AH370,2)</f>
        <v/>
      </c>
      <c r="S370" s="95" t="inlineStr">
        <is>
          <t>ТКП</t>
        </is>
      </c>
      <c r="T370" s="95" t="inlineStr">
        <is>
          <t>material</t>
        </is>
      </c>
      <c r="U370" s="95" t="n">
        <v>572908.76</v>
      </c>
      <c r="V370" s="95" t="n">
        <v>0</v>
      </c>
      <c r="W370" s="95" t="n">
        <v>0</v>
      </c>
      <c r="X370" s="95" t="n">
        <v>0</v>
      </c>
      <c r="Y370" s="95" t="n">
        <v>0</v>
      </c>
      <c r="Z370" s="95" t="n">
        <v>572908.92</v>
      </c>
      <c r="AA370" s="95" t="n">
        <v>0</v>
      </c>
      <c r="AB370" s="95" t="n">
        <v>0</v>
      </c>
      <c r="AC370" s="95" t="n">
        <v>0</v>
      </c>
      <c r="AD370" s="95" t="n">
        <v>0</v>
      </c>
      <c r="AE370" s="95" t="inlineStr">
        <is>
          <t>material</t>
        </is>
      </c>
      <c r="AF370" s="95" t="n">
        <v>0</v>
      </c>
      <c r="AG370" s="95" t="n">
        <v>0</v>
      </c>
      <c r="AH370" s="95" t="n">
        <v>0</v>
      </c>
      <c r="AI370" s="95">
        <f>(EX370)</f>
        <v/>
      </c>
      <c r="AJ370" s="95">
        <f>(AS370)</f>
        <v/>
      </c>
      <c r="AK370" s="95" t="n">
        <v>0</v>
      </c>
      <c r="AL370" s="95" t="n">
        <v>0</v>
      </c>
      <c r="AM370" s="95" t="n">
        <v>0</v>
      </c>
      <c r="AN370" s="95" t="n">
        <v>0</v>
      </c>
      <c r="AO370" s="95">
        <f>ROUND(O370,2)</f>
        <v/>
      </c>
      <c r="AP370" s="95" t="n">
        <v>0</v>
      </c>
      <c r="AQ370" s="95">
        <f>ROUND(R370,2)</f>
        <v/>
      </c>
      <c r="AR370" s="95" t="n">
        <v>0</v>
      </c>
      <c r="AS370" s="95" t="n">
        <v>0</v>
      </c>
      <c r="AT370" s="95" t="n">
        <v>0</v>
      </c>
      <c r="AU370" s="95" t="n">
        <v>0</v>
      </c>
      <c r="AV370" s="95" t="n">
        <v>1</v>
      </c>
      <c r="AW370" s="95" t="n">
        <v>1</v>
      </c>
      <c r="AX370" s="95" t="n"/>
      <c r="AY370" s="95" t="n"/>
      <c r="AZ370" s="95" t="n">
        <v>1</v>
      </c>
      <c r="BA370" s="95" t="n">
        <v>0</v>
      </c>
      <c r="BB370" s="95" t="n">
        <v>0</v>
      </c>
      <c r="BC370" s="95" t="n">
        <v>1</v>
      </c>
      <c r="BD370" s="95" t="n"/>
      <c r="BE370" s="95" t="n"/>
      <c r="BF370" s="95" t="n"/>
      <c r="BG370" s="95" t="n"/>
      <c r="BH370" s="95" t="n">
        <v>3</v>
      </c>
      <c r="BI370" s="95" t="n">
        <v>54.08</v>
      </c>
      <c r="BJ370" s="95" t="n"/>
      <c r="BK370" s="95" t="n"/>
      <c r="BL370" s="95" t="n"/>
      <c r="BM370" s="95" t="n">
        <v>400002</v>
      </c>
      <c r="BN370" s="95" t="n">
        <v>0</v>
      </c>
      <c r="BO370" s="95" t="n"/>
      <c r="BP370" s="95" t="n">
        <v>0</v>
      </c>
      <c r="BQ370" s="95" t="n">
        <v>202</v>
      </c>
      <c r="BR370" s="95" t="n">
        <v>0</v>
      </c>
      <c r="BS370" s="95" t="n">
        <v>1</v>
      </c>
      <c r="BT370" s="95" t="n">
        <v>1</v>
      </c>
      <c r="BU370" s="95" t="n">
        <v>1</v>
      </c>
      <c r="BV370" s="95" t="n">
        <v>1</v>
      </c>
      <c r="BW370" s="95" t="n">
        <v>1</v>
      </c>
      <c r="BX370" s="95" t="n">
        <v>1</v>
      </c>
      <c r="BY370" s="95" t="n"/>
      <c r="BZ370" s="95" t="n">
        <v>0</v>
      </c>
      <c r="CA370" s="95" t="n">
        <v>0</v>
      </c>
      <c r="CB370" s="95" t="n"/>
      <c r="CC370" s="95" t="n"/>
      <c r="CD370" s="95" t="n"/>
      <c r="CE370" s="95" t="n">
        <v>30</v>
      </c>
      <c r="CF370" s="95" t="n">
        <v>0</v>
      </c>
      <c r="CG370" s="95" t="n">
        <v>0</v>
      </c>
      <c r="CH370" s="95" t="n"/>
      <c r="CI370" s="95" t="n"/>
      <c r="CJ370" s="95" t="n"/>
      <c r="CK370" s="95" t="n"/>
      <c r="CL370" s="95" t="n"/>
      <c r="CM370" s="95" t="n">
        <v>0</v>
      </c>
      <c r="CN370" s="95" t="n"/>
      <c r="CO370" s="95" t="n">
        <v>0</v>
      </c>
      <c r="CP370" s="95">
        <f>ROUND(P370,2)</f>
        <v/>
      </c>
      <c r="CQ370" s="95">
        <f>ROUND(V370,2)</f>
        <v/>
      </c>
      <c r="CR370" s="95">
        <f>ROUND(W370,2)</f>
        <v/>
      </c>
      <c r="CS370" s="95">
        <f>ROUND(X370,2)</f>
        <v/>
      </c>
      <c r="CT370" s="95">
        <f>ROUND(Y370,2)</f>
        <v/>
      </c>
      <c r="CU370" s="95">
        <f>ROUND(AF370,2)</f>
        <v/>
      </c>
      <c r="CV370" s="95">
        <f>ROUND((AH370*AV370),2)</f>
        <v/>
      </c>
      <c r="CW370" s="95">
        <f>ROUND(AI370,2)</f>
        <v/>
      </c>
      <c r="CX370" s="95">
        <f>ROUND(AJ370,2)</f>
        <v/>
      </c>
      <c r="CY370" s="95">
        <f>ROUND(((P370*AT370)/100),2)</f>
        <v/>
      </c>
      <c r="CZ370" s="95">
        <f>ROUND(((P370*AU370)/100),2)</f>
        <v/>
      </c>
      <c r="DA370" s="95" t="n"/>
      <c r="DB370" s="95" t="n"/>
      <c r="DC370" s="95" t="n"/>
      <c r="DD370" s="95" t="n"/>
      <c r="DE370" s="95" t="n"/>
      <c r="DF370" s="95" t="n"/>
      <c r="DG370" s="95" t="n"/>
      <c r="DH370" s="95" t="n"/>
      <c r="DI370" s="95" t="n"/>
      <c r="DJ370" s="95" t="n"/>
      <c r="DK370" s="95" t="n"/>
      <c r="DL370" s="95" t="n"/>
      <c r="DM370" s="95" t="n"/>
      <c r="DN370" s="95" t="n">
        <v>0</v>
      </c>
      <c r="DO370" s="95" t="n">
        <v>0</v>
      </c>
      <c r="DP370" s="95" t="n">
        <v>1</v>
      </c>
      <c r="DQ370" s="95" t="n">
        <v>1</v>
      </c>
      <c r="DR370" s="95" t="n"/>
      <c r="DS370" s="95" t="n"/>
      <c r="DT370" s="95" t="n"/>
      <c r="DU370" s="95" t="n">
        <v>1000</v>
      </c>
      <c r="DV370" s="95" t="inlineStr">
        <is>
          <t>м2</t>
        </is>
      </c>
      <c r="DW370" s="95" t="inlineStr">
        <is>
          <t>м2</t>
        </is>
      </c>
      <c r="DX370" s="95" t="n">
        <v>1</v>
      </c>
      <c r="DY370" s="95" t="n"/>
      <c r="DZ370" s="95" t="n"/>
      <c r="EA370" s="95" t="n"/>
      <c r="EB370" s="95" t="n"/>
      <c r="EC370" s="95" t="n"/>
      <c r="ED370" s="95" t="n"/>
      <c r="EE370" s="95" t="n">
        <v>1661702384</v>
      </c>
      <c r="EF370" s="95" t="n">
        <v>202</v>
      </c>
      <c r="EG370" s="95" t="inlineStr">
        <is>
          <t>Материалы</t>
        </is>
      </c>
      <c r="EH370" s="95" t="n">
        <v>0</v>
      </c>
      <c r="EI370" s="95" t="n"/>
      <c r="EJ370" s="95" t="n">
        <v>54.08</v>
      </c>
      <c r="EK370" s="95" t="n">
        <v>0</v>
      </c>
      <c r="EL370" s="95" t="inlineStr">
        <is>
          <t>ТКП / коммерческое предложение</t>
        </is>
      </c>
      <c r="EM370" s="95" t="inlineStr">
        <is>
          <t>ТКП</t>
        </is>
      </c>
      <c r="EN370" s="95" t="n"/>
      <c r="EO370" s="95" t="n"/>
      <c r="EP370" s="95" t="n"/>
      <c r="EQ370" s="95" t="n">
        <v>0</v>
      </c>
      <c r="ER370" s="95" t="n">
        <v>10593.73</v>
      </c>
      <c r="ES370" s="95" t="n">
        <v>0</v>
      </c>
      <c r="ET370" s="95" t="n">
        <v>0</v>
      </c>
      <c r="EU370" s="95" t="n">
        <v>0</v>
      </c>
      <c r="EV370" s="95" t="n">
        <v>0</v>
      </c>
      <c r="EW370" s="95" t="n">
        <v>0</v>
      </c>
      <c r="EX370" s="95" t="n">
        <v>0</v>
      </c>
      <c r="EY370" s="95" t="n">
        <v>0</v>
      </c>
      <c r="EZ370" s="95" t="n"/>
      <c r="FA370" s="95" t="n"/>
      <c r="FB370" s="95" t="n"/>
      <c r="FC370" s="95" t="n"/>
      <c r="FD370" s="95" t="n"/>
      <c r="FE370" s="95" t="n"/>
      <c r="FF370" s="95" t="n"/>
      <c r="FG370" s="95" t="n"/>
      <c r="FH370" s="95" t="n"/>
      <c r="FI370" s="95" t="n"/>
      <c r="FJ370" s="95" t="n"/>
      <c r="FK370" s="95" t="n"/>
      <c r="FL370" s="95" t="n"/>
      <c r="FM370" s="95" t="n"/>
      <c r="FN370" s="95" t="n"/>
      <c r="FO370" s="95" t="n"/>
      <c r="FP370" s="95" t="n"/>
      <c r="FQ370" s="95" t="n">
        <v>0</v>
      </c>
      <c r="FR370" s="95">
        <f>ROUND(IF(BI370=3,GM370,0),2)</f>
        <v/>
      </c>
      <c r="FS370" s="95" t="n">
        <v>0</v>
      </c>
      <c r="FT370" s="95" t="n"/>
      <c r="FU370" s="95" t="n"/>
      <c r="FV370" s="95" t="n"/>
      <c r="FW370" s="95" t="n"/>
      <c r="FX370" s="95" t="n">
        <v>0</v>
      </c>
      <c r="FY370" s="95" t="n">
        <v>0</v>
      </c>
      <c r="FZ370" s="95" t="n"/>
      <c r="GA370" s="95" t="inlineStr">
        <is>
          <t>[82 / 1,20 /  1] +  2% Заг.скл</t>
        </is>
      </c>
      <c r="GB370" s="95" t="n"/>
      <c r="GC370" s="95" t="n"/>
      <c r="GD370" s="95" t="n">
        <v>1</v>
      </c>
      <c r="GE370" s="95" t="n"/>
      <c r="GF370" s="95" t="n">
        <v>1661702384</v>
      </c>
      <c r="GG370" s="95" t="n">
        <v>2</v>
      </c>
      <c r="GH370" s="95" t="n">
        <v>4</v>
      </c>
      <c r="GI370" s="95" t="n">
        <v>-2</v>
      </c>
      <c r="GJ370" s="95" t="n">
        <v>0</v>
      </c>
      <c r="GK370" s="95" t="n">
        <v>0</v>
      </c>
      <c r="GL370" s="95">
        <f>ROUND(IF(AND(BH370=3,BI370=3,FS370&lt;&gt;0),P370,0),2)</f>
        <v/>
      </c>
      <c r="GM370" s="95">
        <f>ROUND(O370+X370+Y370,2)+GX370</f>
        <v/>
      </c>
      <c r="GN370" s="95">
        <f>IF(OR(BI370=0,BI370=1),GM370-GX370,0)</f>
        <v/>
      </c>
      <c r="GO370" s="95">
        <f>IF(BI370=2,GM370-GX370,0)</f>
        <v/>
      </c>
      <c r="GP370" s="95">
        <f>IF(BI370=4,GM370-GX370,0)</f>
        <v/>
      </c>
      <c r="GQ370" s="95" t="n"/>
      <c r="GR370" s="95" t="n">
        <v>0</v>
      </c>
      <c r="GS370" s="95" t="n">
        <v>2</v>
      </c>
      <c r="GT370" s="95" t="n">
        <v>0</v>
      </c>
      <c r="GU370" s="95" t="n"/>
      <c r="GV370" s="95">
        <f>ROUND((GT370),6)</f>
        <v/>
      </c>
      <c r="GW370" s="95" t="n">
        <v>1</v>
      </c>
      <c r="GX370" s="95">
        <f>ROUND(HC370*I370,2)</f>
        <v/>
      </c>
      <c r="GY370" s="95" t="n">
        <v>0</v>
      </c>
      <c r="GZ370" s="95" t="n">
        <v>0</v>
      </c>
      <c r="HA370" s="95" t="n">
        <v>0</v>
      </c>
      <c r="HB370" s="95" t="n">
        <v>0</v>
      </c>
      <c r="HC370" s="95">
        <f>GV370*GW370</f>
        <v/>
      </c>
      <c r="HD370" s="95" t="n">
        <v>0</v>
      </c>
      <c r="HE370" s="95" t="n"/>
      <c r="HF370" s="95" t="n"/>
      <c r="HG370" s="95" t="n"/>
      <c r="HH370" s="95" t="n"/>
      <c r="HI370" s="95" t="n"/>
      <c r="HJ370" s="95" t="n"/>
      <c r="HK370" s="95" t="n"/>
      <c r="HL370" s="95" t="n"/>
      <c r="HM370" s="95" t="n"/>
      <c r="HN370" s="95" t="n"/>
      <c r="HO370" s="95" t="n"/>
      <c r="HP370" s="95" t="n"/>
      <c r="HQ370" s="95" t="n"/>
      <c r="HR370" s="95" t="n"/>
      <c r="HS370" s="95" t="n"/>
      <c r="HT370" s="95" t="n"/>
      <c r="HU370" s="95" t="n"/>
      <c r="HV370" s="95" t="n"/>
      <c r="HW370" s="95" t="n"/>
      <c r="HX370" s="95" t="n"/>
      <c r="HY370" s="95" t="n"/>
      <c r="HZ370" s="95" t="n"/>
      <c r="IA370" s="95" t="n"/>
      <c r="IB370" s="95" t="n"/>
      <c r="IC370" s="95" t="n"/>
      <c r="ID370" s="95" t="n"/>
      <c r="IE370" s="95" t="n"/>
      <c r="IF370" s="95" t="n"/>
      <c r="IG370" s="95" t="n"/>
      <c r="IH370" s="95" t="n"/>
      <c r="II370" s="95" t="n"/>
      <c r="IJ370" s="95" t="n"/>
      <c r="IK370" s="95" t="n"/>
      <c r="IL370" s="95" t="n"/>
      <c r="IM370" s="95" t="n"/>
      <c r="IN370" s="95" t="n"/>
      <c r="IO370" s="95" t="n"/>
      <c r="IP370" s="95" t="n"/>
      <c r="IQ370" s="95" t="n"/>
      <c r="IR370" s="95" t="n"/>
      <c r="IS370" s="95" t="n"/>
      <c r="IT370" s="95" t="n"/>
      <c r="IU370" s="95" t="n"/>
    </row>
    <row r="371" ht="12.75" customHeight="1" s="54">
      <c r="A371" s="95" t="n">
        <v>18</v>
      </c>
      <c r="B371" s="95" t="n">
        <v>1</v>
      </c>
      <c r="C371" s="95">
        <f>ROW(SmtRes!A348)</f>
        <v/>
      </c>
      <c r="D371" s="95">
        <f>ROW(EtalonRes!A348)</f>
        <v/>
      </c>
      <c r="E371" s="95" t="n">
        <v>2.1</v>
      </c>
      <c r="F371" s="95" t="inlineStr">
        <is>
          <t>TKP</t>
        </is>
      </c>
      <c r="G371" s="95" t="inlineStr">
        <is>
          <t>Гипсокартон Knauf Сапфир/акустический усиленный 2500х1200х12,5 мм</t>
        </is>
      </c>
      <c r="H371" s="95" t="inlineStr">
        <is>
          <t>лист</t>
        </is>
      </c>
      <c r="I371" s="95" t="n">
        <v>235.4</v>
      </c>
      <c r="J371" s="95" t="n">
        <v>1616.94</v>
      </c>
      <c r="K371" s="95" t="n">
        <v>380627.04</v>
      </c>
      <c r="L371" s="95" t="n"/>
      <c r="M371" s="95" t="n"/>
      <c r="N371" s="95" t="n"/>
      <c r="O371" s="95">
        <f>ROUND(Z371,2)</f>
        <v/>
      </c>
      <c r="P371" s="95">
        <f>ROUND(U371,2)</f>
        <v/>
      </c>
      <c r="Q371" s="95">
        <f>ROUND(1,2)</f>
        <v/>
      </c>
      <c r="R371" s="95">
        <f>ROUND(AH371,2)</f>
        <v/>
      </c>
      <c r="S371" s="95" t="inlineStr">
        <is>
          <t>ТКП</t>
        </is>
      </c>
      <c r="T371" s="95" t="inlineStr">
        <is>
          <t>material</t>
        </is>
      </c>
      <c r="U371" s="95" t="n">
        <v>380627.04</v>
      </c>
      <c r="V371" s="95" t="n">
        <v>0</v>
      </c>
      <c r="W371" s="95" t="n">
        <v>0</v>
      </c>
      <c r="X371" s="95" t="n">
        <v>0</v>
      </c>
      <c r="Y371" s="95" t="n">
        <v>0</v>
      </c>
      <c r="Z371" s="95" t="n">
        <v>380627.68</v>
      </c>
      <c r="AA371" s="95" t="n">
        <v>0</v>
      </c>
      <c r="AB371" s="95" t="n">
        <v>0</v>
      </c>
      <c r="AC371" s="95" t="n">
        <v>0</v>
      </c>
      <c r="AD371" s="95" t="n">
        <v>0</v>
      </c>
      <c r="AE371" s="95" t="inlineStr">
        <is>
          <t>material</t>
        </is>
      </c>
      <c r="AF371" s="95" t="n">
        <v>0</v>
      </c>
      <c r="AG371" s="95" t="n">
        <v>0</v>
      </c>
      <c r="AH371" s="95" t="n">
        <v>0</v>
      </c>
      <c r="AI371" s="95">
        <f>(EX371)</f>
        <v/>
      </c>
      <c r="AJ371" s="95">
        <f>(AS371)</f>
        <v/>
      </c>
      <c r="AK371" s="95" t="n">
        <v>0</v>
      </c>
      <c r="AL371" s="95" t="n">
        <v>0</v>
      </c>
      <c r="AM371" s="95" t="n">
        <v>0</v>
      </c>
      <c r="AN371" s="95" t="n">
        <v>0</v>
      </c>
      <c r="AO371" s="95">
        <f>ROUND(O371,2)</f>
        <v/>
      </c>
      <c r="AP371" s="95" t="n">
        <v>0</v>
      </c>
      <c r="AQ371" s="95">
        <f>ROUND(R371,2)</f>
        <v/>
      </c>
      <c r="AR371" s="95" t="n">
        <v>0</v>
      </c>
      <c r="AS371" s="95" t="n">
        <v>0</v>
      </c>
      <c r="AT371" s="95" t="n">
        <v>0</v>
      </c>
      <c r="AU371" s="95" t="n">
        <v>0</v>
      </c>
      <c r="AV371" s="95" t="n">
        <v>1</v>
      </c>
      <c r="AW371" s="95" t="n">
        <v>1</v>
      </c>
      <c r="AX371" s="95" t="n"/>
      <c r="AY371" s="95" t="n"/>
      <c r="AZ371" s="95" t="n">
        <v>1</v>
      </c>
      <c r="BA371" s="95" t="n">
        <v>0</v>
      </c>
      <c r="BB371" s="95" t="n">
        <v>0</v>
      </c>
      <c r="BC371" s="95" t="n">
        <v>1</v>
      </c>
      <c r="BD371" s="95" t="n"/>
      <c r="BE371" s="95" t="n"/>
      <c r="BF371" s="95" t="n"/>
      <c r="BG371" s="95" t="n"/>
      <c r="BH371" s="95" t="n">
        <v>3</v>
      </c>
      <c r="BI371" s="95" t="n">
        <v>235.4</v>
      </c>
      <c r="BJ371" s="95" t="n"/>
      <c r="BK371" s="95" t="n"/>
      <c r="BL371" s="95" t="n"/>
      <c r="BM371" s="95" t="n">
        <v>400002</v>
      </c>
      <c r="BN371" s="95" t="n">
        <v>0</v>
      </c>
      <c r="BO371" s="95" t="n"/>
      <c r="BP371" s="95" t="n">
        <v>0</v>
      </c>
      <c r="BQ371" s="95" t="n">
        <v>202</v>
      </c>
      <c r="BR371" s="95" t="n">
        <v>0</v>
      </c>
      <c r="BS371" s="95" t="n">
        <v>1</v>
      </c>
      <c r="BT371" s="95" t="n">
        <v>1</v>
      </c>
      <c r="BU371" s="95" t="n">
        <v>1</v>
      </c>
      <c r="BV371" s="95" t="n">
        <v>1</v>
      </c>
      <c r="BW371" s="95" t="n">
        <v>1</v>
      </c>
      <c r="BX371" s="95" t="n">
        <v>1</v>
      </c>
      <c r="BY371" s="95" t="n"/>
      <c r="BZ371" s="95" t="n">
        <v>0</v>
      </c>
      <c r="CA371" s="95" t="n">
        <v>0</v>
      </c>
      <c r="CB371" s="95" t="n"/>
      <c r="CC371" s="95" t="n"/>
      <c r="CD371" s="95" t="n"/>
      <c r="CE371" s="95" t="n">
        <v>30</v>
      </c>
      <c r="CF371" s="95" t="n">
        <v>0</v>
      </c>
      <c r="CG371" s="95" t="n">
        <v>0</v>
      </c>
      <c r="CH371" s="95" t="n"/>
      <c r="CI371" s="95" t="n"/>
      <c r="CJ371" s="95" t="n"/>
      <c r="CK371" s="95" t="n"/>
      <c r="CL371" s="95" t="n"/>
      <c r="CM371" s="95" t="n">
        <v>0</v>
      </c>
      <c r="CN371" s="95" t="n"/>
      <c r="CO371" s="95" t="n">
        <v>0</v>
      </c>
      <c r="CP371" s="95">
        <f>ROUND(P371,2)</f>
        <v/>
      </c>
      <c r="CQ371" s="95">
        <f>ROUND(V371,2)</f>
        <v/>
      </c>
      <c r="CR371" s="95">
        <f>ROUND(W371,2)</f>
        <v/>
      </c>
      <c r="CS371" s="95">
        <f>ROUND(X371,2)</f>
        <v/>
      </c>
      <c r="CT371" s="95">
        <f>ROUND(Y371,2)</f>
        <v/>
      </c>
      <c r="CU371" s="95">
        <f>ROUND(AF371,2)</f>
        <v/>
      </c>
      <c r="CV371" s="95">
        <f>ROUND((AH371*AV371),2)</f>
        <v/>
      </c>
      <c r="CW371" s="95">
        <f>ROUND(AI371,2)</f>
        <v/>
      </c>
      <c r="CX371" s="95">
        <f>ROUND(AJ371,2)</f>
        <v/>
      </c>
      <c r="CY371" s="95">
        <f>ROUND(((P371*AT371)/100),2)</f>
        <v/>
      </c>
      <c r="CZ371" s="95">
        <f>ROUND(((P371*AU371)/100),2)</f>
        <v/>
      </c>
      <c r="DA371" s="95" t="n"/>
      <c r="DB371" s="95" t="n"/>
      <c r="DC371" s="95" t="n"/>
      <c r="DD371" s="95" t="n"/>
      <c r="DE371" s="95" t="n"/>
      <c r="DF371" s="95" t="n"/>
      <c r="DG371" s="95" t="n"/>
      <c r="DH371" s="95" t="n"/>
      <c r="DI371" s="95" t="n"/>
      <c r="DJ371" s="95" t="n"/>
      <c r="DK371" s="95" t="n"/>
      <c r="DL371" s="95" t="n"/>
      <c r="DM371" s="95" t="n"/>
      <c r="DN371" s="95" t="n">
        <v>0</v>
      </c>
      <c r="DO371" s="95" t="n">
        <v>0</v>
      </c>
      <c r="DP371" s="95" t="n">
        <v>1</v>
      </c>
      <c r="DQ371" s="95" t="n">
        <v>1</v>
      </c>
      <c r="DR371" s="95" t="n"/>
      <c r="DS371" s="95" t="n"/>
      <c r="DT371" s="95" t="n"/>
      <c r="DU371" s="95" t="n">
        <v>1000</v>
      </c>
      <c r="DV371" s="95" t="inlineStr">
        <is>
          <t>лист</t>
        </is>
      </c>
      <c r="DW371" s="95" t="inlineStr">
        <is>
          <t>лист</t>
        </is>
      </c>
      <c r="DX371" s="95" t="n">
        <v>1</v>
      </c>
      <c r="DY371" s="95" t="n"/>
      <c r="DZ371" s="95" t="n"/>
      <c r="EA371" s="95" t="n"/>
      <c r="EB371" s="95" t="n"/>
      <c r="EC371" s="95" t="n"/>
      <c r="ED371" s="95" t="n"/>
      <c r="EE371" s="95" t="n">
        <v>1064067573</v>
      </c>
      <c r="EF371" s="95" t="n">
        <v>202</v>
      </c>
      <c r="EG371" s="95" t="inlineStr">
        <is>
          <t>Материалы</t>
        </is>
      </c>
      <c r="EH371" s="95" t="n">
        <v>0</v>
      </c>
      <c r="EI371" s="95" t="n"/>
      <c r="EJ371" s="95" t="n">
        <v>235.4</v>
      </c>
      <c r="EK371" s="95" t="n">
        <v>0</v>
      </c>
      <c r="EL371" s="95" t="inlineStr">
        <is>
          <t>ТКП / коммерческое предложение</t>
        </is>
      </c>
      <c r="EM371" s="95" t="inlineStr">
        <is>
          <t>ТКП</t>
        </is>
      </c>
      <c r="EN371" s="95" t="n"/>
      <c r="EO371" s="95" t="n"/>
      <c r="EP371" s="95" t="n"/>
      <c r="EQ371" s="95" t="n">
        <v>0</v>
      </c>
      <c r="ER371" s="95" t="n">
        <v>1616.94</v>
      </c>
      <c r="ES371" s="95" t="n">
        <v>0</v>
      </c>
      <c r="ET371" s="95" t="n">
        <v>0</v>
      </c>
      <c r="EU371" s="95" t="n">
        <v>0</v>
      </c>
      <c r="EV371" s="95" t="n">
        <v>0</v>
      </c>
      <c r="EW371" s="95" t="n">
        <v>0</v>
      </c>
      <c r="EX371" s="95" t="n">
        <v>0</v>
      </c>
      <c r="EY371" s="95" t="n">
        <v>0</v>
      </c>
      <c r="EZ371" s="95" t="n"/>
      <c r="FA371" s="95" t="n"/>
      <c r="FB371" s="95" t="n"/>
      <c r="FC371" s="95" t="n"/>
      <c r="FD371" s="95" t="n"/>
      <c r="FE371" s="95" t="n"/>
      <c r="FF371" s="95" t="n"/>
      <c r="FG371" s="95" t="n"/>
      <c r="FH371" s="95" t="n"/>
      <c r="FI371" s="95" t="n"/>
      <c r="FJ371" s="95" t="n"/>
      <c r="FK371" s="95" t="n"/>
      <c r="FL371" s="95" t="n"/>
      <c r="FM371" s="95" t="n"/>
      <c r="FN371" s="95" t="n"/>
      <c r="FO371" s="95" t="n"/>
      <c r="FP371" s="95" t="n"/>
      <c r="FQ371" s="95" t="n">
        <v>0</v>
      </c>
      <c r="FR371" s="95">
        <f>ROUND(IF(BI371=3,GM371,0),2)</f>
        <v/>
      </c>
      <c r="FS371" s="95" t="n">
        <v>0</v>
      </c>
      <c r="FT371" s="95" t="n"/>
      <c r="FU371" s="95" t="n"/>
      <c r="FV371" s="95" t="n"/>
      <c r="FW371" s="95" t="n"/>
      <c r="FX371" s="95" t="n">
        <v>0</v>
      </c>
      <c r="FY371" s="95" t="n">
        <v>0</v>
      </c>
      <c r="FZ371" s="95" t="n"/>
      <c r="GA371" s="95" t="inlineStr">
        <is>
          <t>[82 / 1,20 /  1] +  2% Заг.скл</t>
        </is>
      </c>
      <c r="GB371" s="95" t="n"/>
      <c r="GC371" s="95" t="n"/>
      <c r="GD371" s="95" t="n">
        <v>1</v>
      </c>
      <c r="GE371" s="95" t="n"/>
      <c r="GF371" s="95" t="n">
        <v>1064067573</v>
      </c>
      <c r="GG371" s="95" t="n">
        <v>2</v>
      </c>
      <c r="GH371" s="95" t="n">
        <v>4</v>
      </c>
      <c r="GI371" s="95" t="n">
        <v>-2</v>
      </c>
      <c r="GJ371" s="95" t="n">
        <v>0</v>
      </c>
      <c r="GK371" s="95" t="n">
        <v>0</v>
      </c>
      <c r="GL371" s="95">
        <f>ROUND(IF(AND(BH371=3,BI371=3,FS371&lt;&gt;0),P371,0),2)</f>
        <v/>
      </c>
      <c r="GM371" s="95">
        <f>ROUND(O371+X371+Y371,2)+GX371</f>
        <v/>
      </c>
      <c r="GN371" s="95">
        <f>IF(OR(BI371=0,BI371=1),GM371-GX371,0)</f>
        <v/>
      </c>
      <c r="GO371" s="95">
        <f>IF(BI371=2,GM371-GX371,0)</f>
        <v/>
      </c>
      <c r="GP371" s="95">
        <f>IF(BI371=4,GM371-GX371,0)</f>
        <v/>
      </c>
      <c r="GQ371" s="95" t="n"/>
      <c r="GR371" s="95" t="n">
        <v>0</v>
      </c>
      <c r="GS371" s="95" t="n">
        <v>2</v>
      </c>
      <c r="GT371" s="95" t="n">
        <v>0</v>
      </c>
      <c r="GU371" s="95" t="n"/>
      <c r="GV371" s="95">
        <f>ROUND((GT371),6)</f>
        <v/>
      </c>
      <c r="GW371" s="95" t="n">
        <v>1</v>
      </c>
      <c r="GX371" s="95">
        <f>ROUND(HC371*I371,2)</f>
        <v/>
      </c>
      <c r="GY371" s="95" t="n">
        <v>0</v>
      </c>
      <c r="GZ371" s="95" t="n">
        <v>0</v>
      </c>
      <c r="HA371" s="95" t="n">
        <v>0</v>
      </c>
      <c r="HB371" s="95" t="n">
        <v>0</v>
      </c>
      <c r="HC371" s="95">
        <f>GV371*GW371</f>
        <v/>
      </c>
      <c r="HD371" s="95" t="n">
        <v>0</v>
      </c>
      <c r="HE371" s="95" t="n"/>
      <c r="HF371" s="95" t="n"/>
      <c r="HG371" s="95" t="n"/>
      <c r="HH371" s="95" t="n"/>
      <c r="HI371" s="95" t="n"/>
      <c r="HJ371" s="95" t="n"/>
      <c r="HK371" s="95" t="n"/>
      <c r="HL371" s="95" t="n"/>
      <c r="HM371" s="95" t="n"/>
      <c r="HN371" s="95" t="n"/>
      <c r="HO371" s="95" t="n"/>
      <c r="HP371" s="95" t="n"/>
      <c r="HQ371" s="95" t="n"/>
      <c r="HR371" s="95" t="n"/>
      <c r="HS371" s="95" t="n"/>
      <c r="HT371" s="95" t="n"/>
      <c r="HU371" s="95" t="n"/>
      <c r="HV371" s="95" t="n"/>
      <c r="HW371" s="95" t="n"/>
      <c r="HX371" s="95" t="n"/>
      <c r="HY371" s="95" t="n"/>
      <c r="HZ371" s="95" t="n"/>
      <c r="IA371" s="95" t="n"/>
      <c r="IB371" s="95" t="n"/>
      <c r="IC371" s="95" t="n"/>
      <c r="ID371" s="95" t="n"/>
      <c r="IE371" s="95" t="n"/>
      <c r="IF371" s="95" t="n"/>
      <c r="IG371" s="95" t="n"/>
      <c r="IH371" s="95" t="n"/>
      <c r="II371" s="95" t="n"/>
      <c r="IJ371" s="95" t="n"/>
      <c r="IK371" s="95" t="n"/>
      <c r="IL371" s="95" t="n"/>
      <c r="IM371" s="95" t="n"/>
      <c r="IN371" s="95" t="n"/>
      <c r="IO371" s="95" t="n"/>
      <c r="IP371" s="95" t="n"/>
      <c r="IQ371" s="95" t="n"/>
      <c r="IR371" s="95" t="n"/>
      <c r="IS371" s="95" t="n"/>
      <c r="IT371" s="95" t="n"/>
      <c r="IU371" s="95" t="n"/>
    </row>
    <row r="372" ht="12.75" customHeight="1" s="54">
      <c r="A372" s="95" t="n">
        <v>18</v>
      </c>
      <c r="B372" s="95" t="n">
        <v>1</v>
      </c>
      <c r="C372" s="95">
        <f>ROW(SmtRes!A349)</f>
        <v/>
      </c>
      <c r="D372" s="95">
        <f>ROW(EtalonRes!A349)</f>
        <v/>
      </c>
      <c r="E372" s="95" t="n">
        <v>2.1</v>
      </c>
      <c r="F372" s="95" t="inlineStr">
        <is>
          <t>TKP</t>
        </is>
      </c>
      <c r="G372" s="95" t="inlineStr">
        <is>
          <t>Профиль потолочный Knauf усиленный 60х27 мм 4 м</t>
        </is>
      </c>
      <c r="H372" s="95" t="inlineStr">
        <is>
          <t>шт.</t>
        </is>
      </c>
      <c r="I372" s="95" t="n">
        <v>371.8</v>
      </c>
      <c r="J372" s="95" t="n">
        <v>724.83</v>
      </c>
      <c r="K372" s="95" t="n">
        <v>269493.27</v>
      </c>
      <c r="L372" s="95" t="n"/>
      <c r="M372" s="95" t="n"/>
      <c r="N372" s="95" t="n"/>
      <c r="O372" s="95">
        <f>ROUND(Z372,2)</f>
        <v/>
      </c>
      <c r="P372" s="95">
        <f>ROUND(U372,2)</f>
        <v/>
      </c>
      <c r="Q372" s="95">
        <f>ROUND(1,2)</f>
        <v/>
      </c>
      <c r="R372" s="95">
        <f>ROUND(AH372,2)</f>
        <v/>
      </c>
      <c r="S372" s="95" t="inlineStr">
        <is>
          <t>ТКП</t>
        </is>
      </c>
      <c r="T372" s="95" t="inlineStr">
        <is>
          <t>material</t>
        </is>
      </c>
      <c r="U372" s="95" t="n">
        <v>269493.27</v>
      </c>
      <c r="V372" s="95" t="n">
        <v>0</v>
      </c>
      <c r="W372" s="95" t="n">
        <v>0</v>
      </c>
      <c r="X372" s="95" t="n">
        <v>0</v>
      </c>
      <c r="Y372" s="95" t="n">
        <v>0</v>
      </c>
      <c r="Z372" s="95" t="n">
        <v>269491.79</v>
      </c>
      <c r="AA372" s="95" t="n">
        <v>0</v>
      </c>
      <c r="AB372" s="95" t="n">
        <v>0</v>
      </c>
      <c r="AC372" s="95" t="n">
        <v>0</v>
      </c>
      <c r="AD372" s="95" t="n">
        <v>0</v>
      </c>
      <c r="AE372" s="95" t="inlineStr">
        <is>
          <t>material</t>
        </is>
      </c>
      <c r="AF372" s="95" t="n">
        <v>0</v>
      </c>
      <c r="AG372" s="95" t="n">
        <v>0</v>
      </c>
      <c r="AH372" s="95" t="n">
        <v>0</v>
      </c>
      <c r="AI372" s="95">
        <f>(EX372)</f>
        <v/>
      </c>
      <c r="AJ372" s="95">
        <f>(AS372)</f>
        <v/>
      </c>
      <c r="AK372" s="95" t="n">
        <v>0</v>
      </c>
      <c r="AL372" s="95" t="n">
        <v>0</v>
      </c>
      <c r="AM372" s="95" t="n">
        <v>0</v>
      </c>
      <c r="AN372" s="95" t="n">
        <v>0</v>
      </c>
      <c r="AO372" s="95">
        <f>ROUND(O372,2)</f>
        <v/>
      </c>
      <c r="AP372" s="95" t="n">
        <v>0</v>
      </c>
      <c r="AQ372" s="95">
        <f>ROUND(R372,2)</f>
        <v/>
      </c>
      <c r="AR372" s="95" t="n">
        <v>0</v>
      </c>
      <c r="AS372" s="95" t="n">
        <v>0</v>
      </c>
      <c r="AT372" s="95" t="n">
        <v>0</v>
      </c>
      <c r="AU372" s="95" t="n">
        <v>0</v>
      </c>
      <c r="AV372" s="95" t="n">
        <v>1</v>
      </c>
      <c r="AW372" s="95" t="n">
        <v>1</v>
      </c>
      <c r="AX372" s="95" t="n"/>
      <c r="AY372" s="95" t="n"/>
      <c r="AZ372" s="95" t="n">
        <v>1</v>
      </c>
      <c r="BA372" s="95" t="n">
        <v>0</v>
      </c>
      <c r="BB372" s="95" t="n">
        <v>0</v>
      </c>
      <c r="BC372" s="95" t="n">
        <v>1</v>
      </c>
      <c r="BD372" s="95" t="n"/>
      <c r="BE372" s="95" t="n"/>
      <c r="BF372" s="95" t="n"/>
      <c r="BG372" s="95" t="n"/>
      <c r="BH372" s="95" t="n">
        <v>3</v>
      </c>
      <c r="BI372" s="95" t="n">
        <v>371.8</v>
      </c>
      <c r="BJ372" s="95" t="n"/>
      <c r="BK372" s="95" t="n"/>
      <c r="BL372" s="95" t="n"/>
      <c r="BM372" s="95" t="n">
        <v>400002</v>
      </c>
      <c r="BN372" s="95" t="n">
        <v>0</v>
      </c>
      <c r="BO372" s="95" t="n"/>
      <c r="BP372" s="95" t="n">
        <v>0</v>
      </c>
      <c r="BQ372" s="95" t="n">
        <v>202</v>
      </c>
      <c r="BR372" s="95" t="n">
        <v>0</v>
      </c>
      <c r="BS372" s="95" t="n">
        <v>1</v>
      </c>
      <c r="BT372" s="95" t="n">
        <v>1</v>
      </c>
      <c r="BU372" s="95" t="n">
        <v>1</v>
      </c>
      <c r="BV372" s="95" t="n">
        <v>1</v>
      </c>
      <c r="BW372" s="95" t="n">
        <v>1</v>
      </c>
      <c r="BX372" s="95" t="n">
        <v>1</v>
      </c>
      <c r="BY372" s="95" t="n"/>
      <c r="BZ372" s="95" t="n">
        <v>0</v>
      </c>
      <c r="CA372" s="95" t="n">
        <v>0</v>
      </c>
      <c r="CB372" s="95" t="n"/>
      <c r="CC372" s="95" t="n"/>
      <c r="CD372" s="95" t="n"/>
      <c r="CE372" s="95" t="n">
        <v>30</v>
      </c>
      <c r="CF372" s="95" t="n">
        <v>0</v>
      </c>
      <c r="CG372" s="95" t="n">
        <v>0</v>
      </c>
      <c r="CH372" s="95" t="n"/>
      <c r="CI372" s="95" t="n"/>
      <c r="CJ372" s="95" t="n"/>
      <c r="CK372" s="95" t="n"/>
      <c r="CL372" s="95" t="n"/>
      <c r="CM372" s="95" t="n">
        <v>0</v>
      </c>
      <c r="CN372" s="95" t="n"/>
      <c r="CO372" s="95" t="n">
        <v>0</v>
      </c>
      <c r="CP372" s="95">
        <f>ROUND(P372,2)</f>
        <v/>
      </c>
      <c r="CQ372" s="95">
        <f>ROUND(V372,2)</f>
        <v/>
      </c>
      <c r="CR372" s="95">
        <f>ROUND(W372,2)</f>
        <v/>
      </c>
      <c r="CS372" s="95">
        <f>ROUND(X372,2)</f>
        <v/>
      </c>
      <c r="CT372" s="95">
        <f>ROUND(Y372,2)</f>
        <v/>
      </c>
      <c r="CU372" s="95">
        <f>ROUND(AF372,2)</f>
        <v/>
      </c>
      <c r="CV372" s="95">
        <f>ROUND((AH372*AV372),2)</f>
        <v/>
      </c>
      <c r="CW372" s="95">
        <f>ROUND(AI372,2)</f>
        <v/>
      </c>
      <c r="CX372" s="95">
        <f>ROUND(AJ372,2)</f>
        <v/>
      </c>
      <c r="CY372" s="95">
        <f>ROUND(((P372*AT372)/100),2)</f>
        <v/>
      </c>
      <c r="CZ372" s="95">
        <f>ROUND(((P372*AU372)/100),2)</f>
        <v/>
      </c>
      <c r="DA372" s="95" t="n"/>
      <c r="DB372" s="95" t="n"/>
      <c r="DC372" s="95" t="n"/>
      <c r="DD372" s="95" t="n"/>
      <c r="DE372" s="95" t="n"/>
      <c r="DF372" s="95" t="n"/>
      <c r="DG372" s="95" t="n"/>
      <c r="DH372" s="95" t="n"/>
      <c r="DI372" s="95" t="n"/>
      <c r="DJ372" s="95" t="n"/>
      <c r="DK372" s="95" t="n"/>
      <c r="DL372" s="95" t="n"/>
      <c r="DM372" s="95" t="n"/>
      <c r="DN372" s="95" t="n">
        <v>0</v>
      </c>
      <c r="DO372" s="95" t="n">
        <v>0</v>
      </c>
      <c r="DP372" s="95" t="n">
        <v>1</v>
      </c>
      <c r="DQ372" s="95" t="n">
        <v>1</v>
      </c>
      <c r="DR372" s="95" t="n"/>
      <c r="DS372" s="95" t="n"/>
      <c r="DT372" s="95" t="n"/>
      <c r="DU372" s="95" t="n">
        <v>1000</v>
      </c>
      <c r="DV372" s="95" t="inlineStr">
        <is>
          <t>шт.</t>
        </is>
      </c>
      <c r="DW372" s="95" t="inlineStr">
        <is>
          <t>шт.</t>
        </is>
      </c>
      <c r="DX372" s="95" t="n">
        <v>1</v>
      </c>
      <c r="DY372" s="95" t="n"/>
      <c r="DZ372" s="95" t="n"/>
      <c r="EA372" s="95" t="n"/>
      <c r="EB372" s="95" t="n"/>
      <c r="EC372" s="95" t="n"/>
      <c r="ED372" s="95" t="n"/>
      <c r="EE372" s="95" t="n">
        <v>1096639322</v>
      </c>
      <c r="EF372" s="95" t="n">
        <v>202</v>
      </c>
      <c r="EG372" s="95" t="inlineStr">
        <is>
          <t>Материалы</t>
        </is>
      </c>
      <c r="EH372" s="95" t="n">
        <v>0</v>
      </c>
      <c r="EI372" s="95" t="n"/>
      <c r="EJ372" s="95" t="n">
        <v>371.8</v>
      </c>
      <c r="EK372" s="95" t="n">
        <v>0</v>
      </c>
      <c r="EL372" s="95" t="inlineStr">
        <is>
          <t>ТКП / коммерческое предложение</t>
        </is>
      </c>
      <c r="EM372" s="95" t="inlineStr">
        <is>
          <t>ТКП</t>
        </is>
      </c>
      <c r="EN372" s="95" t="n"/>
      <c r="EO372" s="95" t="n"/>
      <c r="EP372" s="95" t="n"/>
      <c r="EQ372" s="95" t="n">
        <v>0</v>
      </c>
      <c r="ER372" s="95" t="n">
        <v>724.83</v>
      </c>
      <c r="ES372" s="95" t="n">
        <v>0</v>
      </c>
      <c r="ET372" s="95" t="n">
        <v>0</v>
      </c>
      <c r="EU372" s="95" t="n">
        <v>0</v>
      </c>
      <c r="EV372" s="95" t="n">
        <v>0</v>
      </c>
      <c r="EW372" s="95" t="n">
        <v>0</v>
      </c>
      <c r="EX372" s="95" t="n">
        <v>0</v>
      </c>
      <c r="EY372" s="95" t="n">
        <v>0</v>
      </c>
      <c r="EZ372" s="95" t="n"/>
      <c r="FA372" s="95" t="n"/>
      <c r="FB372" s="95" t="n"/>
      <c r="FC372" s="95" t="n"/>
      <c r="FD372" s="95" t="n"/>
      <c r="FE372" s="95" t="n"/>
      <c r="FF372" s="95" t="n"/>
      <c r="FG372" s="95" t="n"/>
      <c r="FH372" s="95" t="n"/>
      <c r="FI372" s="95" t="n"/>
      <c r="FJ372" s="95" t="n"/>
      <c r="FK372" s="95" t="n"/>
      <c r="FL372" s="95" t="n"/>
      <c r="FM372" s="95" t="n"/>
      <c r="FN372" s="95" t="n"/>
      <c r="FO372" s="95" t="n"/>
      <c r="FP372" s="95" t="n"/>
      <c r="FQ372" s="95" t="n">
        <v>0</v>
      </c>
      <c r="FR372" s="95">
        <f>ROUND(IF(BI372=3,GM372,0),2)</f>
        <v/>
      </c>
      <c r="FS372" s="95" t="n">
        <v>0</v>
      </c>
      <c r="FT372" s="95" t="n"/>
      <c r="FU372" s="95" t="n"/>
      <c r="FV372" s="95" t="n"/>
      <c r="FW372" s="95" t="n"/>
      <c r="FX372" s="95" t="n">
        <v>0</v>
      </c>
      <c r="FY372" s="95" t="n">
        <v>0</v>
      </c>
      <c r="FZ372" s="95" t="n"/>
      <c r="GA372" s="95" t="inlineStr">
        <is>
          <t>[82 / 1,20 /  1] +  2% Заг.скл</t>
        </is>
      </c>
      <c r="GB372" s="95" t="n"/>
      <c r="GC372" s="95" t="n"/>
      <c r="GD372" s="95" t="n">
        <v>1</v>
      </c>
      <c r="GE372" s="95" t="n"/>
      <c r="GF372" s="95" t="n">
        <v>1096639322</v>
      </c>
      <c r="GG372" s="95" t="n">
        <v>2</v>
      </c>
      <c r="GH372" s="95" t="n">
        <v>4</v>
      </c>
      <c r="GI372" s="95" t="n">
        <v>-2</v>
      </c>
      <c r="GJ372" s="95" t="n">
        <v>0</v>
      </c>
      <c r="GK372" s="95" t="n">
        <v>0</v>
      </c>
      <c r="GL372" s="95">
        <f>ROUND(IF(AND(BH372=3,BI372=3,FS372&lt;&gt;0),P372,0),2)</f>
        <v/>
      </c>
      <c r="GM372" s="95">
        <f>ROUND(O372+X372+Y372,2)+GX372</f>
        <v/>
      </c>
      <c r="GN372" s="95">
        <f>IF(OR(BI372=0,BI372=1),GM372-GX372,0)</f>
        <v/>
      </c>
      <c r="GO372" s="95">
        <f>IF(BI372=2,GM372-GX372,0)</f>
        <v/>
      </c>
      <c r="GP372" s="95">
        <f>IF(BI372=4,GM372-GX372,0)</f>
        <v/>
      </c>
      <c r="GQ372" s="95" t="n"/>
      <c r="GR372" s="95" t="n">
        <v>0</v>
      </c>
      <c r="GS372" s="95" t="n">
        <v>2</v>
      </c>
      <c r="GT372" s="95" t="n">
        <v>0</v>
      </c>
      <c r="GU372" s="95" t="n"/>
      <c r="GV372" s="95">
        <f>ROUND((GT372),6)</f>
        <v/>
      </c>
      <c r="GW372" s="95" t="n">
        <v>1</v>
      </c>
      <c r="GX372" s="95">
        <f>ROUND(HC372*I372,2)</f>
        <v/>
      </c>
      <c r="GY372" s="95" t="n">
        <v>0</v>
      </c>
      <c r="GZ372" s="95" t="n">
        <v>0</v>
      </c>
      <c r="HA372" s="95" t="n">
        <v>0</v>
      </c>
      <c r="HB372" s="95" t="n">
        <v>0</v>
      </c>
      <c r="HC372" s="95">
        <f>GV372*GW372</f>
        <v/>
      </c>
      <c r="HD372" s="95" t="n">
        <v>0</v>
      </c>
      <c r="HE372" s="95" t="n"/>
      <c r="HF372" s="95" t="n"/>
      <c r="HG372" s="95" t="n"/>
      <c r="HH372" s="95" t="n"/>
      <c r="HI372" s="95" t="n"/>
      <c r="HJ372" s="95" t="n"/>
      <c r="HK372" s="95" t="n"/>
      <c r="HL372" s="95" t="n"/>
      <c r="HM372" s="95" t="n"/>
      <c r="HN372" s="95" t="n"/>
      <c r="HO372" s="95" t="n"/>
      <c r="HP372" s="95" t="n"/>
      <c r="HQ372" s="95" t="n"/>
      <c r="HR372" s="95" t="n"/>
      <c r="HS372" s="95" t="n"/>
      <c r="HT372" s="95" t="n"/>
      <c r="HU372" s="95" t="n"/>
      <c r="HV372" s="95" t="n"/>
      <c r="HW372" s="95" t="n"/>
      <c r="HX372" s="95" t="n"/>
      <c r="HY372" s="95" t="n"/>
      <c r="HZ372" s="95" t="n"/>
      <c r="IA372" s="95" t="n"/>
      <c r="IB372" s="95" t="n"/>
      <c r="IC372" s="95" t="n"/>
      <c r="ID372" s="95" t="n"/>
      <c r="IE372" s="95" t="n"/>
      <c r="IF372" s="95" t="n"/>
      <c r="IG372" s="95" t="n"/>
      <c r="IH372" s="95" t="n"/>
      <c r="II372" s="95" t="n"/>
      <c r="IJ372" s="95" t="n"/>
      <c r="IK372" s="95" t="n"/>
      <c r="IL372" s="95" t="n"/>
      <c r="IM372" s="95" t="n"/>
      <c r="IN372" s="95" t="n"/>
      <c r="IO372" s="95" t="n"/>
      <c r="IP372" s="95" t="n"/>
      <c r="IQ372" s="95" t="n"/>
      <c r="IR372" s="95" t="n"/>
      <c r="IS372" s="95" t="n"/>
      <c r="IT372" s="95" t="n"/>
      <c r="IU372" s="95" t="n"/>
    </row>
    <row r="373" ht="12.75" customHeight="1" s="54">
      <c r="A373" s="95" t="n">
        <v>18</v>
      </c>
      <c r="B373" s="95" t="n">
        <v>1</v>
      </c>
      <c r="C373" s="95">
        <f>ROW(SmtRes!A350)</f>
        <v/>
      </c>
      <c r="D373" s="95">
        <f>ROW(EtalonRes!A350)</f>
        <v/>
      </c>
      <c r="E373" s="95" t="n">
        <v>2.1</v>
      </c>
      <c r="F373" s="95" t="inlineStr">
        <is>
          <t>TKP</t>
        </is>
      </c>
      <c r="G373" s="95" t="inlineStr">
        <is>
          <t>Профиль направляющий Knauf усиленный 27х28 мм 3 м</t>
        </is>
      </c>
      <c r="H373" s="95" t="inlineStr">
        <is>
          <t>шт.</t>
        </is>
      </c>
      <c r="I373" s="95" t="n">
        <v>191.4</v>
      </c>
      <c r="J373" s="95" t="n">
        <v>356.84</v>
      </c>
      <c r="K373" s="95" t="n">
        <v>68299.42999999999</v>
      </c>
      <c r="L373" s="95" t="n"/>
      <c r="M373" s="95" t="n"/>
      <c r="N373" s="95" t="n"/>
      <c r="O373" s="95">
        <f>ROUND(Z373,2)</f>
        <v/>
      </c>
      <c r="P373" s="95">
        <f>ROUND(U373,2)</f>
        <v/>
      </c>
      <c r="Q373" s="95">
        <f>ROUND(1,2)</f>
        <v/>
      </c>
      <c r="R373" s="95">
        <f>ROUND(AH373,2)</f>
        <v/>
      </c>
      <c r="S373" s="95" t="inlineStr">
        <is>
          <t>ТКП</t>
        </is>
      </c>
      <c r="T373" s="95" t="inlineStr">
        <is>
          <t>material</t>
        </is>
      </c>
      <c r="U373" s="95" t="n">
        <v>68299.42999999999</v>
      </c>
      <c r="V373" s="95" t="n">
        <v>0</v>
      </c>
      <c r="W373" s="95" t="n">
        <v>0</v>
      </c>
      <c r="X373" s="95" t="n">
        <v>0</v>
      </c>
      <c r="Y373" s="95" t="n">
        <v>0</v>
      </c>
      <c r="Z373" s="95" t="n">
        <v>68299.17999999999</v>
      </c>
      <c r="AA373" s="95" t="n">
        <v>0</v>
      </c>
      <c r="AB373" s="95" t="n">
        <v>0</v>
      </c>
      <c r="AC373" s="95" t="n">
        <v>0</v>
      </c>
      <c r="AD373" s="95" t="n">
        <v>0</v>
      </c>
      <c r="AE373" s="95" t="inlineStr">
        <is>
          <t>material</t>
        </is>
      </c>
      <c r="AF373" s="95" t="n">
        <v>0</v>
      </c>
      <c r="AG373" s="95" t="n">
        <v>0</v>
      </c>
      <c r="AH373" s="95" t="n">
        <v>0</v>
      </c>
      <c r="AI373" s="95">
        <f>(EX373)</f>
        <v/>
      </c>
      <c r="AJ373" s="95">
        <f>(AS373)</f>
        <v/>
      </c>
      <c r="AK373" s="95" t="n">
        <v>0</v>
      </c>
      <c r="AL373" s="95" t="n">
        <v>0</v>
      </c>
      <c r="AM373" s="95" t="n">
        <v>0</v>
      </c>
      <c r="AN373" s="95" t="n">
        <v>0</v>
      </c>
      <c r="AO373" s="95">
        <f>ROUND(O373,2)</f>
        <v/>
      </c>
      <c r="AP373" s="95" t="n">
        <v>0</v>
      </c>
      <c r="AQ373" s="95">
        <f>ROUND(R373,2)</f>
        <v/>
      </c>
      <c r="AR373" s="95" t="n">
        <v>0</v>
      </c>
      <c r="AS373" s="95" t="n">
        <v>0</v>
      </c>
      <c r="AT373" s="95" t="n">
        <v>0</v>
      </c>
      <c r="AU373" s="95" t="n">
        <v>0</v>
      </c>
      <c r="AV373" s="95" t="n">
        <v>1</v>
      </c>
      <c r="AW373" s="95" t="n">
        <v>1</v>
      </c>
      <c r="AX373" s="95" t="n"/>
      <c r="AY373" s="95" t="n"/>
      <c r="AZ373" s="95" t="n">
        <v>1</v>
      </c>
      <c r="BA373" s="95" t="n">
        <v>0</v>
      </c>
      <c r="BB373" s="95" t="n">
        <v>0</v>
      </c>
      <c r="BC373" s="95" t="n">
        <v>1</v>
      </c>
      <c r="BD373" s="95" t="n"/>
      <c r="BE373" s="95" t="n"/>
      <c r="BF373" s="95" t="n"/>
      <c r="BG373" s="95" t="n"/>
      <c r="BH373" s="95" t="n">
        <v>3</v>
      </c>
      <c r="BI373" s="95" t="n">
        <v>191.4</v>
      </c>
      <c r="BJ373" s="95" t="n"/>
      <c r="BK373" s="95" t="n"/>
      <c r="BL373" s="95" t="n"/>
      <c r="BM373" s="95" t="n">
        <v>400002</v>
      </c>
      <c r="BN373" s="95" t="n">
        <v>0</v>
      </c>
      <c r="BO373" s="95" t="n"/>
      <c r="BP373" s="95" t="n">
        <v>0</v>
      </c>
      <c r="BQ373" s="95" t="n">
        <v>202</v>
      </c>
      <c r="BR373" s="95" t="n">
        <v>0</v>
      </c>
      <c r="BS373" s="95" t="n">
        <v>1</v>
      </c>
      <c r="BT373" s="95" t="n">
        <v>1</v>
      </c>
      <c r="BU373" s="95" t="n">
        <v>1</v>
      </c>
      <c r="BV373" s="95" t="n">
        <v>1</v>
      </c>
      <c r="BW373" s="95" t="n">
        <v>1</v>
      </c>
      <c r="BX373" s="95" t="n">
        <v>1</v>
      </c>
      <c r="BY373" s="95" t="n"/>
      <c r="BZ373" s="95" t="n">
        <v>0</v>
      </c>
      <c r="CA373" s="95" t="n">
        <v>0</v>
      </c>
      <c r="CB373" s="95" t="n"/>
      <c r="CC373" s="95" t="n"/>
      <c r="CD373" s="95" t="n"/>
      <c r="CE373" s="95" t="n">
        <v>30</v>
      </c>
      <c r="CF373" s="95" t="n">
        <v>0</v>
      </c>
      <c r="CG373" s="95" t="n">
        <v>0</v>
      </c>
      <c r="CH373" s="95" t="n"/>
      <c r="CI373" s="95" t="n"/>
      <c r="CJ373" s="95" t="n"/>
      <c r="CK373" s="95" t="n"/>
      <c r="CL373" s="95" t="n"/>
      <c r="CM373" s="95" t="n">
        <v>0</v>
      </c>
      <c r="CN373" s="95" t="n"/>
      <c r="CO373" s="95" t="n">
        <v>0</v>
      </c>
      <c r="CP373" s="95">
        <f>ROUND(P373,2)</f>
        <v/>
      </c>
      <c r="CQ373" s="95">
        <f>ROUND(V373,2)</f>
        <v/>
      </c>
      <c r="CR373" s="95">
        <f>ROUND(W373,2)</f>
        <v/>
      </c>
      <c r="CS373" s="95">
        <f>ROUND(X373,2)</f>
        <v/>
      </c>
      <c r="CT373" s="95">
        <f>ROUND(Y373,2)</f>
        <v/>
      </c>
      <c r="CU373" s="95">
        <f>ROUND(AF373,2)</f>
        <v/>
      </c>
      <c r="CV373" s="95">
        <f>ROUND((AH373*AV373),2)</f>
        <v/>
      </c>
      <c r="CW373" s="95">
        <f>ROUND(AI373,2)</f>
        <v/>
      </c>
      <c r="CX373" s="95">
        <f>ROUND(AJ373,2)</f>
        <v/>
      </c>
      <c r="CY373" s="95">
        <f>ROUND(((P373*AT373)/100),2)</f>
        <v/>
      </c>
      <c r="CZ373" s="95">
        <f>ROUND(((P373*AU373)/100),2)</f>
        <v/>
      </c>
      <c r="DA373" s="95" t="n"/>
      <c r="DB373" s="95" t="n"/>
      <c r="DC373" s="95" t="n"/>
      <c r="DD373" s="95" t="n"/>
      <c r="DE373" s="95" t="n"/>
      <c r="DF373" s="95" t="n"/>
      <c r="DG373" s="95" t="n"/>
      <c r="DH373" s="95" t="n"/>
      <c r="DI373" s="95" t="n"/>
      <c r="DJ373" s="95" t="n"/>
      <c r="DK373" s="95" t="n"/>
      <c r="DL373" s="95" t="n"/>
      <c r="DM373" s="95" t="n"/>
      <c r="DN373" s="95" t="n">
        <v>0</v>
      </c>
      <c r="DO373" s="95" t="n">
        <v>0</v>
      </c>
      <c r="DP373" s="95" t="n">
        <v>1</v>
      </c>
      <c r="DQ373" s="95" t="n">
        <v>1</v>
      </c>
      <c r="DR373" s="95" t="n"/>
      <c r="DS373" s="95" t="n"/>
      <c r="DT373" s="95" t="n"/>
      <c r="DU373" s="95" t="n">
        <v>1000</v>
      </c>
      <c r="DV373" s="95" t="inlineStr">
        <is>
          <t>шт.</t>
        </is>
      </c>
      <c r="DW373" s="95" t="inlineStr">
        <is>
          <t>шт.</t>
        </is>
      </c>
      <c r="DX373" s="95" t="n">
        <v>1</v>
      </c>
      <c r="DY373" s="95" t="n"/>
      <c r="DZ373" s="95" t="n"/>
      <c r="EA373" s="95" t="n"/>
      <c r="EB373" s="95" t="n"/>
      <c r="EC373" s="95" t="n"/>
      <c r="ED373" s="95" t="n"/>
      <c r="EE373" s="95" t="n">
        <v>1403540242</v>
      </c>
      <c r="EF373" s="95" t="n">
        <v>202</v>
      </c>
      <c r="EG373" s="95" t="inlineStr">
        <is>
          <t>Материалы</t>
        </is>
      </c>
      <c r="EH373" s="95" t="n">
        <v>0</v>
      </c>
      <c r="EI373" s="95" t="n"/>
      <c r="EJ373" s="95" t="n">
        <v>191.4</v>
      </c>
      <c r="EK373" s="95" t="n">
        <v>0</v>
      </c>
      <c r="EL373" s="95" t="inlineStr">
        <is>
          <t>ТКП / коммерческое предложение</t>
        </is>
      </c>
      <c r="EM373" s="95" t="inlineStr">
        <is>
          <t>ТКП</t>
        </is>
      </c>
      <c r="EN373" s="95" t="n"/>
      <c r="EO373" s="95" t="n"/>
      <c r="EP373" s="95" t="n"/>
      <c r="EQ373" s="95" t="n">
        <v>0</v>
      </c>
      <c r="ER373" s="95" t="n">
        <v>356.84</v>
      </c>
      <c r="ES373" s="95" t="n">
        <v>0</v>
      </c>
      <c r="ET373" s="95" t="n">
        <v>0</v>
      </c>
      <c r="EU373" s="95" t="n">
        <v>0</v>
      </c>
      <c r="EV373" s="95" t="n">
        <v>0</v>
      </c>
      <c r="EW373" s="95" t="n">
        <v>0</v>
      </c>
      <c r="EX373" s="95" t="n">
        <v>0</v>
      </c>
      <c r="EY373" s="95" t="n">
        <v>0</v>
      </c>
      <c r="EZ373" s="95" t="n"/>
      <c r="FA373" s="95" t="n"/>
      <c r="FB373" s="95" t="n"/>
      <c r="FC373" s="95" t="n"/>
      <c r="FD373" s="95" t="n"/>
      <c r="FE373" s="95" t="n"/>
      <c r="FF373" s="95" t="n"/>
      <c r="FG373" s="95" t="n"/>
      <c r="FH373" s="95" t="n"/>
      <c r="FI373" s="95" t="n"/>
      <c r="FJ373" s="95" t="n"/>
      <c r="FK373" s="95" t="n"/>
      <c r="FL373" s="95" t="n"/>
      <c r="FM373" s="95" t="n"/>
      <c r="FN373" s="95" t="n"/>
      <c r="FO373" s="95" t="n"/>
      <c r="FP373" s="95" t="n"/>
      <c r="FQ373" s="95" t="n">
        <v>0</v>
      </c>
      <c r="FR373" s="95">
        <f>ROUND(IF(BI373=3,GM373,0),2)</f>
        <v/>
      </c>
      <c r="FS373" s="95" t="n">
        <v>0</v>
      </c>
      <c r="FT373" s="95" t="n"/>
      <c r="FU373" s="95" t="n"/>
      <c r="FV373" s="95" t="n"/>
      <c r="FW373" s="95" t="n"/>
      <c r="FX373" s="95" t="n">
        <v>0</v>
      </c>
      <c r="FY373" s="95" t="n">
        <v>0</v>
      </c>
      <c r="FZ373" s="95" t="n"/>
      <c r="GA373" s="95" t="inlineStr">
        <is>
          <t>[82 / 1,20 /  1] +  2% Заг.скл</t>
        </is>
      </c>
      <c r="GB373" s="95" t="n"/>
      <c r="GC373" s="95" t="n"/>
      <c r="GD373" s="95" t="n">
        <v>1</v>
      </c>
      <c r="GE373" s="95" t="n"/>
      <c r="GF373" s="95" t="n">
        <v>1403540242</v>
      </c>
      <c r="GG373" s="95" t="n">
        <v>2</v>
      </c>
      <c r="GH373" s="95" t="n">
        <v>4</v>
      </c>
      <c r="GI373" s="95" t="n">
        <v>-2</v>
      </c>
      <c r="GJ373" s="95" t="n">
        <v>0</v>
      </c>
      <c r="GK373" s="95" t="n">
        <v>0</v>
      </c>
      <c r="GL373" s="95">
        <f>ROUND(IF(AND(BH373=3,BI373=3,FS373&lt;&gt;0),P373,0),2)</f>
        <v/>
      </c>
      <c r="GM373" s="95">
        <f>ROUND(O373+X373+Y373,2)+GX373</f>
        <v/>
      </c>
      <c r="GN373" s="95">
        <f>IF(OR(BI373=0,BI373=1),GM373-GX373,0)</f>
        <v/>
      </c>
      <c r="GO373" s="95">
        <f>IF(BI373=2,GM373-GX373,0)</f>
        <v/>
      </c>
      <c r="GP373" s="95">
        <f>IF(BI373=4,GM373-GX373,0)</f>
        <v/>
      </c>
      <c r="GQ373" s="95" t="n"/>
      <c r="GR373" s="95" t="n">
        <v>0</v>
      </c>
      <c r="GS373" s="95" t="n">
        <v>2</v>
      </c>
      <c r="GT373" s="95" t="n">
        <v>0</v>
      </c>
      <c r="GU373" s="95" t="n"/>
      <c r="GV373" s="95">
        <f>ROUND((GT373),6)</f>
        <v/>
      </c>
      <c r="GW373" s="95" t="n">
        <v>1</v>
      </c>
      <c r="GX373" s="95">
        <f>ROUND(HC373*I373,2)</f>
        <v/>
      </c>
      <c r="GY373" s="95" t="n">
        <v>0</v>
      </c>
      <c r="GZ373" s="95" t="n">
        <v>0</v>
      </c>
      <c r="HA373" s="95" t="n">
        <v>0</v>
      </c>
      <c r="HB373" s="95" t="n">
        <v>0</v>
      </c>
      <c r="HC373" s="95">
        <f>GV373*GW373</f>
        <v/>
      </c>
      <c r="HD373" s="95" t="n">
        <v>0</v>
      </c>
      <c r="HE373" s="95" t="n"/>
      <c r="HF373" s="95" t="n"/>
      <c r="HG373" s="95" t="n"/>
      <c r="HH373" s="95" t="n"/>
      <c r="HI373" s="95" t="n"/>
      <c r="HJ373" s="95" t="n"/>
      <c r="HK373" s="95" t="n"/>
      <c r="HL373" s="95" t="n"/>
      <c r="HM373" s="95" t="n"/>
      <c r="HN373" s="95" t="n"/>
      <c r="HO373" s="95" t="n"/>
      <c r="HP373" s="95" t="n"/>
      <c r="HQ373" s="95" t="n"/>
      <c r="HR373" s="95" t="n"/>
      <c r="HS373" s="95" t="n"/>
      <c r="HT373" s="95" t="n"/>
      <c r="HU373" s="95" t="n"/>
      <c r="HV373" s="95" t="n"/>
      <c r="HW373" s="95" t="n"/>
      <c r="HX373" s="95" t="n"/>
      <c r="HY373" s="95" t="n"/>
      <c r="HZ373" s="95" t="n"/>
      <c r="IA373" s="95" t="n"/>
      <c r="IB373" s="95" t="n"/>
      <c r="IC373" s="95" t="n"/>
      <c r="ID373" s="95" t="n"/>
      <c r="IE373" s="95" t="n"/>
      <c r="IF373" s="95" t="n"/>
      <c r="IG373" s="95" t="n"/>
      <c r="IH373" s="95" t="n"/>
      <c r="II373" s="95" t="n"/>
      <c r="IJ373" s="95" t="n"/>
      <c r="IK373" s="95" t="n"/>
      <c r="IL373" s="95" t="n"/>
      <c r="IM373" s="95" t="n"/>
      <c r="IN373" s="95" t="n"/>
      <c r="IO373" s="95" t="n"/>
      <c r="IP373" s="95" t="n"/>
      <c r="IQ373" s="95" t="n"/>
      <c r="IR373" s="95" t="n"/>
      <c r="IS373" s="95" t="n"/>
      <c r="IT373" s="95" t="n"/>
      <c r="IU373" s="95" t="n"/>
    </row>
    <row r="374" ht="12.75" customHeight="1" s="54">
      <c r="A374" s="95" t="n">
        <v>18</v>
      </c>
      <c r="B374" s="95" t="n">
        <v>1</v>
      </c>
      <c r="C374" s="95">
        <f>ROW(SmtRes!A351)</f>
        <v/>
      </c>
      <c r="D374" s="95">
        <f>ROW(EtalonRes!A351)</f>
        <v/>
      </c>
      <c r="E374" s="95" t="n">
        <v>2.1</v>
      </c>
      <c r="F374" s="95" t="inlineStr">
        <is>
          <t>TKP</t>
        </is>
      </c>
      <c r="G374" s="95" t="inlineStr">
        <is>
          <t>Подвесы, соединители, виброподвесы, саморезы, лента и шпаклевка швов VIP</t>
        </is>
      </c>
      <c r="H374" s="95" t="inlineStr">
        <is>
          <t>м2</t>
        </is>
      </c>
      <c r="I374" s="95" t="n">
        <v>644.8200000000001</v>
      </c>
      <c r="J374" s="95" t="n">
        <v>1505.42</v>
      </c>
      <c r="K374" s="95" t="n">
        <v>970727.75</v>
      </c>
      <c r="L374" s="95" t="n"/>
      <c r="M374" s="95" t="n"/>
      <c r="N374" s="95" t="n"/>
      <c r="O374" s="95">
        <f>ROUND(Z374,2)</f>
        <v/>
      </c>
      <c r="P374" s="95">
        <f>ROUND(U374,2)</f>
        <v/>
      </c>
      <c r="Q374" s="95">
        <f>ROUND(1,2)</f>
        <v/>
      </c>
      <c r="R374" s="95">
        <f>ROUND(AH374,2)</f>
        <v/>
      </c>
      <c r="S374" s="95" t="inlineStr">
        <is>
          <t>ТКП</t>
        </is>
      </c>
      <c r="T374" s="95" t="inlineStr">
        <is>
          <t>material</t>
        </is>
      </c>
      <c r="U374" s="95" t="n">
        <v>970727.75</v>
      </c>
      <c r="V374" s="95" t="n">
        <v>0</v>
      </c>
      <c r="W374" s="95" t="n">
        <v>0</v>
      </c>
      <c r="X374" s="95" t="n">
        <v>0</v>
      </c>
      <c r="Y374" s="95" t="n">
        <v>0</v>
      </c>
      <c r="Z374" s="95" t="n">
        <v>970724.92</v>
      </c>
      <c r="AA374" s="95" t="n">
        <v>0</v>
      </c>
      <c r="AB374" s="95" t="n">
        <v>0</v>
      </c>
      <c r="AC374" s="95" t="n">
        <v>0</v>
      </c>
      <c r="AD374" s="95" t="n">
        <v>0</v>
      </c>
      <c r="AE374" s="95" t="inlineStr">
        <is>
          <t>material</t>
        </is>
      </c>
      <c r="AF374" s="95" t="n">
        <v>0</v>
      </c>
      <c r="AG374" s="95" t="n">
        <v>0</v>
      </c>
      <c r="AH374" s="95" t="n">
        <v>0</v>
      </c>
      <c r="AI374" s="95">
        <f>(EX374)</f>
        <v/>
      </c>
      <c r="AJ374" s="95">
        <f>(AS374)</f>
        <v/>
      </c>
      <c r="AK374" s="95" t="n">
        <v>0</v>
      </c>
      <c r="AL374" s="95" t="n">
        <v>0</v>
      </c>
      <c r="AM374" s="95" t="n">
        <v>0</v>
      </c>
      <c r="AN374" s="95" t="n">
        <v>0</v>
      </c>
      <c r="AO374" s="95">
        <f>ROUND(O374,2)</f>
        <v/>
      </c>
      <c r="AP374" s="95" t="n">
        <v>0</v>
      </c>
      <c r="AQ374" s="95">
        <f>ROUND(R374,2)</f>
        <v/>
      </c>
      <c r="AR374" s="95" t="n">
        <v>0</v>
      </c>
      <c r="AS374" s="95" t="n">
        <v>0</v>
      </c>
      <c r="AT374" s="95" t="n">
        <v>0</v>
      </c>
      <c r="AU374" s="95" t="n">
        <v>0</v>
      </c>
      <c r="AV374" s="95" t="n">
        <v>1</v>
      </c>
      <c r="AW374" s="95" t="n">
        <v>1</v>
      </c>
      <c r="AX374" s="95" t="n"/>
      <c r="AY374" s="95" t="n"/>
      <c r="AZ374" s="95" t="n">
        <v>1</v>
      </c>
      <c r="BA374" s="95" t="n">
        <v>0</v>
      </c>
      <c r="BB374" s="95" t="n">
        <v>0</v>
      </c>
      <c r="BC374" s="95" t="n">
        <v>1</v>
      </c>
      <c r="BD374" s="95" t="n"/>
      <c r="BE374" s="95" t="n"/>
      <c r="BF374" s="95" t="n"/>
      <c r="BG374" s="95" t="n"/>
      <c r="BH374" s="95" t="n">
        <v>3</v>
      </c>
      <c r="BI374" s="95" t="n">
        <v>644.8200000000001</v>
      </c>
      <c r="BJ374" s="95" t="n"/>
      <c r="BK374" s="95" t="n"/>
      <c r="BL374" s="95" t="n"/>
      <c r="BM374" s="95" t="n">
        <v>400002</v>
      </c>
      <c r="BN374" s="95" t="n">
        <v>0</v>
      </c>
      <c r="BO374" s="95" t="n"/>
      <c r="BP374" s="95" t="n">
        <v>0</v>
      </c>
      <c r="BQ374" s="95" t="n">
        <v>202</v>
      </c>
      <c r="BR374" s="95" t="n">
        <v>0</v>
      </c>
      <c r="BS374" s="95" t="n">
        <v>1</v>
      </c>
      <c r="BT374" s="95" t="n">
        <v>1</v>
      </c>
      <c r="BU374" s="95" t="n">
        <v>1</v>
      </c>
      <c r="BV374" s="95" t="n">
        <v>1</v>
      </c>
      <c r="BW374" s="95" t="n">
        <v>1</v>
      </c>
      <c r="BX374" s="95" t="n">
        <v>1</v>
      </c>
      <c r="BY374" s="95" t="n"/>
      <c r="BZ374" s="95" t="n">
        <v>0</v>
      </c>
      <c r="CA374" s="95" t="n">
        <v>0</v>
      </c>
      <c r="CB374" s="95" t="n"/>
      <c r="CC374" s="95" t="n"/>
      <c r="CD374" s="95" t="n"/>
      <c r="CE374" s="95" t="n">
        <v>30</v>
      </c>
      <c r="CF374" s="95" t="n">
        <v>0</v>
      </c>
      <c r="CG374" s="95" t="n">
        <v>0</v>
      </c>
      <c r="CH374" s="95" t="n"/>
      <c r="CI374" s="95" t="n"/>
      <c r="CJ374" s="95" t="n"/>
      <c r="CK374" s="95" t="n"/>
      <c r="CL374" s="95" t="n"/>
      <c r="CM374" s="95" t="n">
        <v>0</v>
      </c>
      <c r="CN374" s="95" t="n"/>
      <c r="CO374" s="95" t="n">
        <v>0</v>
      </c>
      <c r="CP374" s="95">
        <f>ROUND(P374,2)</f>
        <v/>
      </c>
      <c r="CQ374" s="95">
        <f>ROUND(V374,2)</f>
        <v/>
      </c>
      <c r="CR374" s="95">
        <f>ROUND(W374,2)</f>
        <v/>
      </c>
      <c r="CS374" s="95">
        <f>ROUND(X374,2)</f>
        <v/>
      </c>
      <c r="CT374" s="95">
        <f>ROUND(Y374,2)</f>
        <v/>
      </c>
      <c r="CU374" s="95">
        <f>ROUND(AF374,2)</f>
        <v/>
      </c>
      <c r="CV374" s="95">
        <f>ROUND((AH374*AV374),2)</f>
        <v/>
      </c>
      <c r="CW374" s="95">
        <f>ROUND(AI374,2)</f>
        <v/>
      </c>
      <c r="CX374" s="95">
        <f>ROUND(AJ374,2)</f>
        <v/>
      </c>
      <c r="CY374" s="95">
        <f>ROUND(((P374*AT374)/100),2)</f>
        <v/>
      </c>
      <c r="CZ374" s="95">
        <f>ROUND(((P374*AU374)/100),2)</f>
        <v/>
      </c>
      <c r="DA374" s="95" t="n"/>
      <c r="DB374" s="95" t="n"/>
      <c r="DC374" s="95" t="n"/>
      <c r="DD374" s="95" t="n"/>
      <c r="DE374" s="95" t="n"/>
      <c r="DF374" s="95" t="n"/>
      <c r="DG374" s="95" t="n"/>
      <c r="DH374" s="95" t="n"/>
      <c r="DI374" s="95" t="n"/>
      <c r="DJ374" s="95" t="n"/>
      <c r="DK374" s="95" t="n"/>
      <c r="DL374" s="95" t="n"/>
      <c r="DM374" s="95" t="n"/>
      <c r="DN374" s="95" t="n">
        <v>0</v>
      </c>
      <c r="DO374" s="95" t="n">
        <v>0</v>
      </c>
      <c r="DP374" s="95" t="n">
        <v>1</v>
      </c>
      <c r="DQ374" s="95" t="n">
        <v>1</v>
      </c>
      <c r="DR374" s="95" t="n"/>
      <c r="DS374" s="95" t="n"/>
      <c r="DT374" s="95" t="n"/>
      <c r="DU374" s="95" t="n">
        <v>1000</v>
      </c>
      <c r="DV374" s="95" t="inlineStr">
        <is>
          <t>м2</t>
        </is>
      </c>
      <c r="DW374" s="95" t="inlineStr">
        <is>
          <t>м2</t>
        </is>
      </c>
      <c r="DX374" s="95" t="n">
        <v>1</v>
      </c>
      <c r="DY374" s="95" t="n"/>
      <c r="DZ374" s="95" t="n"/>
      <c r="EA374" s="95" t="n"/>
      <c r="EB374" s="95" t="n"/>
      <c r="EC374" s="95" t="n"/>
      <c r="ED374" s="95" t="n"/>
      <c r="EE374" s="95" t="n">
        <v>1695151755</v>
      </c>
      <c r="EF374" s="95" t="n">
        <v>202</v>
      </c>
      <c r="EG374" s="95" t="inlineStr">
        <is>
          <t>Материалы</t>
        </is>
      </c>
      <c r="EH374" s="95" t="n">
        <v>0</v>
      </c>
      <c r="EI374" s="95" t="n"/>
      <c r="EJ374" s="95" t="n">
        <v>644.8200000000001</v>
      </c>
      <c r="EK374" s="95" t="n">
        <v>0</v>
      </c>
      <c r="EL374" s="95" t="inlineStr">
        <is>
          <t>ТКП / коммерческое предложение</t>
        </is>
      </c>
      <c r="EM374" s="95" t="inlineStr">
        <is>
          <t>ТКП</t>
        </is>
      </c>
      <c r="EN374" s="95" t="n"/>
      <c r="EO374" s="95" t="n"/>
      <c r="EP374" s="95" t="n"/>
      <c r="EQ374" s="95" t="n">
        <v>0</v>
      </c>
      <c r="ER374" s="95" t="n">
        <v>1505.42</v>
      </c>
      <c r="ES374" s="95" t="n">
        <v>0</v>
      </c>
      <c r="ET374" s="95" t="n">
        <v>0</v>
      </c>
      <c r="EU374" s="95" t="n">
        <v>0</v>
      </c>
      <c r="EV374" s="95" t="n">
        <v>0</v>
      </c>
      <c r="EW374" s="95" t="n">
        <v>0</v>
      </c>
      <c r="EX374" s="95" t="n">
        <v>0</v>
      </c>
      <c r="EY374" s="95" t="n">
        <v>0</v>
      </c>
      <c r="EZ374" s="95" t="n"/>
      <c r="FA374" s="95" t="n"/>
      <c r="FB374" s="95" t="n"/>
      <c r="FC374" s="95" t="n"/>
      <c r="FD374" s="95" t="n"/>
      <c r="FE374" s="95" t="n"/>
      <c r="FF374" s="95" t="n"/>
      <c r="FG374" s="95" t="n"/>
      <c r="FH374" s="95" t="n"/>
      <c r="FI374" s="95" t="n"/>
      <c r="FJ374" s="95" t="n"/>
      <c r="FK374" s="95" t="n"/>
      <c r="FL374" s="95" t="n"/>
      <c r="FM374" s="95" t="n"/>
      <c r="FN374" s="95" t="n"/>
      <c r="FO374" s="95" t="n"/>
      <c r="FP374" s="95" t="n"/>
      <c r="FQ374" s="95" t="n">
        <v>0</v>
      </c>
      <c r="FR374" s="95">
        <f>ROUND(IF(BI374=3,GM374,0),2)</f>
        <v/>
      </c>
      <c r="FS374" s="95" t="n">
        <v>0</v>
      </c>
      <c r="FT374" s="95" t="n"/>
      <c r="FU374" s="95" t="n"/>
      <c r="FV374" s="95" t="n"/>
      <c r="FW374" s="95" t="n"/>
      <c r="FX374" s="95" t="n">
        <v>0</v>
      </c>
      <c r="FY374" s="95" t="n">
        <v>0</v>
      </c>
      <c r="FZ374" s="95" t="n"/>
      <c r="GA374" s="95" t="inlineStr">
        <is>
          <t>[82 / 1,20 /  1] +  2% Заг.скл</t>
        </is>
      </c>
      <c r="GB374" s="95" t="n"/>
      <c r="GC374" s="95" t="n"/>
      <c r="GD374" s="95" t="n">
        <v>1</v>
      </c>
      <c r="GE374" s="95" t="n"/>
      <c r="GF374" s="95" t="n">
        <v>1695151755</v>
      </c>
      <c r="GG374" s="95" t="n">
        <v>2</v>
      </c>
      <c r="GH374" s="95" t="n">
        <v>4</v>
      </c>
      <c r="GI374" s="95" t="n">
        <v>-2</v>
      </c>
      <c r="GJ374" s="95" t="n">
        <v>0</v>
      </c>
      <c r="GK374" s="95" t="n">
        <v>0</v>
      </c>
      <c r="GL374" s="95">
        <f>ROUND(IF(AND(BH374=3,BI374=3,FS374&lt;&gt;0),P374,0),2)</f>
        <v/>
      </c>
      <c r="GM374" s="95">
        <f>ROUND(O374+X374+Y374,2)+GX374</f>
        <v/>
      </c>
      <c r="GN374" s="95">
        <f>IF(OR(BI374=0,BI374=1),GM374-GX374,0)</f>
        <v/>
      </c>
      <c r="GO374" s="95">
        <f>IF(BI374=2,GM374-GX374,0)</f>
        <v/>
      </c>
      <c r="GP374" s="95">
        <f>IF(BI374=4,GM374-GX374,0)</f>
        <v/>
      </c>
      <c r="GQ374" s="95" t="n"/>
      <c r="GR374" s="95" t="n">
        <v>0</v>
      </c>
      <c r="GS374" s="95" t="n">
        <v>2</v>
      </c>
      <c r="GT374" s="95" t="n">
        <v>0</v>
      </c>
      <c r="GU374" s="95" t="n"/>
      <c r="GV374" s="95">
        <f>ROUND((GT374),6)</f>
        <v/>
      </c>
      <c r="GW374" s="95" t="n">
        <v>1</v>
      </c>
      <c r="GX374" s="95">
        <f>ROUND(HC374*I374,2)</f>
        <v/>
      </c>
      <c r="GY374" s="95" t="n">
        <v>0</v>
      </c>
      <c r="GZ374" s="95" t="n">
        <v>0</v>
      </c>
      <c r="HA374" s="95" t="n">
        <v>0</v>
      </c>
      <c r="HB374" s="95" t="n">
        <v>0</v>
      </c>
      <c r="HC374" s="95">
        <f>GV374*GW374</f>
        <v/>
      </c>
      <c r="HD374" s="95" t="n">
        <v>0</v>
      </c>
      <c r="HE374" s="95" t="n"/>
      <c r="HF374" s="95" t="n"/>
      <c r="HG374" s="95" t="n"/>
      <c r="HH374" s="95" t="n"/>
      <c r="HI374" s="95" t="n"/>
      <c r="HJ374" s="95" t="n"/>
      <c r="HK374" s="95" t="n"/>
      <c r="HL374" s="95" t="n"/>
      <c r="HM374" s="95" t="n"/>
      <c r="HN374" s="95" t="n"/>
      <c r="HO374" s="95" t="n"/>
      <c r="HP374" s="95" t="n"/>
      <c r="HQ374" s="95" t="n"/>
      <c r="HR374" s="95" t="n"/>
      <c r="HS374" s="95" t="n"/>
      <c r="HT374" s="95" t="n"/>
      <c r="HU374" s="95" t="n"/>
      <c r="HV374" s="95" t="n"/>
      <c r="HW374" s="95" t="n"/>
      <c r="HX374" s="95" t="n"/>
      <c r="HY374" s="95" t="n"/>
      <c r="HZ374" s="95" t="n"/>
      <c r="IA374" s="95" t="n"/>
      <c r="IB374" s="95" t="n"/>
      <c r="IC374" s="95" t="n"/>
      <c r="ID374" s="95" t="n"/>
      <c r="IE374" s="95" t="n"/>
      <c r="IF374" s="95" t="n"/>
      <c r="IG374" s="95" t="n"/>
      <c r="IH374" s="95" t="n"/>
      <c r="II374" s="95" t="n"/>
      <c r="IJ374" s="95" t="n"/>
      <c r="IK374" s="95" t="n"/>
      <c r="IL374" s="95" t="n"/>
      <c r="IM374" s="95" t="n"/>
      <c r="IN374" s="95" t="n"/>
      <c r="IO374" s="95" t="n"/>
      <c r="IP374" s="95" t="n"/>
      <c r="IQ374" s="95" t="n"/>
      <c r="IR374" s="95" t="n"/>
      <c r="IS374" s="95" t="n"/>
      <c r="IT374" s="95" t="n"/>
      <c r="IU374" s="95" t="n"/>
    </row>
    <row r="375" ht="12.75" customHeight="1" s="54">
      <c r="A375" s="95" t="n">
        <v>18</v>
      </c>
      <c r="B375" s="95" t="n">
        <v>1</v>
      </c>
      <c r="C375" s="95">
        <f>ROW(SmtRes!A352)</f>
        <v/>
      </c>
      <c r="D375" s="95">
        <f>ROW(EtalonRes!A352)</f>
        <v/>
      </c>
      <c r="E375" s="95" t="n">
        <v>2.1</v>
      </c>
      <c r="F375" s="95" t="inlineStr">
        <is>
          <t>TKP</t>
        </is>
      </c>
      <c r="G375" s="95" t="inlineStr">
        <is>
          <t>Материалы премиальной финишной подготовки и окраски потолков VIP</t>
        </is>
      </c>
      <c r="H375" s="95" t="inlineStr">
        <is>
          <t>м2</t>
        </is>
      </c>
      <c r="I375" s="95" t="n">
        <v>644.8200000000001</v>
      </c>
      <c r="J375" s="95" t="n">
        <v>869.8</v>
      </c>
      <c r="K375" s="95" t="n">
        <v>560864.92</v>
      </c>
      <c r="L375" s="95" t="n"/>
      <c r="M375" s="95" t="n"/>
      <c r="N375" s="95" t="n"/>
      <c r="O375" s="95">
        <f>ROUND(Z375,2)</f>
        <v/>
      </c>
      <c r="P375" s="95">
        <f>ROUND(U375,2)</f>
        <v/>
      </c>
      <c r="Q375" s="95">
        <f>ROUND(1,2)</f>
        <v/>
      </c>
      <c r="R375" s="95">
        <f>ROUND(AH375,2)</f>
        <v/>
      </c>
      <c r="S375" s="95" t="inlineStr">
        <is>
          <t>ТКП</t>
        </is>
      </c>
      <c r="T375" s="95" t="inlineStr">
        <is>
          <t>material</t>
        </is>
      </c>
      <c r="U375" s="95" t="n">
        <v>560864.92</v>
      </c>
      <c r="V375" s="95" t="n">
        <v>0</v>
      </c>
      <c r="W375" s="95" t="n">
        <v>0</v>
      </c>
      <c r="X375" s="95" t="n">
        <v>0</v>
      </c>
      <c r="Y375" s="95" t="n">
        <v>0</v>
      </c>
      <c r="Z375" s="95" t="n">
        <v>560864.4399999999</v>
      </c>
      <c r="AA375" s="95" t="n">
        <v>0</v>
      </c>
      <c r="AB375" s="95" t="n">
        <v>0</v>
      </c>
      <c r="AC375" s="95" t="n">
        <v>0</v>
      </c>
      <c r="AD375" s="95" t="n">
        <v>0</v>
      </c>
      <c r="AE375" s="95" t="inlineStr">
        <is>
          <t>material</t>
        </is>
      </c>
      <c r="AF375" s="95" t="n">
        <v>0</v>
      </c>
      <c r="AG375" s="95" t="n">
        <v>0</v>
      </c>
      <c r="AH375" s="95" t="n">
        <v>0</v>
      </c>
      <c r="AI375" s="95">
        <f>(EX375)</f>
        <v/>
      </c>
      <c r="AJ375" s="95">
        <f>(AS375)</f>
        <v/>
      </c>
      <c r="AK375" s="95" t="n">
        <v>0</v>
      </c>
      <c r="AL375" s="95" t="n">
        <v>0</v>
      </c>
      <c r="AM375" s="95" t="n">
        <v>0</v>
      </c>
      <c r="AN375" s="95" t="n">
        <v>0</v>
      </c>
      <c r="AO375" s="95">
        <f>ROUND(O375,2)</f>
        <v/>
      </c>
      <c r="AP375" s="95" t="n">
        <v>0</v>
      </c>
      <c r="AQ375" s="95">
        <f>ROUND(R375,2)</f>
        <v/>
      </c>
      <c r="AR375" s="95" t="n">
        <v>0</v>
      </c>
      <c r="AS375" s="95" t="n">
        <v>0</v>
      </c>
      <c r="AT375" s="95" t="n">
        <v>0</v>
      </c>
      <c r="AU375" s="95" t="n">
        <v>0</v>
      </c>
      <c r="AV375" s="95" t="n">
        <v>1</v>
      </c>
      <c r="AW375" s="95" t="n">
        <v>1</v>
      </c>
      <c r="AX375" s="95" t="n"/>
      <c r="AY375" s="95" t="n"/>
      <c r="AZ375" s="95" t="n">
        <v>1</v>
      </c>
      <c r="BA375" s="95" t="n">
        <v>0</v>
      </c>
      <c r="BB375" s="95" t="n">
        <v>0</v>
      </c>
      <c r="BC375" s="95" t="n">
        <v>1</v>
      </c>
      <c r="BD375" s="95" t="n"/>
      <c r="BE375" s="95" t="n"/>
      <c r="BF375" s="95" t="n"/>
      <c r="BG375" s="95" t="n"/>
      <c r="BH375" s="95" t="n">
        <v>3</v>
      </c>
      <c r="BI375" s="95" t="n">
        <v>644.8200000000001</v>
      </c>
      <c r="BJ375" s="95" t="n"/>
      <c r="BK375" s="95" t="n"/>
      <c r="BL375" s="95" t="n"/>
      <c r="BM375" s="95" t="n">
        <v>400002</v>
      </c>
      <c r="BN375" s="95" t="n">
        <v>0</v>
      </c>
      <c r="BO375" s="95" t="n"/>
      <c r="BP375" s="95" t="n">
        <v>0</v>
      </c>
      <c r="BQ375" s="95" t="n">
        <v>202</v>
      </c>
      <c r="BR375" s="95" t="n">
        <v>0</v>
      </c>
      <c r="BS375" s="95" t="n">
        <v>1</v>
      </c>
      <c r="BT375" s="95" t="n">
        <v>1</v>
      </c>
      <c r="BU375" s="95" t="n">
        <v>1</v>
      </c>
      <c r="BV375" s="95" t="n">
        <v>1</v>
      </c>
      <c r="BW375" s="95" t="n">
        <v>1</v>
      </c>
      <c r="BX375" s="95" t="n">
        <v>1</v>
      </c>
      <c r="BY375" s="95" t="n"/>
      <c r="BZ375" s="95" t="n">
        <v>0</v>
      </c>
      <c r="CA375" s="95" t="n">
        <v>0</v>
      </c>
      <c r="CB375" s="95" t="n"/>
      <c r="CC375" s="95" t="n"/>
      <c r="CD375" s="95" t="n"/>
      <c r="CE375" s="95" t="n">
        <v>30</v>
      </c>
      <c r="CF375" s="95" t="n">
        <v>0</v>
      </c>
      <c r="CG375" s="95" t="n">
        <v>0</v>
      </c>
      <c r="CH375" s="95" t="n"/>
      <c r="CI375" s="95" t="n"/>
      <c r="CJ375" s="95" t="n"/>
      <c r="CK375" s="95" t="n"/>
      <c r="CL375" s="95" t="n"/>
      <c r="CM375" s="95" t="n">
        <v>0</v>
      </c>
      <c r="CN375" s="95" t="n"/>
      <c r="CO375" s="95" t="n">
        <v>0</v>
      </c>
      <c r="CP375" s="95">
        <f>ROUND(P375,2)</f>
        <v/>
      </c>
      <c r="CQ375" s="95">
        <f>ROUND(V375,2)</f>
        <v/>
      </c>
      <c r="CR375" s="95">
        <f>ROUND(W375,2)</f>
        <v/>
      </c>
      <c r="CS375" s="95">
        <f>ROUND(X375,2)</f>
        <v/>
      </c>
      <c r="CT375" s="95">
        <f>ROUND(Y375,2)</f>
        <v/>
      </c>
      <c r="CU375" s="95">
        <f>ROUND(AF375,2)</f>
        <v/>
      </c>
      <c r="CV375" s="95">
        <f>ROUND((AH375*AV375),2)</f>
        <v/>
      </c>
      <c r="CW375" s="95">
        <f>ROUND(AI375,2)</f>
        <v/>
      </c>
      <c r="CX375" s="95">
        <f>ROUND(AJ375,2)</f>
        <v/>
      </c>
      <c r="CY375" s="95">
        <f>ROUND(((P375*AT375)/100),2)</f>
        <v/>
      </c>
      <c r="CZ375" s="95">
        <f>ROUND(((P375*AU375)/100),2)</f>
        <v/>
      </c>
      <c r="DA375" s="95" t="n"/>
      <c r="DB375" s="95" t="n"/>
      <c r="DC375" s="95" t="n"/>
      <c r="DD375" s="95" t="n"/>
      <c r="DE375" s="95" t="n"/>
      <c r="DF375" s="95" t="n"/>
      <c r="DG375" s="95" t="n"/>
      <c r="DH375" s="95" t="n"/>
      <c r="DI375" s="95" t="n"/>
      <c r="DJ375" s="95" t="n"/>
      <c r="DK375" s="95" t="n"/>
      <c r="DL375" s="95" t="n"/>
      <c r="DM375" s="95" t="n"/>
      <c r="DN375" s="95" t="n">
        <v>0</v>
      </c>
      <c r="DO375" s="95" t="n">
        <v>0</v>
      </c>
      <c r="DP375" s="95" t="n">
        <v>1</v>
      </c>
      <c r="DQ375" s="95" t="n">
        <v>1</v>
      </c>
      <c r="DR375" s="95" t="n"/>
      <c r="DS375" s="95" t="n"/>
      <c r="DT375" s="95" t="n"/>
      <c r="DU375" s="95" t="n">
        <v>1000</v>
      </c>
      <c r="DV375" s="95" t="inlineStr">
        <is>
          <t>м2</t>
        </is>
      </c>
      <c r="DW375" s="95" t="inlineStr">
        <is>
          <t>м2</t>
        </is>
      </c>
      <c r="DX375" s="95" t="n">
        <v>1</v>
      </c>
      <c r="DY375" s="95" t="n"/>
      <c r="DZ375" s="95" t="n"/>
      <c r="EA375" s="95" t="n"/>
      <c r="EB375" s="95" t="n"/>
      <c r="EC375" s="95" t="n"/>
      <c r="ED375" s="95" t="n"/>
      <c r="EE375" s="95" t="n">
        <v>1695151755</v>
      </c>
      <c r="EF375" s="95" t="n">
        <v>202</v>
      </c>
      <c r="EG375" s="95" t="inlineStr">
        <is>
          <t>Материалы</t>
        </is>
      </c>
      <c r="EH375" s="95" t="n">
        <v>0</v>
      </c>
      <c r="EI375" s="95" t="n"/>
      <c r="EJ375" s="95" t="n">
        <v>644.8200000000001</v>
      </c>
      <c r="EK375" s="95" t="n">
        <v>0</v>
      </c>
      <c r="EL375" s="95" t="inlineStr">
        <is>
          <t>ТКП / коммерческое предложение</t>
        </is>
      </c>
      <c r="EM375" s="95" t="inlineStr">
        <is>
          <t>ТКП</t>
        </is>
      </c>
      <c r="EN375" s="95" t="n"/>
      <c r="EO375" s="95" t="n"/>
      <c r="EP375" s="95" t="n"/>
      <c r="EQ375" s="95" t="n">
        <v>0</v>
      </c>
      <c r="ER375" s="95" t="n">
        <v>869.8</v>
      </c>
      <c r="ES375" s="95" t="n">
        <v>0</v>
      </c>
      <c r="ET375" s="95" t="n">
        <v>0</v>
      </c>
      <c r="EU375" s="95" t="n">
        <v>0</v>
      </c>
      <c r="EV375" s="95" t="n">
        <v>0</v>
      </c>
      <c r="EW375" s="95" t="n">
        <v>0</v>
      </c>
      <c r="EX375" s="95" t="n">
        <v>0</v>
      </c>
      <c r="EY375" s="95" t="n">
        <v>0</v>
      </c>
      <c r="EZ375" s="95" t="n"/>
      <c r="FA375" s="95" t="n"/>
      <c r="FB375" s="95" t="n"/>
      <c r="FC375" s="95" t="n"/>
      <c r="FD375" s="95" t="n"/>
      <c r="FE375" s="95" t="n"/>
      <c r="FF375" s="95" t="n"/>
      <c r="FG375" s="95" t="n"/>
      <c r="FH375" s="95" t="n"/>
      <c r="FI375" s="95" t="n"/>
      <c r="FJ375" s="95" t="n"/>
      <c r="FK375" s="95" t="n"/>
      <c r="FL375" s="95" t="n"/>
      <c r="FM375" s="95" t="n"/>
      <c r="FN375" s="95" t="n"/>
      <c r="FO375" s="95" t="n"/>
      <c r="FP375" s="95" t="n"/>
      <c r="FQ375" s="95" t="n">
        <v>0</v>
      </c>
      <c r="FR375" s="95">
        <f>ROUND(IF(BI375=3,GM375,0),2)</f>
        <v/>
      </c>
      <c r="FS375" s="95" t="n">
        <v>0</v>
      </c>
      <c r="FT375" s="95" t="n"/>
      <c r="FU375" s="95" t="n"/>
      <c r="FV375" s="95" t="n"/>
      <c r="FW375" s="95" t="n"/>
      <c r="FX375" s="95" t="n">
        <v>0</v>
      </c>
      <c r="FY375" s="95" t="n">
        <v>0</v>
      </c>
      <c r="FZ375" s="95" t="n"/>
      <c r="GA375" s="95" t="inlineStr">
        <is>
          <t>[82 / 1,20 /  1] +  2% Заг.скл</t>
        </is>
      </c>
      <c r="GB375" s="95" t="n"/>
      <c r="GC375" s="95" t="n"/>
      <c r="GD375" s="95" t="n">
        <v>1</v>
      </c>
      <c r="GE375" s="95" t="n"/>
      <c r="GF375" s="95" t="n">
        <v>1695151755</v>
      </c>
      <c r="GG375" s="95" t="n">
        <v>2</v>
      </c>
      <c r="GH375" s="95" t="n">
        <v>4</v>
      </c>
      <c r="GI375" s="95" t="n">
        <v>-2</v>
      </c>
      <c r="GJ375" s="95" t="n">
        <v>0</v>
      </c>
      <c r="GK375" s="95" t="n">
        <v>0</v>
      </c>
      <c r="GL375" s="95">
        <f>ROUND(IF(AND(BH375=3,BI375=3,FS375&lt;&gt;0),P375,0),2)</f>
        <v/>
      </c>
      <c r="GM375" s="95">
        <f>ROUND(O375+X375+Y375,2)+GX375</f>
        <v/>
      </c>
      <c r="GN375" s="95">
        <f>IF(OR(BI375=0,BI375=1),GM375-GX375,0)</f>
        <v/>
      </c>
      <c r="GO375" s="95">
        <f>IF(BI375=2,GM375-GX375,0)</f>
        <v/>
      </c>
      <c r="GP375" s="95">
        <f>IF(BI375=4,GM375-GX375,0)</f>
        <v/>
      </c>
      <c r="GQ375" s="95" t="n"/>
      <c r="GR375" s="95" t="n">
        <v>0</v>
      </c>
      <c r="GS375" s="95" t="n">
        <v>2</v>
      </c>
      <c r="GT375" s="95" t="n">
        <v>0</v>
      </c>
      <c r="GU375" s="95" t="n"/>
      <c r="GV375" s="95">
        <f>ROUND((GT375),6)</f>
        <v/>
      </c>
      <c r="GW375" s="95" t="n">
        <v>1</v>
      </c>
      <c r="GX375" s="95">
        <f>ROUND(HC375*I375,2)</f>
        <v/>
      </c>
      <c r="GY375" s="95" t="n">
        <v>0</v>
      </c>
      <c r="GZ375" s="95" t="n">
        <v>0</v>
      </c>
      <c r="HA375" s="95" t="n">
        <v>0</v>
      </c>
      <c r="HB375" s="95" t="n">
        <v>0</v>
      </c>
      <c r="HC375" s="95">
        <f>GV375*GW375</f>
        <v/>
      </c>
      <c r="HD375" s="95" t="n">
        <v>0</v>
      </c>
      <c r="HE375" s="95" t="n"/>
      <c r="HF375" s="95" t="n"/>
      <c r="HG375" s="95" t="n"/>
      <c r="HH375" s="95" t="n"/>
      <c r="HI375" s="95" t="n"/>
      <c r="HJ375" s="95" t="n"/>
      <c r="HK375" s="95" t="n"/>
      <c r="HL375" s="95" t="n"/>
      <c r="HM375" s="95" t="n"/>
      <c r="HN375" s="95" t="n"/>
      <c r="HO375" s="95" t="n"/>
      <c r="HP375" s="95" t="n"/>
      <c r="HQ375" s="95" t="n"/>
      <c r="HR375" s="95" t="n"/>
      <c r="HS375" s="95" t="n"/>
      <c r="HT375" s="95" t="n"/>
      <c r="HU375" s="95" t="n"/>
      <c r="HV375" s="95" t="n"/>
      <c r="HW375" s="95" t="n"/>
      <c r="HX375" s="95" t="n"/>
      <c r="HY375" s="95" t="n"/>
      <c r="HZ375" s="95" t="n"/>
      <c r="IA375" s="95" t="n"/>
      <c r="IB375" s="95" t="n"/>
      <c r="IC375" s="95" t="n"/>
      <c r="ID375" s="95" t="n"/>
      <c r="IE375" s="95" t="n"/>
      <c r="IF375" s="95" t="n"/>
      <c r="IG375" s="95" t="n"/>
      <c r="IH375" s="95" t="n"/>
      <c r="II375" s="95" t="n"/>
      <c r="IJ375" s="95" t="n"/>
      <c r="IK375" s="95" t="n"/>
      <c r="IL375" s="95" t="n"/>
      <c r="IM375" s="95" t="n"/>
      <c r="IN375" s="95" t="n"/>
      <c r="IO375" s="95" t="n"/>
      <c r="IP375" s="95" t="n"/>
      <c r="IQ375" s="95" t="n"/>
      <c r="IR375" s="95" t="n"/>
      <c r="IS375" s="95" t="n"/>
      <c r="IT375" s="95" t="n"/>
      <c r="IU375" s="95" t="n"/>
    </row>
    <row r="376" ht="12.75" customHeight="1" s="54">
      <c r="A376" s="95" t="n">
        <v>18</v>
      </c>
      <c r="B376" s="95" t="n">
        <v>1</v>
      </c>
      <c r="C376" s="95">
        <f>ROW(SmtRes!A353)</f>
        <v/>
      </c>
      <c r="D376" s="95">
        <f>ROW(EtalonRes!A353)</f>
        <v/>
      </c>
      <c r="E376" s="95" t="n">
        <v>2.1</v>
      </c>
      <c r="F376" s="95" t="inlineStr">
        <is>
          <t>TKP</t>
        </is>
      </c>
      <c r="G376" s="95" t="inlineStr">
        <is>
          <t>Ревизионный люк скрытого монтажа премиальный</t>
        </is>
      </c>
      <c r="H376" s="95" t="inlineStr">
        <is>
          <t>шт.</t>
        </is>
      </c>
      <c r="I376" s="95" t="n">
        <v>37.8</v>
      </c>
      <c r="J376" s="95" t="n">
        <v>9478.6</v>
      </c>
      <c r="K376" s="95" t="n">
        <v>358291</v>
      </c>
      <c r="L376" s="95" t="n"/>
      <c r="M376" s="95" t="n"/>
      <c r="N376" s="95" t="n"/>
      <c r="O376" s="95">
        <f>ROUND(Z376,2)</f>
        <v/>
      </c>
      <c r="P376" s="95">
        <f>ROUND(U376,2)</f>
        <v/>
      </c>
      <c r="Q376" s="95">
        <f>ROUND(1,2)</f>
        <v/>
      </c>
      <c r="R376" s="95">
        <f>ROUND(AH376,2)</f>
        <v/>
      </c>
      <c r="S376" s="95" t="inlineStr">
        <is>
          <t>ТКП</t>
        </is>
      </c>
      <c r="T376" s="95" t="inlineStr">
        <is>
          <t>material</t>
        </is>
      </c>
      <c r="U376" s="95" t="n">
        <v>358291</v>
      </c>
      <c r="V376" s="95" t="n">
        <v>0</v>
      </c>
      <c r="W376" s="95" t="n">
        <v>0</v>
      </c>
      <c r="X376" s="95" t="n">
        <v>0</v>
      </c>
      <c r="Y376" s="95" t="n">
        <v>0</v>
      </c>
      <c r="Z376" s="95" t="n">
        <v>358291.08</v>
      </c>
      <c r="AA376" s="95" t="n">
        <v>0</v>
      </c>
      <c r="AB376" s="95" t="n">
        <v>0</v>
      </c>
      <c r="AC376" s="95" t="n">
        <v>0</v>
      </c>
      <c r="AD376" s="95" t="n">
        <v>0</v>
      </c>
      <c r="AE376" s="95" t="inlineStr">
        <is>
          <t>material</t>
        </is>
      </c>
      <c r="AF376" s="95" t="n">
        <v>0</v>
      </c>
      <c r="AG376" s="95" t="n">
        <v>0</v>
      </c>
      <c r="AH376" s="95" t="n">
        <v>0</v>
      </c>
      <c r="AI376" s="95">
        <f>(EX376)</f>
        <v/>
      </c>
      <c r="AJ376" s="95">
        <f>(AS376)</f>
        <v/>
      </c>
      <c r="AK376" s="95" t="n">
        <v>0</v>
      </c>
      <c r="AL376" s="95" t="n">
        <v>0</v>
      </c>
      <c r="AM376" s="95" t="n">
        <v>0</v>
      </c>
      <c r="AN376" s="95" t="n">
        <v>0</v>
      </c>
      <c r="AO376" s="95">
        <f>ROUND(O376,2)</f>
        <v/>
      </c>
      <c r="AP376" s="95" t="n">
        <v>0</v>
      </c>
      <c r="AQ376" s="95">
        <f>ROUND(R376,2)</f>
        <v/>
      </c>
      <c r="AR376" s="95" t="n">
        <v>0</v>
      </c>
      <c r="AS376" s="95" t="n">
        <v>0</v>
      </c>
      <c r="AT376" s="95" t="n">
        <v>0</v>
      </c>
      <c r="AU376" s="95" t="n">
        <v>0</v>
      </c>
      <c r="AV376" s="95" t="n">
        <v>1</v>
      </c>
      <c r="AW376" s="95" t="n">
        <v>1</v>
      </c>
      <c r="AX376" s="95" t="n"/>
      <c r="AY376" s="95" t="n"/>
      <c r="AZ376" s="95" t="n">
        <v>1</v>
      </c>
      <c r="BA376" s="95" t="n">
        <v>0</v>
      </c>
      <c r="BB376" s="95" t="n">
        <v>0</v>
      </c>
      <c r="BC376" s="95" t="n">
        <v>1</v>
      </c>
      <c r="BD376" s="95" t="n"/>
      <c r="BE376" s="95" t="n"/>
      <c r="BF376" s="95" t="n"/>
      <c r="BG376" s="95" t="n"/>
      <c r="BH376" s="95" t="n">
        <v>3</v>
      </c>
      <c r="BI376" s="95" t="n">
        <v>37.8</v>
      </c>
      <c r="BJ376" s="95" t="n"/>
      <c r="BK376" s="95" t="n"/>
      <c r="BL376" s="95" t="n"/>
      <c r="BM376" s="95" t="n">
        <v>400002</v>
      </c>
      <c r="BN376" s="95" t="n">
        <v>0</v>
      </c>
      <c r="BO376" s="95" t="n"/>
      <c r="BP376" s="95" t="n">
        <v>0</v>
      </c>
      <c r="BQ376" s="95" t="n">
        <v>202</v>
      </c>
      <c r="BR376" s="95" t="n">
        <v>0</v>
      </c>
      <c r="BS376" s="95" t="n">
        <v>1</v>
      </c>
      <c r="BT376" s="95" t="n">
        <v>1</v>
      </c>
      <c r="BU376" s="95" t="n">
        <v>1</v>
      </c>
      <c r="BV376" s="95" t="n">
        <v>1</v>
      </c>
      <c r="BW376" s="95" t="n">
        <v>1</v>
      </c>
      <c r="BX376" s="95" t="n">
        <v>1</v>
      </c>
      <c r="BY376" s="95" t="n"/>
      <c r="BZ376" s="95" t="n">
        <v>0</v>
      </c>
      <c r="CA376" s="95" t="n">
        <v>0</v>
      </c>
      <c r="CB376" s="95" t="n"/>
      <c r="CC376" s="95" t="n"/>
      <c r="CD376" s="95" t="n"/>
      <c r="CE376" s="95" t="n">
        <v>30</v>
      </c>
      <c r="CF376" s="95" t="n">
        <v>0</v>
      </c>
      <c r="CG376" s="95" t="n">
        <v>0</v>
      </c>
      <c r="CH376" s="95" t="n"/>
      <c r="CI376" s="95" t="n"/>
      <c r="CJ376" s="95" t="n"/>
      <c r="CK376" s="95" t="n"/>
      <c r="CL376" s="95" t="n"/>
      <c r="CM376" s="95" t="n">
        <v>0</v>
      </c>
      <c r="CN376" s="95" t="n"/>
      <c r="CO376" s="95" t="n">
        <v>0</v>
      </c>
      <c r="CP376" s="95">
        <f>ROUND(P376,2)</f>
        <v/>
      </c>
      <c r="CQ376" s="95">
        <f>ROUND(V376,2)</f>
        <v/>
      </c>
      <c r="CR376" s="95">
        <f>ROUND(W376,2)</f>
        <v/>
      </c>
      <c r="CS376" s="95">
        <f>ROUND(X376,2)</f>
        <v/>
      </c>
      <c r="CT376" s="95">
        <f>ROUND(Y376,2)</f>
        <v/>
      </c>
      <c r="CU376" s="95">
        <f>ROUND(AF376,2)</f>
        <v/>
      </c>
      <c r="CV376" s="95">
        <f>ROUND((AH376*AV376),2)</f>
        <v/>
      </c>
      <c r="CW376" s="95">
        <f>ROUND(AI376,2)</f>
        <v/>
      </c>
      <c r="CX376" s="95">
        <f>ROUND(AJ376,2)</f>
        <v/>
      </c>
      <c r="CY376" s="95">
        <f>ROUND(((P376*AT376)/100),2)</f>
        <v/>
      </c>
      <c r="CZ376" s="95">
        <f>ROUND(((P376*AU376)/100),2)</f>
        <v/>
      </c>
      <c r="DA376" s="95" t="n"/>
      <c r="DB376" s="95" t="n"/>
      <c r="DC376" s="95" t="n"/>
      <c r="DD376" s="95" t="n"/>
      <c r="DE376" s="95" t="n"/>
      <c r="DF376" s="95" t="n"/>
      <c r="DG376" s="95" t="n"/>
      <c r="DH376" s="95" t="n"/>
      <c r="DI376" s="95" t="n"/>
      <c r="DJ376" s="95" t="n"/>
      <c r="DK376" s="95" t="n"/>
      <c r="DL376" s="95" t="n"/>
      <c r="DM376" s="95" t="n"/>
      <c r="DN376" s="95" t="n">
        <v>0</v>
      </c>
      <c r="DO376" s="95" t="n">
        <v>0</v>
      </c>
      <c r="DP376" s="95" t="n">
        <v>1</v>
      </c>
      <c r="DQ376" s="95" t="n">
        <v>1</v>
      </c>
      <c r="DR376" s="95" t="n"/>
      <c r="DS376" s="95" t="n"/>
      <c r="DT376" s="95" t="n"/>
      <c r="DU376" s="95" t="n">
        <v>1000</v>
      </c>
      <c r="DV376" s="95" t="inlineStr">
        <is>
          <t>шт.</t>
        </is>
      </c>
      <c r="DW376" s="95" t="inlineStr">
        <is>
          <t>шт.</t>
        </is>
      </c>
      <c r="DX376" s="95" t="n">
        <v>1</v>
      </c>
      <c r="DY376" s="95" t="n"/>
      <c r="DZ376" s="95" t="n"/>
      <c r="EA376" s="95" t="n"/>
      <c r="EB376" s="95" t="n"/>
      <c r="EC376" s="95" t="n"/>
      <c r="ED376" s="95" t="n"/>
      <c r="EE376" s="95" t="n">
        <v>1543908283</v>
      </c>
      <c r="EF376" s="95" t="n">
        <v>202</v>
      </c>
      <c r="EG376" s="95" t="inlineStr">
        <is>
          <t>Материалы</t>
        </is>
      </c>
      <c r="EH376" s="95" t="n">
        <v>0</v>
      </c>
      <c r="EI376" s="95" t="n"/>
      <c r="EJ376" s="95" t="n">
        <v>37.8</v>
      </c>
      <c r="EK376" s="95" t="n">
        <v>0</v>
      </c>
      <c r="EL376" s="95" t="inlineStr">
        <is>
          <t>ТКП / коммерческое предложение</t>
        </is>
      </c>
      <c r="EM376" s="95" t="inlineStr">
        <is>
          <t>ТКП</t>
        </is>
      </c>
      <c r="EN376" s="95" t="n"/>
      <c r="EO376" s="95" t="n"/>
      <c r="EP376" s="95" t="n"/>
      <c r="EQ376" s="95" t="n">
        <v>0</v>
      </c>
      <c r="ER376" s="95" t="n">
        <v>9478.6</v>
      </c>
      <c r="ES376" s="95" t="n">
        <v>0</v>
      </c>
      <c r="ET376" s="95" t="n">
        <v>0</v>
      </c>
      <c r="EU376" s="95" t="n">
        <v>0</v>
      </c>
      <c r="EV376" s="95" t="n">
        <v>0</v>
      </c>
      <c r="EW376" s="95" t="n">
        <v>0</v>
      </c>
      <c r="EX376" s="95" t="n">
        <v>0</v>
      </c>
      <c r="EY376" s="95" t="n">
        <v>0</v>
      </c>
      <c r="EZ376" s="95" t="n"/>
      <c r="FA376" s="95" t="n"/>
      <c r="FB376" s="95" t="n"/>
      <c r="FC376" s="95" t="n"/>
      <c r="FD376" s="95" t="n"/>
      <c r="FE376" s="95" t="n"/>
      <c r="FF376" s="95" t="n"/>
      <c r="FG376" s="95" t="n"/>
      <c r="FH376" s="95" t="n"/>
      <c r="FI376" s="95" t="n"/>
      <c r="FJ376" s="95" t="n"/>
      <c r="FK376" s="95" t="n"/>
      <c r="FL376" s="95" t="n"/>
      <c r="FM376" s="95" t="n"/>
      <c r="FN376" s="95" t="n"/>
      <c r="FO376" s="95" t="n"/>
      <c r="FP376" s="95" t="n"/>
      <c r="FQ376" s="95" t="n">
        <v>0</v>
      </c>
      <c r="FR376" s="95">
        <f>ROUND(IF(BI376=3,GM376,0),2)</f>
        <v/>
      </c>
      <c r="FS376" s="95" t="n">
        <v>0</v>
      </c>
      <c r="FT376" s="95" t="n"/>
      <c r="FU376" s="95" t="n"/>
      <c r="FV376" s="95" t="n"/>
      <c r="FW376" s="95" t="n"/>
      <c r="FX376" s="95" t="n">
        <v>0</v>
      </c>
      <c r="FY376" s="95" t="n">
        <v>0</v>
      </c>
      <c r="FZ376" s="95" t="n"/>
      <c r="GA376" s="95" t="inlineStr">
        <is>
          <t>[82 / 1,20 /  1] +  2% Заг.скл</t>
        </is>
      </c>
      <c r="GB376" s="95" t="n"/>
      <c r="GC376" s="95" t="n"/>
      <c r="GD376" s="95" t="n">
        <v>1</v>
      </c>
      <c r="GE376" s="95" t="n"/>
      <c r="GF376" s="95" t="n">
        <v>1543908283</v>
      </c>
      <c r="GG376" s="95" t="n">
        <v>2</v>
      </c>
      <c r="GH376" s="95" t="n">
        <v>4</v>
      </c>
      <c r="GI376" s="95" t="n">
        <v>-2</v>
      </c>
      <c r="GJ376" s="95" t="n">
        <v>0</v>
      </c>
      <c r="GK376" s="95" t="n">
        <v>0</v>
      </c>
      <c r="GL376" s="95">
        <f>ROUND(IF(AND(BH376=3,BI376=3,FS376&lt;&gt;0),P376,0),2)</f>
        <v/>
      </c>
      <c r="GM376" s="95">
        <f>ROUND(O376+X376+Y376,2)+GX376</f>
        <v/>
      </c>
      <c r="GN376" s="95">
        <f>IF(OR(BI376=0,BI376=1),GM376-GX376,0)</f>
        <v/>
      </c>
      <c r="GO376" s="95">
        <f>IF(BI376=2,GM376-GX376,0)</f>
        <v/>
      </c>
      <c r="GP376" s="95">
        <f>IF(BI376=4,GM376-GX376,0)</f>
        <v/>
      </c>
      <c r="GQ376" s="95" t="n"/>
      <c r="GR376" s="95" t="n">
        <v>0</v>
      </c>
      <c r="GS376" s="95" t="n">
        <v>2</v>
      </c>
      <c r="GT376" s="95" t="n">
        <v>0</v>
      </c>
      <c r="GU376" s="95" t="n"/>
      <c r="GV376" s="95">
        <f>ROUND((GT376),6)</f>
        <v/>
      </c>
      <c r="GW376" s="95" t="n">
        <v>1</v>
      </c>
      <c r="GX376" s="95">
        <f>ROUND(HC376*I376,2)</f>
        <v/>
      </c>
      <c r="GY376" s="95" t="n">
        <v>0</v>
      </c>
      <c r="GZ376" s="95" t="n">
        <v>0</v>
      </c>
      <c r="HA376" s="95" t="n">
        <v>0</v>
      </c>
      <c r="HB376" s="95" t="n">
        <v>0</v>
      </c>
      <c r="HC376" s="95">
        <f>GV376*GW376</f>
        <v/>
      </c>
      <c r="HD376" s="95" t="n">
        <v>0</v>
      </c>
      <c r="HE376" s="95" t="n"/>
      <c r="HF376" s="95" t="n"/>
      <c r="HG376" s="95" t="n"/>
      <c r="HH376" s="95" t="n"/>
      <c r="HI376" s="95" t="n"/>
      <c r="HJ376" s="95" t="n"/>
      <c r="HK376" s="95" t="n"/>
      <c r="HL376" s="95" t="n"/>
      <c r="HM376" s="95" t="n"/>
      <c r="HN376" s="95" t="n"/>
      <c r="HO376" s="95" t="n"/>
      <c r="HP376" s="95" t="n"/>
      <c r="HQ376" s="95" t="n"/>
      <c r="HR376" s="95" t="n"/>
      <c r="HS376" s="95" t="n"/>
      <c r="HT376" s="95" t="n"/>
      <c r="HU376" s="95" t="n"/>
      <c r="HV376" s="95" t="n"/>
      <c r="HW376" s="95" t="n"/>
      <c r="HX376" s="95" t="n"/>
      <c r="HY376" s="95" t="n"/>
      <c r="HZ376" s="95" t="n"/>
      <c r="IA376" s="95" t="n"/>
      <c r="IB376" s="95" t="n"/>
      <c r="IC376" s="95" t="n"/>
      <c r="ID376" s="95" t="n"/>
      <c r="IE376" s="95" t="n"/>
      <c r="IF376" s="95" t="n"/>
      <c r="IG376" s="95" t="n"/>
      <c r="IH376" s="95" t="n"/>
      <c r="II376" s="95" t="n"/>
      <c r="IJ376" s="95" t="n"/>
      <c r="IK376" s="95" t="n"/>
      <c r="IL376" s="95" t="n"/>
      <c r="IM376" s="95" t="n"/>
      <c r="IN376" s="95" t="n"/>
      <c r="IO376" s="95" t="n"/>
      <c r="IP376" s="95" t="n"/>
      <c r="IQ376" s="95" t="n"/>
      <c r="IR376" s="95" t="n"/>
      <c r="IS376" s="95" t="n"/>
      <c r="IT376" s="95" t="n"/>
      <c r="IU376" s="95" t="n"/>
    </row>
    <row r="377" ht="12.75" customHeight="1" s="54">
      <c r="A377" s="95" t="n">
        <v>18</v>
      </c>
      <c r="B377" s="95" t="n">
        <v>1</v>
      </c>
      <c r="C377" s="95">
        <f>ROW(SmtRes!A354)</f>
        <v/>
      </c>
      <c r="D377" s="95">
        <f>ROW(EtalonRes!A354)</f>
        <v/>
      </c>
      <c r="E377" s="95" t="n">
        <v>2.1</v>
      </c>
      <c r="F377" s="95" t="inlineStr">
        <is>
          <t>TKP</t>
        </is>
      </c>
      <c r="G377" s="95" t="inlineStr">
        <is>
          <t>Дверь межкомнатная премиальная шпонированная/эмаль с полотном и коробом</t>
        </is>
      </c>
      <c r="H377" s="95" t="inlineStr">
        <is>
          <t>шт.</t>
        </is>
      </c>
      <c r="I377" s="95" t="n">
        <v>29.4</v>
      </c>
      <c r="J377" s="95" t="n">
        <v>46835.42</v>
      </c>
      <c r="K377" s="95" t="n">
        <v>1376961.49</v>
      </c>
      <c r="L377" s="95" t="n"/>
      <c r="M377" s="95" t="n"/>
      <c r="N377" s="95" t="n"/>
      <c r="O377" s="95">
        <f>ROUND(Z377,2)</f>
        <v/>
      </c>
      <c r="P377" s="95">
        <f>ROUND(U377,2)</f>
        <v/>
      </c>
      <c r="Q377" s="95">
        <f>ROUND(1,2)</f>
        <v/>
      </c>
      <c r="R377" s="95">
        <f>ROUND(AH377,2)</f>
        <v/>
      </c>
      <c r="S377" s="95" t="inlineStr">
        <is>
          <t>ТКП</t>
        </is>
      </c>
      <c r="T377" s="95" t="inlineStr">
        <is>
          <t>material</t>
        </is>
      </c>
      <c r="U377" s="95" t="n">
        <v>1376961.49</v>
      </c>
      <c r="V377" s="95" t="n">
        <v>0</v>
      </c>
      <c r="W377" s="95" t="n">
        <v>0</v>
      </c>
      <c r="X377" s="95" t="n">
        <v>0</v>
      </c>
      <c r="Y377" s="95" t="n">
        <v>0</v>
      </c>
      <c r="Z377" s="95" t="n">
        <v>1376961.35</v>
      </c>
      <c r="AA377" s="95" t="n">
        <v>0</v>
      </c>
      <c r="AB377" s="95" t="n">
        <v>0</v>
      </c>
      <c r="AC377" s="95" t="n">
        <v>0</v>
      </c>
      <c r="AD377" s="95" t="n">
        <v>0</v>
      </c>
      <c r="AE377" s="95" t="inlineStr">
        <is>
          <t>material</t>
        </is>
      </c>
      <c r="AF377" s="95" t="n">
        <v>0</v>
      </c>
      <c r="AG377" s="95" t="n">
        <v>0</v>
      </c>
      <c r="AH377" s="95" t="n">
        <v>0</v>
      </c>
      <c r="AI377" s="95">
        <f>(EX377)</f>
        <v/>
      </c>
      <c r="AJ377" s="95">
        <f>(AS377)</f>
        <v/>
      </c>
      <c r="AK377" s="95" t="n">
        <v>0</v>
      </c>
      <c r="AL377" s="95" t="n">
        <v>0</v>
      </c>
      <c r="AM377" s="95" t="n">
        <v>0</v>
      </c>
      <c r="AN377" s="95" t="n">
        <v>0</v>
      </c>
      <c r="AO377" s="95">
        <f>ROUND(O377,2)</f>
        <v/>
      </c>
      <c r="AP377" s="95" t="n">
        <v>0</v>
      </c>
      <c r="AQ377" s="95">
        <f>ROUND(R377,2)</f>
        <v/>
      </c>
      <c r="AR377" s="95" t="n">
        <v>0</v>
      </c>
      <c r="AS377" s="95" t="n">
        <v>0</v>
      </c>
      <c r="AT377" s="95" t="n">
        <v>0</v>
      </c>
      <c r="AU377" s="95" t="n">
        <v>0</v>
      </c>
      <c r="AV377" s="95" t="n">
        <v>1</v>
      </c>
      <c r="AW377" s="95" t="n">
        <v>1</v>
      </c>
      <c r="AX377" s="95" t="n"/>
      <c r="AY377" s="95" t="n"/>
      <c r="AZ377" s="95" t="n">
        <v>1</v>
      </c>
      <c r="BA377" s="95" t="n">
        <v>0</v>
      </c>
      <c r="BB377" s="95" t="n">
        <v>0</v>
      </c>
      <c r="BC377" s="95" t="n">
        <v>1</v>
      </c>
      <c r="BD377" s="95" t="n"/>
      <c r="BE377" s="95" t="n"/>
      <c r="BF377" s="95" t="n"/>
      <c r="BG377" s="95" t="n"/>
      <c r="BH377" s="95" t="n">
        <v>3</v>
      </c>
      <c r="BI377" s="95" t="n">
        <v>29.4</v>
      </c>
      <c r="BJ377" s="95" t="n"/>
      <c r="BK377" s="95" t="n"/>
      <c r="BL377" s="95" t="n"/>
      <c r="BM377" s="95" t="n">
        <v>400002</v>
      </c>
      <c r="BN377" s="95" t="n">
        <v>0</v>
      </c>
      <c r="BO377" s="95" t="n"/>
      <c r="BP377" s="95" t="n">
        <v>0</v>
      </c>
      <c r="BQ377" s="95" t="n">
        <v>202</v>
      </c>
      <c r="BR377" s="95" t="n">
        <v>0</v>
      </c>
      <c r="BS377" s="95" t="n">
        <v>1</v>
      </c>
      <c r="BT377" s="95" t="n">
        <v>1</v>
      </c>
      <c r="BU377" s="95" t="n">
        <v>1</v>
      </c>
      <c r="BV377" s="95" t="n">
        <v>1</v>
      </c>
      <c r="BW377" s="95" t="n">
        <v>1</v>
      </c>
      <c r="BX377" s="95" t="n">
        <v>1</v>
      </c>
      <c r="BY377" s="95" t="n"/>
      <c r="BZ377" s="95" t="n">
        <v>0</v>
      </c>
      <c r="CA377" s="95" t="n">
        <v>0</v>
      </c>
      <c r="CB377" s="95" t="n"/>
      <c r="CC377" s="95" t="n"/>
      <c r="CD377" s="95" t="n"/>
      <c r="CE377" s="95" t="n">
        <v>30</v>
      </c>
      <c r="CF377" s="95" t="n">
        <v>0</v>
      </c>
      <c r="CG377" s="95" t="n">
        <v>0</v>
      </c>
      <c r="CH377" s="95" t="n"/>
      <c r="CI377" s="95" t="n"/>
      <c r="CJ377" s="95" t="n"/>
      <c r="CK377" s="95" t="n"/>
      <c r="CL377" s="95" t="n"/>
      <c r="CM377" s="95" t="n">
        <v>0</v>
      </c>
      <c r="CN377" s="95" t="n"/>
      <c r="CO377" s="95" t="n">
        <v>0</v>
      </c>
      <c r="CP377" s="95">
        <f>ROUND(P377,2)</f>
        <v/>
      </c>
      <c r="CQ377" s="95">
        <f>ROUND(V377,2)</f>
        <v/>
      </c>
      <c r="CR377" s="95">
        <f>ROUND(W377,2)</f>
        <v/>
      </c>
      <c r="CS377" s="95">
        <f>ROUND(X377,2)</f>
        <v/>
      </c>
      <c r="CT377" s="95">
        <f>ROUND(Y377,2)</f>
        <v/>
      </c>
      <c r="CU377" s="95">
        <f>ROUND(AF377,2)</f>
        <v/>
      </c>
      <c r="CV377" s="95">
        <f>ROUND((AH377*AV377),2)</f>
        <v/>
      </c>
      <c r="CW377" s="95">
        <f>ROUND(AI377,2)</f>
        <v/>
      </c>
      <c r="CX377" s="95">
        <f>ROUND(AJ377,2)</f>
        <v/>
      </c>
      <c r="CY377" s="95">
        <f>ROUND(((P377*AT377)/100),2)</f>
        <v/>
      </c>
      <c r="CZ377" s="95">
        <f>ROUND(((P377*AU377)/100),2)</f>
        <v/>
      </c>
      <c r="DA377" s="95" t="n"/>
      <c r="DB377" s="95" t="n"/>
      <c r="DC377" s="95" t="n"/>
      <c r="DD377" s="95" t="n"/>
      <c r="DE377" s="95" t="n"/>
      <c r="DF377" s="95" t="n"/>
      <c r="DG377" s="95" t="n"/>
      <c r="DH377" s="95" t="n"/>
      <c r="DI377" s="95" t="n"/>
      <c r="DJ377" s="95" t="n"/>
      <c r="DK377" s="95" t="n"/>
      <c r="DL377" s="95" t="n"/>
      <c r="DM377" s="95" t="n"/>
      <c r="DN377" s="95" t="n">
        <v>0</v>
      </c>
      <c r="DO377" s="95" t="n">
        <v>0</v>
      </c>
      <c r="DP377" s="95" t="n">
        <v>1</v>
      </c>
      <c r="DQ377" s="95" t="n">
        <v>1</v>
      </c>
      <c r="DR377" s="95" t="n"/>
      <c r="DS377" s="95" t="n"/>
      <c r="DT377" s="95" t="n"/>
      <c r="DU377" s="95" t="n">
        <v>1000</v>
      </c>
      <c r="DV377" s="95" t="inlineStr">
        <is>
          <t>шт.</t>
        </is>
      </c>
      <c r="DW377" s="95" t="inlineStr">
        <is>
          <t>шт.</t>
        </is>
      </c>
      <c r="DX377" s="95" t="n">
        <v>1</v>
      </c>
      <c r="DY377" s="95" t="n"/>
      <c r="DZ377" s="95" t="n"/>
      <c r="EA377" s="95" t="n"/>
      <c r="EB377" s="95" t="n"/>
      <c r="EC377" s="95" t="n"/>
      <c r="ED377" s="95" t="n"/>
      <c r="EE377" s="95" t="n">
        <v>1572411226</v>
      </c>
      <c r="EF377" s="95" t="n">
        <v>202</v>
      </c>
      <c r="EG377" s="95" t="inlineStr">
        <is>
          <t>Материалы</t>
        </is>
      </c>
      <c r="EH377" s="95" t="n">
        <v>0</v>
      </c>
      <c r="EI377" s="95" t="n"/>
      <c r="EJ377" s="95" t="n">
        <v>29.4</v>
      </c>
      <c r="EK377" s="95" t="n">
        <v>0</v>
      </c>
      <c r="EL377" s="95" t="inlineStr">
        <is>
          <t>ТКП / коммерческое предложение</t>
        </is>
      </c>
      <c r="EM377" s="95" t="inlineStr">
        <is>
          <t>ТКП</t>
        </is>
      </c>
      <c r="EN377" s="95" t="n"/>
      <c r="EO377" s="95" t="n"/>
      <c r="EP377" s="95" t="n"/>
      <c r="EQ377" s="95" t="n">
        <v>0</v>
      </c>
      <c r="ER377" s="95" t="n">
        <v>46835.42</v>
      </c>
      <c r="ES377" s="95" t="n">
        <v>0</v>
      </c>
      <c r="ET377" s="95" t="n">
        <v>0</v>
      </c>
      <c r="EU377" s="95" t="n">
        <v>0</v>
      </c>
      <c r="EV377" s="95" t="n">
        <v>0</v>
      </c>
      <c r="EW377" s="95" t="n">
        <v>0</v>
      </c>
      <c r="EX377" s="95" t="n">
        <v>0</v>
      </c>
      <c r="EY377" s="95" t="n">
        <v>0</v>
      </c>
      <c r="EZ377" s="95" t="n"/>
      <c r="FA377" s="95" t="n"/>
      <c r="FB377" s="95" t="n"/>
      <c r="FC377" s="95" t="n"/>
      <c r="FD377" s="95" t="n"/>
      <c r="FE377" s="95" t="n"/>
      <c r="FF377" s="95" t="n"/>
      <c r="FG377" s="95" t="n"/>
      <c r="FH377" s="95" t="n"/>
      <c r="FI377" s="95" t="n"/>
      <c r="FJ377" s="95" t="n"/>
      <c r="FK377" s="95" t="n"/>
      <c r="FL377" s="95" t="n"/>
      <c r="FM377" s="95" t="n"/>
      <c r="FN377" s="95" t="n"/>
      <c r="FO377" s="95" t="n"/>
      <c r="FP377" s="95" t="n"/>
      <c r="FQ377" s="95" t="n">
        <v>0</v>
      </c>
      <c r="FR377" s="95">
        <f>ROUND(IF(BI377=3,GM377,0),2)</f>
        <v/>
      </c>
      <c r="FS377" s="95" t="n">
        <v>0</v>
      </c>
      <c r="FT377" s="95" t="n"/>
      <c r="FU377" s="95" t="n"/>
      <c r="FV377" s="95" t="n"/>
      <c r="FW377" s="95" t="n"/>
      <c r="FX377" s="95" t="n">
        <v>0</v>
      </c>
      <c r="FY377" s="95" t="n">
        <v>0</v>
      </c>
      <c r="FZ377" s="95" t="n"/>
      <c r="GA377" s="95" t="inlineStr">
        <is>
          <t>[82 / 1,20 /  1] +  2% Заг.скл</t>
        </is>
      </c>
      <c r="GB377" s="95" t="n"/>
      <c r="GC377" s="95" t="n"/>
      <c r="GD377" s="95" t="n">
        <v>1</v>
      </c>
      <c r="GE377" s="95" t="n"/>
      <c r="GF377" s="95" t="n">
        <v>1572411226</v>
      </c>
      <c r="GG377" s="95" t="n">
        <v>2</v>
      </c>
      <c r="GH377" s="95" t="n">
        <v>4</v>
      </c>
      <c r="GI377" s="95" t="n">
        <v>-2</v>
      </c>
      <c r="GJ377" s="95" t="n">
        <v>0</v>
      </c>
      <c r="GK377" s="95" t="n">
        <v>0</v>
      </c>
      <c r="GL377" s="95">
        <f>ROUND(IF(AND(BH377=3,BI377=3,FS377&lt;&gt;0),P377,0),2)</f>
        <v/>
      </c>
      <c r="GM377" s="95">
        <f>ROUND(O377+X377+Y377,2)+GX377</f>
        <v/>
      </c>
      <c r="GN377" s="95">
        <f>IF(OR(BI377=0,BI377=1),GM377-GX377,0)</f>
        <v/>
      </c>
      <c r="GO377" s="95">
        <f>IF(BI377=2,GM377-GX377,0)</f>
        <v/>
      </c>
      <c r="GP377" s="95">
        <f>IF(BI377=4,GM377-GX377,0)</f>
        <v/>
      </c>
      <c r="GQ377" s="95" t="n"/>
      <c r="GR377" s="95" t="n">
        <v>0</v>
      </c>
      <c r="GS377" s="95" t="n">
        <v>2</v>
      </c>
      <c r="GT377" s="95" t="n">
        <v>0</v>
      </c>
      <c r="GU377" s="95" t="n"/>
      <c r="GV377" s="95">
        <f>ROUND((GT377),6)</f>
        <v/>
      </c>
      <c r="GW377" s="95" t="n">
        <v>1</v>
      </c>
      <c r="GX377" s="95">
        <f>ROUND(HC377*I377,2)</f>
        <v/>
      </c>
      <c r="GY377" s="95" t="n">
        <v>0</v>
      </c>
      <c r="GZ377" s="95" t="n">
        <v>0</v>
      </c>
      <c r="HA377" s="95" t="n">
        <v>0</v>
      </c>
      <c r="HB377" s="95" t="n">
        <v>0</v>
      </c>
      <c r="HC377" s="95">
        <f>GV377*GW377</f>
        <v/>
      </c>
      <c r="HD377" s="95" t="n">
        <v>0</v>
      </c>
      <c r="HE377" s="95" t="n"/>
      <c r="HF377" s="95" t="n"/>
      <c r="HG377" s="95" t="n"/>
      <c r="HH377" s="95" t="n"/>
      <c r="HI377" s="95" t="n"/>
      <c r="HJ377" s="95" t="n"/>
      <c r="HK377" s="95" t="n"/>
      <c r="HL377" s="95" t="n"/>
      <c r="HM377" s="95" t="n"/>
      <c r="HN377" s="95" t="n"/>
      <c r="HO377" s="95" t="n"/>
      <c r="HP377" s="95" t="n"/>
      <c r="HQ377" s="95" t="n"/>
      <c r="HR377" s="95" t="n"/>
      <c r="HS377" s="95" t="n"/>
      <c r="HT377" s="95" t="n"/>
      <c r="HU377" s="95" t="n"/>
      <c r="HV377" s="95" t="n"/>
      <c r="HW377" s="95" t="n"/>
      <c r="HX377" s="95" t="n"/>
      <c r="HY377" s="95" t="n"/>
      <c r="HZ377" s="95" t="n"/>
      <c r="IA377" s="95" t="n"/>
      <c r="IB377" s="95" t="n"/>
      <c r="IC377" s="95" t="n"/>
      <c r="ID377" s="95" t="n"/>
      <c r="IE377" s="95" t="n"/>
      <c r="IF377" s="95" t="n"/>
      <c r="IG377" s="95" t="n"/>
      <c r="IH377" s="95" t="n"/>
      <c r="II377" s="95" t="n"/>
      <c r="IJ377" s="95" t="n"/>
      <c r="IK377" s="95" t="n"/>
      <c r="IL377" s="95" t="n"/>
      <c r="IM377" s="95" t="n"/>
      <c r="IN377" s="95" t="n"/>
      <c r="IO377" s="95" t="n"/>
      <c r="IP377" s="95" t="n"/>
      <c r="IQ377" s="95" t="n"/>
      <c r="IR377" s="95" t="n"/>
      <c r="IS377" s="95" t="n"/>
      <c r="IT377" s="95" t="n"/>
      <c r="IU377" s="95" t="n"/>
    </row>
    <row r="378" ht="12.75" customHeight="1" s="54">
      <c r="A378" s="95" t="n">
        <v>18</v>
      </c>
      <c r="B378" s="95" t="n">
        <v>1</v>
      </c>
      <c r="C378" s="95">
        <f>ROW(SmtRes!A355)</f>
        <v/>
      </c>
      <c r="D378" s="95">
        <f>ROW(EtalonRes!A355)</f>
        <v/>
      </c>
      <c r="E378" s="95" t="n">
        <v>2.1</v>
      </c>
      <c r="F378" s="95" t="inlineStr">
        <is>
          <t>TKP</t>
        </is>
      </c>
      <c r="G378" s="95" t="inlineStr">
        <is>
          <t>Коробка, скрытые петли, доборы, наличники и замки премиум VIP</t>
        </is>
      </c>
      <c r="H378" s="95" t="inlineStr">
        <is>
          <t>компл.</t>
        </is>
      </c>
      <c r="I378" s="95" t="n">
        <v>29.4</v>
      </c>
      <c r="J378" s="95" t="n">
        <v>28993.36</v>
      </c>
      <c r="K378" s="95" t="n">
        <v>852404.73</v>
      </c>
      <c r="L378" s="95" t="n"/>
      <c r="M378" s="95" t="n"/>
      <c r="N378" s="95" t="n"/>
      <c r="O378" s="95">
        <f>ROUND(Z378,2)</f>
        <v/>
      </c>
      <c r="P378" s="95">
        <f>ROUND(U378,2)</f>
        <v/>
      </c>
      <c r="Q378" s="95">
        <f>ROUND(1,2)</f>
        <v/>
      </c>
      <c r="R378" s="95">
        <f>ROUND(AH378,2)</f>
        <v/>
      </c>
      <c r="S378" s="95" t="inlineStr">
        <is>
          <t>ТКП</t>
        </is>
      </c>
      <c r="T378" s="95" t="inlineStr">
        <is>
          <t>material</t>
        </is>
      </c>
      <c r="U378" s="95" t="n">
        <v>852404.73</v>
      </c>
      <c r="V378" s="95" t="n">
        <v>0</v>
      </c>
      <c r="W378" s="95" t="n">
        <v>0</v>
      </c>
      <c r="X378" s="95" t="n">
        <v>0</v>
      </c>
      <c r="Y378" s="95" t="n">
        <v>0</v>
      </c>
      <c r="Z378" s="95" t="n">
        <v>852404.78</v>
      </c>
      <c r="AA378" s="95" t="n">
        <v>0</v>
      </c>
      <c r="AB378" s="95" t="n">
        <v>0</v>
      </c>
      <c r="AC378" s="95" t="n">
        <v>0</v>
      </c>
      <c r="AD378" s="95" t="n">
        <v>0</v>
      </c>
      <c r="AE378" s="95" t="inlineStr">
        <is>
          <t>material</t>
        </is>
      </c>
      <c r="AF378" s="95" t="n">
        <v>0</v>
      </c>
      <c r="AG378" s="95" t="n">
        <v>0</v>
      </c>
      <c r="AH378" s="95" t="n">
        <v>0</v>
      </c>
      <c r="AI378" s="95">
        <f>(EX378)</f>
        <v/>
      </c>
      <c r="AJ378" s="95">
        <f>(AS378)</f>
        <v/>
      </c>
      <c r="AK378" s="95" t="n">
        <v>0</v>
      </c>
      <c r="AL378" s="95" t="n">
        <v>0</v>
      </c>
      <c r="AM378" s="95" t="n">
        <v>0</v>
      </c>
      <c r="AN378" s="95" t="n">
        <v>0</v>
      </c>
      <c r="AO378" s="95">
        <f>ROUND(O378,2)</f>
        <v/>
      </c>
      <c r="AP378" s="95" t="n">
        <v>0</v>
      </c>
      <c r="AQ378" s="95">
        <f>ROUND(R378,2)</f>
        <v/>
      </c>
      <c r="AR378" s="95" t="n">
        <v>0</v>
      </c>
      <c r="AS378" s="95" t="n">
        <v>0</v>
      </c>
      <c r="AT378" s="95" t="n">
        <v>0</v>
      </c>
      <c r="AU378" s="95" t="n">
        <v>0</v>
      </c>
      <c r="AV378" s="95" t="n">
        <v>1</v>
      </c>
      <c r="AW378" s="95" t="n">
        <v>1</v>
      </c>
      <c r="AX378" s="95" t="n"/>
      <c r="AY378" s="95" t="n"/>
      <c r="AZ378" s="95" t="n">
        <v>1</v>
      </c>
      <c r="BA378" s="95" t="n">
        <v>0</v>
      </c>
      <c r="BB378" s="95" t="n">
        <v>0</v>
      </c>
      <c r="BC378" s="95" t="n">
        <v>1</v>
      </c>
      <c r="BD378" s="95" t="n"/>
      <c r="BE378" s="95" t="n"/>
      <c r="BF378" s="95" t="n"/>
      <c r="BG378" s="95" t="n"/>
      <c r="BH378" s="95" t="n">
        <v>3</v>
      </c>
      <c r="BI378" s="95" t="n">
        <v>29.4</v>
      </c>
      <c r="BJ378" s="95" t="n"/>
      <c r="BK378" s="95" t="n"/>
      <c r="BL378" s="95" t="n"/>
      <c r="BM378" s="95" t="n">
        <v>400002</v>
      </c>
      <c r="BN378" s="95" t="n">
        <v>0</v>
      </c>
      <c r="BO378" s="95" t="n"/>
      <c r="BP378" s="95" t="n">
        <v>0</v>
      </c>
      <c r="BQ378" s="95" t="n">
        <v>202</v>
      </c>
      <c r="BR378" s="95" t="n">
        <v>0</v>
      </c>
      <c r="BS378" s="95" t="n">
        <v>1</v>
      </c>
      <c r="BT378" s="95" t="n">
        <v>1</v>
      </c>
      <c r="BU378" s="95" t="n">
        <v>1</v>
      </c>
      <c r="BV378" s="95" t="n">
        <v>1</v>
      </c>
      <c r="BW378" s="95" t="n">
        <v>1</v>
      </c>
      <c r="BX378" s="95" t="n">
        <v>1</v>
      </c>
      <c r="BY378" s="95" t="n"/>
      <c r="BZ378" s="95" t="n">
        <v>0</v>
      </c>
      <c r="CA378" s="95" t="n">
        <v>0</v>
      </c>
      <c r="CB378" s="95" t="n"/>
      <c r="CC378" s="95" t="n"/>
      <c r="CD378" s="95" t="n"/>
      <c r="CE378" s="95" t="n">
        <v>30</v>
      </c>
      <c r="CF378" s="95" t="n">
        <v>0</v>
      </c>
      <c r="CG378" s="95" t="n">
        <v>0</v>
      </c>
      <c r="CH378" s="95" t="n"/>
      <c r="CI378" s="95" t="n"/>
      <c r="CJ378" s="95" t="n"/>
      <c r="CK378" s="95" t="n"/>
      <c r="CL378" s="95" t="n"/>
      <c r="CM378" s="95" t="n">
        <v>0</v>
      </c>
      <c r="CN378" s="95" t="n"/>
      <c r="CO378" s="95" t="n">
        <v>0</v>
      </c>
      <c r="CP378" s="95">
        <f>ROUND(P378,2)</f>
        <v/>
      </c>
      <c r="CQ378" s="95">
        <f>ROUND(V378,2)</f>
        <v/>
      </c>
      <c r="CR378" s="95">
        <f>ROUND(W378,2)</f>
        <v/>
      </c>
      <c r="CS378" s="95">
        <f>ROUND(X378,2)</f>
        <v/>
      </c>
      <c r="CT378" s="95">
        <f>ROUND(Y378,2)</f>
        <v/>
      </c>
      <c r="CU378" s="95">
        <f>ROUND(AF378,2)</f>
        <v/>
      </c>
      <c r="CV378" s="95">
        <f>ROUND((AH378*AV378),2)</f>
        <v/>
      </c>
      <c r="CW378" s="95">
        <f>ROUND(AI378,2)</f>
        <v/>
      </c>
      <c r="CX378" s="95">
        <f>ROUND(AJ378,2)</f>
        <v/>
      </c>
      <c r="CY378" s="95">
        <f>ROUND(((P378*AT378)/100),2)</f>
        <v/>
      </c>
      <c r="CZ378" s="95">
        <f>ROUND(((P378*AU378)/100),2)</f>
        <v/>
      </c>
      <c r="DA378" s="95" t="n"/>
      <c r="DB378" s="95" t="n"/>
      <c r="DC378" s="95" t="n"/>
      <c r="DD378" s="95" t="n"/>
      <c r="DE378" s="95" t="n"/>
      <c r="DF378" s="95" t="n"/>
      <c r="DG378" s="95" t="n"/>
      <c r="DH378" s="95" t="n"/>
      <c r="DI378" s="95" t="n"/>
      <c r="DJ378" s="95" t="n"/>
      <c r="DK378" s="95" t="n"/>
      <c r="DL378" s="95" t="n"/>
      <c r="DM378" s="95" t="n"/>
      <c r="DN378" s="95" t="n">
        <v>0</v>
      </c>
      <c r="DO378" s="95" t="n">
        <v>0</v>
      </c>
      <c r="DP378" s="95" t="n">
        <v>1</v>
      </c>
      <c r="DQ378" s="95" t="n">
        <v>1</v>
      </c>
      <c r="DR378" s="95" t="n"/>
      <c r="DS378" s="95" t="n"/>
      <c r="DT378" s="95" t="n"/>
      <c r="DU378" s="95" t="n">
        <v>1000</v>
      </c>
      <c r="DV378" s="95" t="inlineStr">
        <is>
          <t>компл.</t>
        </is>
      </c>
      <c r="DW378" s="95" t="inlineStr">
        <is>
          <t>компл.</t>
        </is>
      </c>
      <c r="DX378" s="95" t="n">
        <v>1</v>
      </c>
      <c r="DY378" s="95" t="n"/>
      <c r="DZ378" s="95" t="n"/>
      <c r="EA378" s="95" t="n"/>
      <c r="EB378" s="95" t="n"/>
      <c r="EC378" s="95" t="n"/>
      <c r="ED378" s="95" t="n"/>
      <c r="EE378" s="95" t="n">
        <v>1876786612</v>
      </c>
      <c r="EF378" s="95" t="n">
        <v>202</v>
      </c>
      <c r="EG378" s="95" t="inlineStr">
        <is>
          <t>Материалы</t>
        </is>
      </c>
      <c r="EH378" s="95" t="n">
        <v>0</v>
      </c>
      <c r="EI378" s="95" t="n"/>
      <c r="EJ378" s="95" t="n">
        <v>29.4</v>
      </c>
      <c r="EK378" s="95" t="n">
        <v>0</v>
      </c>
      <c r="EL378" s="95" t="inlineStr">
        <is>
          <t>ТКП / коммерческое предложение</t>
        </is>
      </c>
      <c r="EM378" s="95" t="inlineStr">
        <is>
          <t>ТКП</t>
        </is>
      </c>
      <c r="EN378" s="95" t="n"/>
      <c r="EO378" s="95" t="n"/>
      <c r="EP378" s="95" t="n"/>
      <c r="EQ378" s="95" t="n">
        <v>0</v>
      </c>
      <c r="ER378" s="95" t="n">
        <v>28993.36</v>
      </c>
      <c r="ES378" s="95" t="n">
        <v>0</v>
      </c>
      <c r="ET378" s="95" t="n">
        <v>0</v>
      </c>
      <c r="EU378" s="95" t="n">
        <v>0</v>
      </c>
      <c r="EV378" s="95" t="n">
        <v>0</v>
      </c>
      <c r="EW378" s="95" t="n">
        <v>0</v>
      </c>
      <c r="EX378" s="95" t="n">
        <v>0</v>
      </c>
      <c r="EY378" s="95" t="n">
        <v>0</v>
      </c>
      <c r="EZ378" s="95" t="n"/>
      <c r="FA378" s="95" t="n"/>
      <c r="FB378" s="95" t="n"/>
      <c r="FC378" s="95" t="n"/>
      <c r="FD378" s="95" t="n"/>
      <c r="FE378" s="95" t="n"/>
      <c r="FF378" s="95" t="n"/>
      <c r="FG378" s="95" t="n"/>
      <c r="FH378" s="95" t="n"/>
      <c r="FI378" s="95" t="n"/>
      <c r="FJ378" s="95" t="n"/>
      <c r="FK378" s="95" t="n"/>
      <c r="FL378" s="95" t="n"/>
      <c r="FM378" s="95" t="n"/>
      <c r="FN378" s="95" t="n"/>
      <c r="FO378" s="95" t="n"/>
      <c r="FP378" s="95" t="n"/>
      <c r="FQ378" s="95" t="n">
        <v>0</v>
      </c>
      <c r="FR378" s="95">
        <f>ROUND(IF(BI378=3,GM378,0),2)</f>
        <v/>
      </c>
      <c r="FS378" s="95" t="n">
        <v>0</v>
      </c>
      <c r="FT378" s="95" t="n"/>
      <c r="FU378" s="95" t="n"/>
      <c r="FV378" s="95" t="n"/>
      <c r="FW378" s="95" t="n"/>
      <c r="FX378" s="95" t="n">
        <v>0</v>
      </c>
      <c r="FY378" s="95" t="n">
        <v>0</v>
      </c>
      <c r="FZ378" s="95" t="n"/>
      <c r="GA378" s="95" t="inlineStr">
        <is>
          <t>[82 / 1,20 /  1] +  2% Заг.скл</t>
        </is>
      </c>
      <c r="GB378" s="95" t="n"/>
      <c r="GC378" s="95" t="n"/>
      <c r="GD378" s="95" t="n">
        <v>1</v>
      </c>
      <c r="GE378" s="95" t="n"/>
      <c r="GF378" s="95" t="n">
        <v>1876786612</v>
      </c>
      <c r="GG378" s="95" t="n">
        <v>2</v>
      </c>
      <c r="GH378" s="95" t="n">
        <v>4</v>
      </c>
      <c r="GI378" s="95" t="n">
        <v>-2</v>
      </c>
      <c r="GJ378" s="95" t="n">
        <v>0</v>
      </c>
      <c r="GK378" s="95" t="n">
        <v>0</v>
      </c>
      <c r="GL378" s="95">
        <f>ROUND(IF(AND(BH378=3,BI378=3,FS378&lt;&gt;0),P378,0),2)</f>
        <v/>
      </c>
      <c r="GM378" s="95">
        <f>ROUND(O378+X378+Y378,2)+GX378</f>
        <v/>
      </c>
      <c r="GN378" s="95">
        <f>IF(OR(BI378=0,BI378=1),GM378-GX378,0)</f>
        <v/>
      </c>
      <c r="GO378" s="95">
        <f>IF(BI378=2,GM378-GX378,0)</f>
        <v/>
      </c>
      <c r="GP378" s="95">
        <f>IF(BI378=4,GM378-GX378,0)</f>
        <v/>
      </c>
      <c r="GQ378" s="95" t="n"/>
      <c r="GR378" s="95" t="n">
        <v>0</v>
      </c>
      <c r="GS378" s="95" t="n">
        <v>2</v>
      </c>
      <c r="GT378" s="95" t="n">
        <v>0</v>
      </c>
      <c r="GU378" s="95" t="n"/>
      <c r="GV378" s="95">
        <f>ROUND((GT378),6)</f>
        <v/>
      </c>
      <c r="GW378" s="95" t="n">
        <v>1</v>
      </c>
      <c r="GX378" s="95">
        <f>ROUND(HC378*I378,2)</f>
        <v/>
      </c>
      <c r="GY378" s="95" t="n">
        <v>0</v>
      </c>
      <c r="GZ378" s="95" t="n">
        <v>0</v>
      </c>
      <c r="HA378" s="95" t="n">
        <v>0</v>
      </c>
      <c r="HB378" s="95" t="n">
        <v>0</v>
      </c>
      <c r="HC378" s="95">
        <f>GV378*GW378</f>
        <v/>
      </c>
      <c r="HD378" s="95" t="n">
        <v>0</v>
      </c>
      <c r="HE378" s="95" t="n"/>
      <c r="HF378" s="95" t="n"/>
      <c r="HG378" s="95" t="n"/>
      <c r="HH378" s="95" t="n"/>
      <c r="HI378" s="95" t="n"/>
      <c r="HJ378" s="95" t="n"/>
      <c r="HK378" s="95" t="n"/>
      <c r="HL378" s="95" t="n"/>
      <c r="HM378" s="95" t="n"/>
      <c r="HN378" s="95" t="n"/>
      <c r="HO378" s="95" t="n"/>
      <c r="HP378" s="95" t="n"/>
      <c r="HQ378" s="95" t="n"/>
      <c r="HR378" s="95" t="n"/>
      <c r="HS378" s="95" t="n"/>
      <c r="HT378" s="95" t="n"/>
      <c r="HU378" s="95" t="n"/>
      <c r="HV378" s="95" t="n"/>
      <c r="HW378" s="95" t="n"/>
      <c r="HX378" s="95" t="n"/>
      <c r="HY378" s="95" t="n"/>
      <c r="HZ378" s="95" t="n"/>
      <c r="IA378" s="95" t="n"/>
      <c r="IB378" s="95" t="n"/>
      <c r="IC378" s="95" t="n"/>
      <c r="ID378" s="95" t="n"/>
      <c r="IE378" s="95" t="n"/>
      <c r="IF378" s="95" t="n"/>
      <c r="IG378" s="95" t="n"/>
      <c r="IH378" s="95" t="n"/>
      <c r="II378" s="95" t="n"/>
      <c r="IJ378" s="95" t="n"/>
      <c r="IK378" s="95" t="n"/>
      <c r="IL378" s="95" t="n"/>
      <c r="IM378" s="95" t="n"/>
      <c r="IN378" s="95" t="n"/>
      <c r="IO378" s="95" t="n"/>
      <c r="IP378" s="95" t="n"/>
      <c r="IQ378" s="95" t="n"/>
      <c r="IR378" s="95" t="n"/>
      <c r="IS378" s="95" t="n"/>
      <c r="IT378" s="95" t="n"/>
      <c r="IU378" s="95" t="n"/>
    </row>
    <row r="379" ht="12.75" customHeight="1" s="54">
      <c r="A379" s="95" t="n">
        <v>18</v>
      </c>
      <c r="B379" s="95" t="n">
        <v>1</v>
      </c>
      <c r="C379" s="95">
        <f>ROW(SmtRes!A356)</f>
        <v/>
      </c>
      <c r="D379" s="95">
        <f>ROW(EtalonRes!A356)</f>
        <v/>
      </c>
      <c r="E379" s="95" t="n">
        <v>2.1</v>
      </c>
      <c r="F379" s="95" t="inlineStr">
        <is>
          <t>TKP</t>
        </is>
      </c>
      <c r="G379" s="95" t="inlineStr">
        <is>
          <t>Порожки и переходные профили скрытого/латунного исполнения VIP</t>
        </is>
      </c>
      <c r="H379" s="95" t="inlineStr">
        <is>
          <t>шт.</t>
        </is>
      </c>
      <c r="I379" s="95" t="n">
        <v>29.4</v>
      </c>
      <c r="J379" s="95" t="n">
        <v>4237.49</v>
      </c>
      <c r="K379" s="95" t="n">
        <v>124582.23</v>
      </c>
      <c r="L379" s="95" t="n"/>
      <c r="M379" s="95" t="n"/>
      <c r="N379" s="95" t="n"/>
      <c r="O379" s="95">
        <f>ROUND(Z379,2)</f>
        <v/>
      </c>
      <c r="P379" s="95">
        <f>ROUND(U379,2)</f>
        <v/>
      </c>
      <c r="Q379" s="95">
        <f>ROUND(1,2)</f>
        <v/>
      </c>
      <c r="R379" s="95">
        <f>ROUND(AH379,2)</f>
        <v/>
      </c>
      <c r="S379" s="95" t="inlineStr">
        <is>
          <t>ТКП</t>
        </is>
      </c>
      <c r="T379" s="95" t="inlineStr">
        <is>
          <t>material</t>
        </is>
      </c>
      <c r="U379" s="95" t="n">
        <v>124582.23</v>
      </c>
      <c r="V379" s="95" t="n">
        <v>0</v>
      </c>
      <c r="W379" s="95" t="n">
        <v>0</v>
      </c>
      <c r="X379" s="95" t="n">
        <v>0</v>
      </c>
      <c r="Y379" s="95" t="n">
        <v>0</v>
      </c>
      <c r="Z379" s="95" t="n">
        <v>124582.21</v>
      </c>
      <c r="AA379" s="95" t="n">
        <v>0</v>
      </c>
      <c r="AB379" s="95" t="n">
        <v>0</v>
      </c>
      <c r="AC379" s="95" t="n">
        <v>0</v>
      </c>
      <c r="AD379" s="95" t="n">
        <v>0</v>
      </c>
      <c r="AE379" s="95" t="inlineStr">
        <is>
          <t>material</t>
        </is>
      </c>
      <c r="AF379" s="95" t="n">
        <v>0</v>
      </c>
      <c r="AG379" s="95" t="n">
        <v>0</v>
      </c>
      <c r="AH379" s="95" t="n">
        <v>0</v>
      </c>
      <c r="AI379" s="95">
        <f>(EX379)</f>
        <v/>
      </c>
      <c r="AJ379" s="95">
        <f>(AS379)</f>
        <v/>
      </c>
      <c r="AK379" s="95" t="n">
        <v>0</v>
      </c>
      <c r="AL379" s="95" t="n">
        <v>0</v>
      </c>
      <c r="AM379" s="95" t="n">
        <v>0</v>
      </c>
      <c r="AN379" s="95" t="n">
        <v>0</v>
      </c>
      <c r="AO379" s="95">
        <f>ROUND(O379,2)</f>
        <v/>
      </c>
      <c r="AP379" s="95" t="n">
        <v>0</v>
      </c>
      <c r="AQ379" s="95">
        <f>ROUND(R379,2)</f>
        <v/>
      </c>
      <c r="AR379" s="95" t="n">
        <v>0</v>
      </c>
      <c r="AS379" s="95" t="n">
        <v>0</v>
      </c>
      <c r="AT379" s="95" t="n">
        <v>0</v>
      </c>
      <c r="AU379" s="95" t="n">
        <v>0</v>
      </c>
      <c r="AV379" s="95" t="n">
        <v>1</v>
      </c>
      <c r="AW379" s="95" t="n">
        <v>1</v>
      </c>
      <c r="AX379" s="95" t="n"/>
      <c r="AY379" s="95" t="n"/>
      <c r="AZ379" s="95" t="n">
        <v>1</v>
      </c>
      <c r="BA379" s="95" t="n">
        <v>0</v>
      </c>
      <c r="BB379" s="95" t="n">
        <v>0</v>
      </c>
      <c r="BC379" s="95" t="n">
        <v>1</v>
      </c>
      <c r="BD379" s="95" t="n"/>
      <c r="BE379" s="95" t="n"/>
      <c r="BF379" s="95" t="n"/>
      <c r="BG379" s="95" t="n"/>
      <c r="BH379" s="95" t="n">
        <v>3</v>
      </c>
      <c r="BI379" s="95" t="n">
        <v>29.4</v>
      </c>
      <c r="BJ379" s="95" t="n"/>
      <c r="BK379" s="95" t="n"/>
      <c r="BL379" s="95" t="n"/>
      <c r="BM379" s="95" t="n">
        <v>400002</v>
      </c>
      <c r="BN379" s="95" t="n">
        <v>0</v>
      </c>
      <c r="BO379" s="95" t="n"/>
      <c r="BP379" s="95" t="n">
        <v>0</v>
      </c>
      <c r="BQ379" s="95" t="n">
        <v>202</v>
      </c>
      <c r="BR379" s="95" t="n">
        <v>0</v>
      </c>
      <c r="BS379" s="95" t="n">
        <v>1</v>
      </c>
      <c r="BT379" s="95" t="n">
        <v>1</v>
      </c>
      <c r="BU379" s="95" t="n">
        <v>1</v>
      </c>
      <c r="BV379" s="95" t="n">
        <v>1</v>
      </c>
      <c r="BW379" s="95" t="n">
        <v>1</v>
      </c>
      <c r="BX379" s="95" t="n">
        <v>1</v>
      </c>
      <c r="BY379" s="95" t="n"/>
      <c r="BZ379" s="95" t="n">
        <v>0</v>
      </c>
      <c r="CA379" s="95" t="n">
        <v>0</v>
      </c>
      <c r="CB379" s="95" t="n"/>
      <c r="CC379" s="95" t="n"/>
      <c r="CD379" s="95" t="n"/>
      <c r="CE379" s="95" t="n">
        <v>30</v>
      </c>
      <c r="CF379" s="95" t="n">
        <v>0</v>
      </c>
      <c r="CG379" s="95" t="n">
        <v>0</v>
      </c>
      <c r="CH379" s="95" t="n"/>
      <c r="CI379" s="95" t="n"/>
      <c r="CJ379" s="95" t="n"/>
      <c r="CK379" s="95" t="n"/>
      <c r="CL379" s="95" t="n"/>
      <c r="CM379" s="95" t="n">
        <v>0</v>
      </c>
      <c r="CN379" s="95" t="n"/>
      <c r="CO379" s="95" t="n">
        <v>0</v>
      </c>
      <c r="CP379" s="95">
        <f>ROUND(P379,2)</f>
        <v/>
      </c>
      <c r="CQ379" s="95">
        <f>ROUND(V379,2)</f>
        <v/>
      </c>
      <c r="CR379" s="95">
        <f>ROUND(W379,2)</f>
        <v/>
      </c>
      <c r="CS379" s="95">
        <f>ROUND(X379,2)</f>
        <v/>
      </c>
      <c r="CT379" s="95">
        <f>ROUND(Y379,2)</f>
        <v/>
      </c>
      <c r="CU379" s="95">
        <f>ROUND(AF379,2)</f>
        <v/>
      </c>
      <c r="CV379" s="95">
        <f>ROUND((AH379*AV379),2)</f>
        <v/>
      </c>
      <c r="CW379" s="95">
        <f>ROUND(AI379,2)</f>
        <v/>
      </c>
      <c r="CX379" s="95">
        <f>ROUND(AJ379,2)</f>
        <v/>
      </c>
      <c r="CY379" s="95">
        <f>ROUND(((P379*AT379)/100),2)</f>
        <v/>
      </c>
      <c r="CZ379" s="95">
        <f>ROUND(((P379*AU379)/100),2)</f>
        <v/>
      </c>
      <c r="DA379" s="95" t="n"/>
      <c r="DB379" s="95" t="n"/>
      <c r="DC379" s="95" t="n"/>
      <c r="DD379" s="95" t="n"/>
      <c r="DE379" s="95" t="n"/>
      <c r="DF379" s="95" t="n"/>
      <c r="DG379" s="95" t="n"/>
      <c r="DH379" s="95" t="n"/>
      <c r="DI379" s="95" t="n"/>
      <c r="DJ379" s="95" t="n"/>
      <c r="DK379" s="95" t="n"/>
      <c r="DL379" s="95" t="n"/>
      <c r="DM379" s="95" t="n"/>
      <c r="DN379" s="95" t="n">
        <v>0</v>
      </c>
      <c r="DO379" s="95" t="n">
        <v>0</v>
      </c>
      <c r="DP379" s="95" t="n">
        <v>1</v>
      </c>
      <c r="DQ379" s="95" t="n">
        <v>1</v>
      </c>
      <c r="DR379" s="95" t="n"/>
      <c r="DS379" s="95" t="n"/>
      <c r="DT379" s="95" t="n"/>
      <c r="DU379" s="95" t="n">
        <v>1000</v>
      </c>
      <c r="DV379" s="95" t="inlineStr">
        <is>
          <t>шт.</t>
        </is>
      </c>
      <c r="DW379" s="95" t="inlineStr">
        <is>
          <t>шт.</t>
        </is>
      </c>
      <c r="DX379" s="95" t="n">
        <v>1</v>
      </c>
      <c r="DY379" s="95" t="n"/>
      <c r="DZ379" s="95" t="n"/>
      <c r="EA379" s="95" t="n"/>
      <c r="EB379" s="95" t="n"/>
      <c r="EC379" s="95" t="n"/>
      <c r="ED379" s="95" t="n"/>
      <c r="EE379" s="95" t="n">
        <v>1572411226</v>
      </c>
      <c r="EF379" s="95" t="n">
        <v>202</v>
      </c>
      <c r="EG379" s="95" t="inlineStr">
        <is>
          <t>Материалы</t>
        </is>
      </c>
      <c r="EH379" s="95" t="n">
        <v>0</v>
      </c>
      <c r="EI379" s="95" t="n"/>
      <c r="EJ379" s="95" t="n">
        <v>29.4</v>
      </c>
      <c r="EK379" s="95" t="n">
        <v>0</v>
      </c>
      <c r="EL379" s="95" t="inlineStr">
        <is>
          <t>ТКП / коммерческое предложение</t>
        </is>
      </c>
      <c r="EM379" s="95" t="inlineStr">
        <is>
          <t>ТКП</t>
        </is>
      </c>
      <c r="EN379" s="95" t="n"/>
      <c r="EO379" s="95" t="n"/>
      <c r="EP379" s="95" t="n"/>
      <c r="EQ379" s="95" t="n">
        <v>0</v>
      </c>
      <c r="ER379" s="95" t="n">
        <v>4237.49</v>
      </c>
      <c r="ES379" s="95" t="n">
        <v>0</v>
      </c>
      <c r="ET379" s="95" t="n">
        <v>0</v>
      </c>
      <c r="EU379" s="95" t="n">
        <v>0</v>
      </c>
      <c r="EV379" s="95" t="n">
        <v>0</v>
      </c>
      <c r="EW379" s="95" t="n">
        <v>0</v>
      </c>
      <c r="EX379" s="95" t="n">
        <v>0</v>
      </c>
      <c r="EY379" s="95" t="n">
        <v>0</v>
      </c>
      <c r="EZ379" s="95" t="n"/>
      <c r="FA379" s="95" t="n"/>
      <c r="FB379" s="95" t="n"/>
      <c r="FC379" s="95" t="n"/>
      <c r="FD379" s="95" t="n"/>
      <c r="FE379" s="95" t="n"/>
      <c r="FF379" s="95" t="n"/>
      <c r="FG379" s="95" t="n"/>
      <c r="FH379" s="95" t="n"/>
      <c r="FI379" s="95" t="n"/>
      <c r="FJ379" s="95" t="n"/>
      <c r="FK379" s="95" t="n"/>
      <c r="FL379" s="95" t="n"/>
      <c r="FM379" s="95" t="n"/>
      <c r="FN379" s="95" t="n"/>
      <c r="FO379" s="95" t="n"/>
      <c r="FP379" s="95" t="n"/>
      <c r="FQ379" s="95" t="n">
        <v>0</v>
      </c>
      <c r="FR379" s="95">
        <f>ROUND(IF(BI379=3,GM379,0),2)</f>
        <v/>
      </c>
      <c r="FS379" s="95" t="n">
        <v>0</v>
      </c>
      <c r="FT379" s="95" t="n"/>
      <c r="FU379" s="95" t="n"/>
      <c r="FV379" s="95" t="n"/>
      <c r="FW379" s="95" t="n"/>
      <c r="FX379" s="95" t="n">
        <v>0</v>
      </c>
      <c r="FY379" s="95" t="n">
        <v>0</v>
      </c>
      <c r="FZ379" s="95" t="n"/>
      <c r="GA379" s="95" t="inlineStr">
        <is>
          <t>[82 / 1,20 /  1] +  2% Заг.скл</t>
        </is>
      </c>
      <c r="GB379" s="95" t="n"/>
      <c r="GC379" s="95" t="n"/>
      <c r="GD379" s="95" t="n">
        <v>1</v>
      </c>
      <c r="GE379" s="95" t="n"/>
      <c r="GF379" s="95" t="n">
        <v>1572411226</v>
      </c>
      <c r="GG379" s="95" t="n">
        <v>2</v>
      </c>
      <c r="GH379" s="95" t="n">
        <v>4</v>
      </c>
      <c r="GI379" s="95" t="n">
        <v>-2</v>
      </c>
      <c r="GJ379" s="95" t="n">
        <v>0</v>
      </c>
      <c r="GK379" s="95" t="n">
        <v>0</v>
      </c>
      <c r="GL379" s="95">
        <f>ROUND(IF(AND(BH379=3,BI379=3,FS379&lt;&gt;0),P379,0),2)</f>
        <v/>
      </c>
      <c r="GM379" s="95">
        <f>ROUND(O379+X379+Y379,2)+GX379</f>
        <v/>
      </c>
      <c r="GN379" s="95">
        <f>IF(OR(BI379=0,BI379=1),GM379-GX379,0)</f>
        <v/>
      </c>
      <c r="GO379" s="95">
        <f>IF(BI379=2,GM379-GX379,0)</f>
        <v/>
      </c>
      <c r="GP379" s="95">
        <f>IF(BI379=4,GM379-GX379,0)</f>
        <v/>
      </c>
      <c r="GQ379" s="95" t="n"/>
      <c r="GR379" s="95" t="n">
        <v>0</v>
      </c>
      <c r="GS379" s="95" t="n">
        <v>2</v>
      </c>
      <c r="GT379" s="95" t="n">
        <v>0</v>
      </c>
      <c r="GU379" s="95" t="n"/>
      <c r="GV379" s="95">
        <f>ROUND((GT379),6)</f>
        <v/>
      </c>
      <c r="GW379" s="95" t="n">
        <v>1</v>
      </c>
      <c r="GX379" s="95">
        <f>ROUND(HC379*I379,2)</f>
        <v/>
      </c>
      <c r="GY379" s="95" t="n">
        <v>0</v>
      </c>
      <c r="GZ379" s="95" t="n">
        <v>0</v>
      </c>
      <c r="HA379" s="95" t="n">
        <v>0</v>
      </c>
      <c r="HB379" s="95" t="n">
        <v>0</v>
      </c>
      <c r="HC379" s="95">
        <f>GV379*GW379</f>
        <v/>
      </c>
      <c r="HD379" s="95" t="n">
        <v>0</v>
      </c>
      <c r="HE379" s="95" t="n"/>
      <c r="HF379" s="95" t="n"/>
      <c r="HG379" s="95" t="n"/>
      <c r="HH379" s="95" t="n"/>
      <c r="HI379" s="95" t="n"/>
      <c r="HJ379" s="95" t="n"/>
      <c r="HK379" s="95" t="n"/>
      <c r="HL379" s="95" t="n"/>
      <c r="HM379" s="95" t="n"/>
      <c r="HN379" s="95" t="n"/>
      <c r="HO379" s="95" t="n"/>
      <c r="HP379" s="95" t="n"/>
      <c r="HQ379" s="95" t="n"/>
      <c r="HR379" s="95" t="n"/>
      <c r="HS379" s="95" t="n"/>
      <c r="HT379" s="95" t="n"/>
      <c r="HU379" s="95" t="n"/>
      <c r="HV379" s="95" t="n"/>
      <c r="HW379" s="95" t="n"/>
      <c r="HX379" s="95" t="n"/>
      <c r="HY379" s="95" t="n"/>
      <c r="HZ379" s="95" t="n"/>
      <c r="IA379" s="95" t="n"/>
      <c r="IB379" s="95" t="n"/>
      <c r="IC379" s="95" t="n"/>
      <c r="ID379" s="95" t="n"/>
      <c r="IE379" s="95" t="n"/>
      <c r="IF379" s="95" t="n"/>
      <c r="IG379" s="95" t="n"/>
      <c r="IH379" s="95" t="n"/>
      <c r="II379" s="95" t="n"/>
      <c r="IJ379" s="95" t="n"/>
      <c r="IK379" s="95" t="n"/>
      <c r="IL379" s="95" t="n"/>
      <c r="IM379" s="95" t="n"/>
      <c r="IN379" s="95" t="n"/>
      <c r="IO379" s="95" t="n"/>
      <c r="IP379" s="95" t="n"/>
      <c r="IQ379" s="95" t="n"/>
      <c r="IR379" s="95" t="n"/>
      <c r="IS379" s="95" t="n"/>
      <c r="IT379" s="95" t="n"/>
      <c r="IU379" s="95" t="n"/>
    </row>
    <row r="380" ht="12.75" customHeight="1" s="54">
      <c r="A380" s="95" t="n">
        <v>18</v>
      </c>
      <c r="B380" s="95" t="n">
        <v>1</v>
      </c>
      <c r="C380" s="95">
        <f>ROW(SmtRes!A357)</f>
        <v/>
      </c>
      <c r="D380" s="95">
        <f>ROW(EtalonRes!A357)</f>
        <v/>
      </c>
      <c r="E380" s="95" t="n">
        <v>2.1</v>
      </c>
      <c r="F380" s="95" t="inlineStr">
        <is>
          <t>TKP</t>
        </is>
      </c>
      <c r="G380" s="95" t="inlineStr">
        <is>
          <t>Доводчик премиальный, ограничители, уплотнители и стопоры VIP</t>
        </is>
      </c>
      <c r="H380" s="95" t="inlineStr">
        <is>
          <t>компл.</t>
        </is>
      </c>
      <c r="I380" s="95" t="n">
        <v>29.4</v>
      </c>
      <c r="J380" s="95" t="n">
        <v>10593.73</v>
      </c>
      <c r="K380" s="95" t="n">
        <v>311455.58</v>
      </c>
      <c r="L380" s="95" t="n"/>
      <c r="M380" s="95" t="n"/>
      <c r="N380" s="95" t="n"/>
      <c r="O380" s="95">
        <f>ROUND(Z380,2)</f>
        <v/>
      </c>
      <c r="P380" s="95">
        <f>ROUND(U380,2)</f>
        <v/>
      </c>
      <c r="Q380" s="95">
        <f>ROUND(1,2)</f>
        <v/>
      </c>
      <c r="R380" s="95">
        <f>ROUND(AH380,2)</f>
        <v/>
      </c>
      <c r="S380" s="95" t="inlineStr">
        <is>
          <t>ТКП</t>
        </is>
      </c>
      <c r="T380" s="95" t="inlineStr">
        <is>
          <t>material</t>
        </is>
      </c>
      <c r="U380" s="95" t="n">
        <v>311455.58</v>
      </c>
      <c r="V380" s="95" t="n">
        <v>0</v>
      </c>
      <c r="W380" s="95" t="n">
        <v>0</v>
      </c>
      <c r="X380" s="95" t="n">
        <v>0</v>
      </c>
      <c r="Y380" s="95" t="n">
        <v>0</v>
      </c>
      <c r="Z380" s="95" t="n">
        <v>311455.66</v>
      </c>
      <c r="AA380" s="95" t="n">
        <v>0</v>
      </c>
      <c r="AB380" s="95" t="n">
        <v>0</v>
      </c>
      <c r="AC380" s="95" t="n">
        <v>0</v>
      </c>
      <c r="AD380" s="95" t="n">
        <v>0</v>
      </c>
      <c r="AE380" s="95" t="inlineStr">
        <is>
          <t>material</t>
        </is>
      </c>
      <c r="AF380" s="95" t="n">
        <v>0</v>
      </c>
      <c r="AG380" s="95" t="n">
        <v>0</v>
      </c>
      <c r="AH380" s="95" t="n">
        <v>0</v>
      </c>
      <c r="AI380" s="95">
        <f>(EX380)</f>
        <v/>
      </c>
      <c r="AJ380" s="95">
        <f>(AS380)</f>
        <v/>
      </c>
      <c r="AK380" s="95" t="n">
        <v>0</v>
      </c>
      <c r="AL380" s="95" t="n">
        <v>0</v>
      </c>
      <c r="AM380" s="95" t="n">
        <v>0</v>
      </c>
      <c r="AN380" s="95" t="n">
        <v>0</v>
      </c>
      <c r="AO380" s="95">
        <f>ROUND(O380,2)</f>
        <v/>
      </c>
      <c r="AP380" s="95" t="n">
        <v>0</v>
      </c>
      <c r="AQ380" s="95">
        <f>ROUND(R380,2)</f>
        <v/>
      </c>
      <c r="AR380" s="95" t="n">
        <v>0</v>
      </c>
      <c r="AS380" s="95" t="n">
        <v>0</v>
      </c>
      <c r="AT380" s="95" t="n">
        <v>0</v>
      </c>
      <c r="AU380" s="95" t="n">
        <v>0</v>
      </c>
      <c r="AV380" s="95" t="n">
        <v>1</v>
      </c>
      <c r="AW380" s="95" t="n">
        <v>1</v>
      </c>
      <c r="AX380" s="95" t="n"/>
      <c r="AY380" s="95" t="n"/>
      <c r="AZ380" s="95" t="n">
        <v>1</v>
      </c>
      <c r="BA380" s="95" t="n">
        <v>0</v>
      </c>
      <c r="BB380" s="95" t="n">
        <v>0</v>
      </c>
      <c r="BC380" s="95" t="n">
        <v>1</v>
      </c>
      <c r="BD380" s="95" t="n"/>
      <c r="BE380" s="95" t="n"/>
      <c r="BF380" s="95" t="n"/>
      <c r="BG380" s="95" t="n"/>
      <c r="BH380" s="95" t="n">
        <v>3</v>
      </c>
      <c r="BI380" s="95" t="n">
        <v>29.4</v>
      </c>
      <c r="BJ380" s="95" t="n"/>
      <c r="BK380" s="95" t="n"/>
      <c r="BL380" s="95" t="n"/>
      <c r="BM380" s="95" t="n">
        <v>400002</v>
      </c>
      <c r="BN380" s="95" t="n">
        <v>0</v>
      </c>
      <c r="BO380" s="95" t="n"/>
      <c r="BP380" s="95" t="n">
        <v>0</v>
      </c>
      <c r="BQ380" s="95" t="n">
        <v>202</v>
      </c>
      <c r="BR380" s="95" t="n">
        <v>0</v>
      </c>
      <c r="BS380" s="95" t="n">
        <v>1</v>
      </c>
      <c r="BT380" s="95" t="n">
        <v>1</v>
      </c>
      <c r="BU380" s="95" t="n">
        <v>1</v>
      </c>
      <c r="BV380" s="95" t="n">
        <v>1</v>
      </c>
      <c r="BW380" s="95" t="n">
        <v>1</v>
      </c>
      <c r="BX380" s="95" t="n">
        <v>1</v>
      </c>
      <c r="BY380" s="95" t="n"/>
      <c r="BZ380" s="95" t="n">
        <v>0</v>
      </c>
      <c r="CA380" s="95" t="n">
        <v>0</v>
      </c>
      <c r="CB380" s="95" t="n"/>
      <c r="CC380" s="95" t="n"/>
      <c r="CD380" s="95" t="n"/>
      <c r="CE380" s="95" t="n">
        <v>30</v>
      </c>
      <c r="CF380" s="95" t="n">
        <v>0</v>
      </c>
      <c r="CG380" s="95" t="n">
        <v>0</v>
      </c>
      <c r="CH380" s="95" t="n"/>
      <c r="CI380" s="95" t="n"/>
      <c r="CJ380" s="95" t="n"/>
      <c r="CK380" s="95" t="n"/>
      <c r="CL380" s="95" t="n"/>
      <c r="CM380" s="95" t="n">
        <v>0</v>
      </c>
      <c r="CN380" s="95" t="n"/>
      <c r="CO380" s="95" t="n">
        <v>0</v>
      </c>
      <c r="CP380" s="95">
        <f>ROUND(P380,2)</f>
        <v/>
      </c>
      <c r="CQ380" s="95">
        <f>ROUND(V380,2)</f>
        <v/>
      </c>
      <c r="CR380" s="95">
        <f>ROUND(W380,2)</f>
        <v/>
      </c>
      <c r="CS380" s="95">
        <f>ROUND(X380,2)</f>
        <v/>
      </c>
      <c r="CT380" s="95">
        <f>ROUND(Y380,2)</f>
        <v/>
      </c>
      <c r="CU380" s="95">
        <f>ROUND(AF380,2)</f>
        <v/>
      </c>
      <c r="CV380" s="95">
        <f>ROUND((AH380*AV380),2)</f>
        <v/>
      </c>
      <c r="CW380" s="95">
        <f>ROUND(AI380,2)</f>
        <v/>
      </c>
      <c r="CX380" s="95">
        <f>ROUND(AJ380,2)</f>
        <v/>
      </c>
      <c r="CY380" s="95">
        <f>ROUND(((P380*AT380)/100),2)</f>
        <v/>
      </c>
      <c r="CZ380" s="95">
        <f>ROUND(((P380*AU380)/100),2)</f>
        <v/>
      </c>
      <c r="DA380" s="95" t="n"/>
      <c r="DB380" s="95" t="n"/>
      <c r="DC380" s="95" t="n"/>
      <c r="DD380" s="95" t="n"/>
      <c r="DE380" s="95" t="n"/>
      <c r="DF380" s="95" t="n"/>
      <c r="DG380" s="95" t="n"/>
      <c r="DH380" s="95" t="n"/>
      <c r="DI380" s="95" t="n"/>
      <c r="DJ380" s="95" t="n"/>
      <c r="DK380" s="95" t="n"/>
      <c r="DL380" s="95" t="n"/>
      <c r="DM380" s="95" t="n"/>
      <c r="DN380" s="95" t="n">
        <v>0</v>
      </c>
      <c r="DO380" s="95" t="n">
        <v>0</v>
      </c>
      <c r="DP380" s="95" t="n">
        <v>1</v>
      </c>
      <c r="DQ380" s="95" t="n">
        <v>1</v>
      </c>
      <c r="DR380" s="95" t="n"/>
      <c r="DS380" s="95" t="n"/>
      <c r="DT380" s="95" t="n"/>
      <c r="DU380" s="95" t="n">
        <v>1000</v>
      </c>
      <c r="DV380" s="95" t="inlineStr">
        <is>
          <t>компл.</t>
        </is>
      </c>
      <c r="DW380" s="95" t="inlineStr">
        <is>
          <t>компл.</t>
        </is>
      </c>
      <c r="DX380" s="95" t="n">
        <v>1</v>
      </c>
      <c r="DY380" s="95" t="n"/>
      <c r="DZ380" s="95" t="n"/>
      <c r="EA380" s="95" t="n"/>
      <c r="EB380" s="95" t="n"/>
      <c r="EC380" s="95" t="n"/>
      <c r="ED380" s="95" t="n"/>
      <c r="EE380" s="95" t="n">
        <v>1876786612</v>
      </c>
      <c r="EF380" s="95" t="n">
        <v>202</v>
      </c>
      <c r="EG380" s="95" t="inlineStr">
        <is>
          <t>Материалы</t>
        </is>
      </c>
      <c r="EH380" s="95" t="n">
        <v>0</v>
      </c>
      <c r="EI380" s="95" t="n"/>
      <c r="EJ380" s="95" t="n">
        <v>29.4</v>
      </c>
      <c r="EK380" s="95" t="n">
        <v>0</v>
      </c>
      <c r="EL380" s="95" t="inlineStr">
        <is>
          <t>ТКП / коммерческое предложение</t>
        </is>
      </c>
      <c r="EM380" s="95" t="inlineStr">
        <is>
          <t>ТКП</t>
        </is>
      </c>
      <c r="EN380" s="95" t="n"/>
      <c r="EO380" s="95" t="n"/>
      <c r="EP380" s="95" t="n"/>
      <c r="EQ380" s="95" t="n">
        <v>0</v>
      </c>
      <c r="ER380" s="95" t="n">
        <v>10593.73</v>
      </c>
      <c r="ES380" s="95" t="n">
        <v>0</v>
      </c>
      <c r="ET380" s="95" t="n">
        <v>0</v>
      </c>
      <c r="EU380" s="95" t="n">
        <v>0</v>
      </c>
      <c r="EV380" s="95" t="n">
        <v>0</v>
      </c>
      <c r="EW380" s="95" t="n">
        <v>0</v>
      </c>
      <c r="EX380" s="95" t="n">
        <v>0</v>
      </c>
      <c r="EY380" s="95" t="n">
        <v>0</v>
      </c>
      <c r="EZ380" s="95" t="n"/>
      <c r="FA380" s="95" t="n"/>
      <c r="FB380" s="95" t="n"/>
      <c r="FC380" s="95" t="n"/>
      <c r="FD380" s="95" t="n"/>
      <c r="FE380" s="95" t="n"/>
      <c r="FF380" s="95" t="n"/>
      <c r="FG380" s="95" t="n"/>
      <c r="FH380" s="95" t="n"/>
      <c r="FI380" s="95" t="n"/>
      <c r="FJ380" s="95" t="n"/>
      <c r="FK380" s="95" t="n"/>
      <c r="FL380" s="95" t="n"/>
      <c r="FM380" s="95" t="n"/>
      <c r="FN380" s="95" t="n"/>
      <c r="FO380" s="95" t="n"/>
      <c r="FP380" s="95" t="n"/>
      <c r="FQ380" s="95" t="n">
        <v>0</v>
      </c>
      <c r="FR380" s="95">
        <f>ROUND(IF(BI380=3,GM380,0),2)</f>
        <v/>
      </c>
      <c r="FS380" s="95" t="n">
        <v>0</v>
      </c>
      <c r="FT380" s="95" t="n"/>
      <c r="FU380" s="95" t="n"/>
      <c r="FV380" s="95" t="n"/>
      <c r="FW380" s="95" t="n"/>
      <c r="FX380" s="95" t="n">
        <v>0</v>
      </c>
      <c r="FY380" s="95" t="n">
        <v>0</v>
      </c>
      <c r="FZ380" s="95" t="n"/>
      <c r="GA380" s="95" t="inlineStr">
        <is>
          <t>[82 / 1,20 /  1] +  2% Заг.скл</t>
        </is>
      </c>
      <c r="GB380" s="95" t="n"/>
      <c r="GC380" s="95" t="n"/>
      <c r="GD380" s="95" t="n">
        <v>1</v>
      </c>
      <c r="GE380" s="95" t="n"/>
      <c r="GF380" s="95" t="n">
        <v>1876786612</v>
      </c>
      <c r="GG380" s="95" t="n">
        <v>2</v>
      </c>
      <c r="GH380" s="95" t="n">
        <v>4</v>
      </c>
      <c r="GI380" s="95" t="n">
        <v>-2</v>
      </c>
      <c r="GJ380" s="95" t="n">
        <v>0</v>
      </c>
      <c r="GK380" s="95" t="n">
        <v>0</v>
      </c>
      <c r="GL380" s="95">
        <f>ROUND(IF(AND(BH380=3,BI380=3,FS380&lt;&gt;0),P380,0),2)</f>
        <v/>
      </c>
      <c r="GM380" s="95">
        <f>ROUND(O380+X380+Y380,2)+GX380</f>
        <v/>
      </c>
      <c r="GN380" s="95">
        <f>IF(OR(BI380=0,BI380=1),GM380-GX380,0)</f>
        <v/>
      </c>
      <c r="GO380" s="95">
        <f>IF(BI380=2,GM380-GX380,0)</f>
        <v/>
      </c>
      <c r="GP380" s="95">
        <f>IF(BI380=4,GM380-GX380,0)</f>
        <v/>
      </c>
      <c r="GQ380" s="95" t="n"/>
      <c r="GR380" s="95" t="n">
        <v>0</v>
      </c>
      <c r="GS380" s="95" t="n">
        <v>2</v>
      </c>
      <c r="GT380" s="95" t="n">
        <v>0</v>
      </c>
      <c r="GU380" s="95" t="n"/>
      <c r="GV380" s="95">
        <f>ROUND((GT380),6)</f>
        <v/>
      </c>
      <c r="GW380" s="95" t="n">
        <v>1</v>
      </c>
      <c r="GX380" s="95">
        <f>ROUND(HC380*I380,2)</f>
        <v/>
      </c>
      <c r="GY380" s="95" t="n">
        <v>0</v>
      </c>
      <c r="GZ380" s="95" t="n">
        <v>0</v>
      </c>
      <c r="HA380" s="95" t="n">
        <v>0</v>
      </c>
      <c r="HB380" s="95" t="n">
        <v>0</v>
      </c>
      <c r="HC380" s="95">
        <f>GV380*GW380</f>
        <v/>
      </c>
      <c r="HD380" s="95" t="n">
        <v>0</v>
      </c>
      <c r="HE380" s="95" t="n"/>
      <c r="HF380" s="95" t="n"/>
      <c r="HG380" s="95" t="n"/>
      <c r="HH380" s="95" t="n"/>
      <c r="HI380" s="95" t="n"/>
      <c r="HJ380" s="95" t="n"/>
      <c r="HK380" s="95" t="n"/>
      <c r="HL380" s="95" t="n"/>
      <c r="HM380" s="95" t="n"/>
      <c r="HN380" s="95" t="n"/>
      <c r="HO380" s="95" t="n"/>
      <c r="HP380" s="95" t="n"/>
      <c r="HQ380" s="95" t="n"/>
      <c r="HR380" s="95" t="n"/>
      <c r="HS380" s="95" t="n"/>
      <c r="HT380" s="95" t="n"/>
      <c r="HU380" s="95" t="n"/>
      <c r="HV380" s="95" t="n"/>
      <c r="HW380" s="95" t="n"/>
      <c r="HX380" s="95" t="n"/>
      <c r="HY380" s="95" t="n"/>
      <c r="HZ380" s="95" t="n"/>
      <c r="IA380" s="95" t="n"/>
      <c r="IB380" s="95" t="n"/>
      <c r="IC380" s="95" t="n"/>
      <c r="ID380" s="95" t="n"/>
      <c r="IE380" s="95" t="n"/>
      <c r="IF380" s="95" t="n"/>
      <c r="IG380" s="95" t="n"/>
      <c r="IH380" s="95" t="n"/>
      <c r="II380" s="95" t="n"/>
      <c r="IJ380" s="95" t="n"/>
      <c r="IK380" s="95" t="n"/>
      <c r="IL380" s="95" t="n"/>
      <c r="IM380" s="95" t="n"/>
      <c r="IN380" s="95" t="n"/>
      <c r="IO380" s="95" t="n"/>
      <c r="IP380" s="95" t="n"/>
      <c r="IQ380" s="95" t="n"/>
      <c r="IR380" s="95" t="n"/>
      <c r="IS380" s="95" t="n"/>
      <c r="IT380" s="95" t="n"/>
      <c r="IU380" s="95" t="n"/>
    </row>
    <row r="381" ht="12.75" customHeight="1" s="54">
      <c r="A381" s="95" t="n">
        <v>18</v>
      </c>
      <c r="B381" s="95" t="n">
        <v>1</v>
      </c>
      <c r="C381" s="95">
        <f>ROW(SmtRes!A358)</f>
        <v/>
      </c>
      <c r="D381" s="95">
        <f>ROW(EtalonRes!A358)</f>
        <v/>
      </c>
      <c r="E381" s="95" t="n">
        <v>2.1</v>
      </c>
      <c r="F381" s="95" t="inlineStr">
        <is>
          <t>TKP</t>
        </is>
      </c>
      <c r="G381" s="95" t="inlineStr">
        <is>
          <t>Фурнитура дверная премиум: магнитные замки, скрытые петли, цилиндры</t>
        </is>
      </c>
      <c r="H381" s="95" t="inlineStr">
        <is>
          <t>компл.</t>
        </is>
      </c>
      <c r="I381" s="95" t="n">
        <v>29.4</v>
      </c>
      <c r="J381" s="95" t="n">
        <v>24532.84</v>
      </c>
      <c r="K381" s="95" t="n">
        <v>721265.54</v>
      </c>
      <c r="L381" s="95" t="n"/>
      <c r="M381" s="95" t="n"/>
      <c r="N381" s="95" t="n"/>
      <c r="O381" s="95">
        <f>ROUND(Z381,2)</f>
        <v/>
      </c>
      <c r="P381" s="95">
        <f>ROUND(U381,2)</f>
        <v/>
      </c>
      <c r="Q381" s="95">
        <f>ROUND(1,2)</f>
        <v/>
      </c>
      <c r="R381" s="95">
        <f>ROUND(AH381,2)</f>
        <v/>
      </c>
      <c r="S381" s="95" t="inlineStr">
        <is>
          <t>ТКП</t>
        </is>
      </c>
      <c r="T381" s="95" t="inlineStr">
        <is>
          <t>material</t>
        </is>
      </c>
      <c r="U381" s="95" t="n">
        <v>721265.54</v>
      </c>
      <c r="V381" s="95" t="n">
        <v>0</v>
      </c>
      <c r="W381" s="95" t="n">
        <v>0</v>
      </c>
      <c r="X381" s="95" t="n">
        <v>0</v>
      </c>
      <c r="Y381" s="95" t="n">
        <v>0</v>
      </c>
      <c r="Z381" s="95" t="n">
        <v>721265.5</v>
      </c>
      <c r="AA381" s="95" t="n">
        <v>0</v>
      </c>
      <c r="AB381" s="95" t="n">
        <v>0</v>
      </c>
      <c r="AC381" s="95" t="n">
        <v>0</v>
      </c>
      <c r="AD381" s="95" t="n">
        <v>0</v>
      </c>
      <c r="AE381" s="95" t="inlineStr">
        <is>
          <t>material</t>
        </is>
      </c>
      <c r="AF381" s="95" t="n">
        <v>0</v>
      </c>
      <c r="AG381" s="95" t="n">
        <v>0</v>
      </c>
      <c r="AH381" s="95" t="n">
        <v>0</v>
      </c>
      <c r="AI381" s="95">
        <f>(EX381)</f>
        <v/>
      </c>
      <c r="AJ381" s="95">
        <f>(AS381)</f>
        <v/>
      </c>
      <c r="AK381" s="95" t="n">
        <v>0</v>
      </c>
      <c r="AL381" s="95" t="n">
        <v>0</v>
      </c>
      <c r="AM381" s="95" t="n">
        <v>0</v>
      </c>
      <c r="AN381" s="95" t="n">
        <v>0</v>
      </c>
      <c r="AO381" s="95">
        <f>ROUND(O381,2)</f>
        <v/>
      </c>
      <c r="AP381" s="95" t="n">
        <v>0</v>
      </c>
      <c r="AQ381" s="95">
        <f>ROUND(R381,2)</f>
        <v/>
      </c>
      <c r="AR381" s="95" t="n">
        <v>0</v>
      </c>
      <c r="AS381" s="95" t="n">
        <v>0</v>
      </c>
      <c r="AT381" s="95" t="n">
        <v>0</v>
      </c>
      <c r="AU381" s="95" t="n">
        <v>0</v>
      </c>
      <c r="AV381" s="95" t="n">
        <v>1</v>
      </c>
      <c r="AW381" s="95" t="n">
        <v>1</v>
      </c>
      <c r="AX381" s="95" t="n"/>
      <c r="AY381" s="95" t="n"/>
      <c r="AZ381" s="95" t="n">
        <v>1</v>
      </c>
      <c r="BA381" s="95" t="n">
        <v>0</v>
      </c>
      <c r="BB381" s="95" t="n">
        <v>0</v>
      </c>
      <c r="BC381" s="95" t="n">
        <v>1</v>
      </c>
      <c r="BD381" s="95" t="n"/>
      <c r="BE381" s="95" t="n"/>
      <c r="BF381" s="95" t="n"/>
      <c r="BG381" s="95" t="n"/>
      <c r="BH381" s="95" t="n">
        <v>3</v>
      </c>
      <c r="BI381" s="95" t="n">
        <v>29.4</v>
      </c>
      <c r="BJ381" s="95" t="n"/>
      <c r="BK381" s="95" t="n"/>
      <c r="BL381" s="95" t="n"/>
      <c r="BM381" s="95" t="n">
        <v>400002</v>
      </c>
      <c r="BN381" s="95" t="n">
        <v>0</v>
      </c>
      <c r="BO381" s="95" t="n"/>
      <c r="BP381" s="95" t="n">
        <v>0</v>
      </c>
      <c r="BQ381" s="95" t="n">
        <v>202</v>
      </c>
      <c r="BR381" s="95" t="n">
        <v>0</v>
      </c>
      <c r="BS381" s="95" t="n">
        <v>1</v>
      </c>
      <c r="BT381" s="95" t="n">
        <v>1</v>
      </c>
      <c r="BU381" s="95" t="n">
        <v>1</v>
      </c>
      <c r="BV381" s="95" t="n">
        <v>1</v>
      </c>
      <c r="BW381" s="95" t="n">
        <v>1</v>
      </c>
      <c r="BX381" s="95" t="n">
        <v>1</v>
      </c>
      <c r="BY381" s="95" t="n"/>
      <c r="BZ381" s="95" t="n">
        <v>0</v>
      </c>
      <c r="CA381" s="95" t="n">
        <v>0</v>
      </c>
      <c r="CB381" s="95" t="n"/>
      <c r="CC381" s="95" t="n"/>
      <c r="CD381" s="95" t="n"/>
      <c r="CE381" s="95" t="n">
        <v>30</v>
      </c>
      <c r="CF381" s="95" t="n">
        <v>0</v>
      </c>
      <c r="CG381" s="95" t="n">
        <v>0</v>
      </c>
      <c r="CH381" s="95" t="n"/>
      <c r="CI381" s="95" t="n"/>
      <c r="CJ381" s="95" t="n"/>
      <c r="CK381" s="95" t="n"/>
      <c r="CL381" s="95" t="n"/>
      <c r="CM381" s="95" t="n">
        <v>0</v>
      </c>
      <c r="CN381" s="95" t="n"/>
      <c r="CO381" s="95" t="n">
        <v>0</v>
      </c>
      <c r="CP381" s="95">
        <f>ROUND(P381,2)</f>
        <v/>
      </c>
      <c r="CQ381" s="95">
        <f>ROUND(V381,2)</f>
        <v/>
      </c>
      <c r="CR381" s="95">
        <f>ROUND(W381,2)</f>
        <v/>
      </c>
      <c r="CS381" s="95">
        <f>ROUND(X381,2)</f>
        <v/>
      </c>
      <c r="CT381" s="95">
        <f>ROUND(Y381,2)</f>
        <v/>
      </c>
      <c r="CU381" s="95">
        <f>ROUND(AF381,2)</f>
        <v/>
      </c>
      <c r="CV381" s="95">
        <f>ROUND((AH381*AV381),2)</f>
        <v/>
      </c>
      <c r="CW381" s="95">
        <f>ROUND(AI381,2)</f>
        <v/>
      </c>
      <c r="CX381" s="95">
        <f>ROUND(AJ381,2)</f>
        <v/>
      </c>
      <c r="CY381" s="95">
        <f>ROUND(((P381*AT381)/100),2)</f>
        <v/>
      </c>
      <c r="CZ381" s="95">
        <f>ROUND(((P381*AU381)/100),2)</f>
        <v/>
      </c>
      <c r="DA381" s="95" t="n"/>
      <c r="DB381" s="95" t="n"/>
      <c r="DC381" s="95" t="n"/>
      <c r="DD381" s="95" t="n"/>
      <c r="DE381" s="95" t="n"/>
      <c r="DF381" s="95" t="n"/>
      <c r="DG381" s="95" t="n"/>
      <c r="DH381" s="95" t="n"/>
      <c r="DI381" s="95" t="n"/>
      <c r="DJ381" s="95" t="n"/>
      <c r="DK381" s="95" t="n"/>
      <c r="DL381" s="95" t="n"/>
      <c r="DM381" s="95" t="n"/>
      <c r="DN381" s="95" t="n">
        <v>0</v>
      </c>
      <c r="DO381" s="95" t="n">
        <v>0</v>
      </c>
      <c r="DP381" s="95" t="n">
        <v>1</v>
      </c>
      <c r="DQ381" s="95" t="n">
        <v>1</v>
      </c>
      <c r="DR381" s="95" t="n"/>
      <c r="DS381" s="95" t="n"/>
      <c r="DT381" s="95" t="n"/>
      <c r="DU381" s="95" t="n">
        <v>1000</v>
      </c>
      <c r="DV381" s="95" t="inlineStr">
        <is>
          <t>компл.</t>
        </is>
      </c>
      <c r="DW381" s="95" t="inlineStr">
        <is>
          <t>компл.</t>
        </is>
      </c>
      <c r="DX381" s="95" t="n">
        <v>1</v>
      </c>
      <c r="DY381" s="95" t="n"/>
      <c r="DZ381" s="95" t="n"/>
      <c r="EA381" s="95" t="n"/>
      <c r="EB381" s="95" t="n"/>
      <c r="EC381" s="95" t="n"/>
      <c r="ED381" s="95" t="n"/>
      <c r="EE381" s="95" t="n">
        <v>1876786612</v>
      </c>
      <c r="EF381" s="95" t="n">
        <v>202</v>
      </c>
      <c r="EG381" s="95" t="inlineStr">
        <is>
          <t>Материалы</t>
        </is>
      </c>
      <c r="EH381" s="95" t="n">
        <v>0</v>
      </c>
      <c r="EI381" s="95" t="n"/>
      <c r="EJ381" s="95" t="n">
        <v>29.4</v>
      </c>
      <c r="EK381" s="95" t="n">
        <v>0</v>
      </c>
      <c r="EL381" s="95" t="inlineStr">
        <is>
          <t>ТКП / коммерческое предложение</t>
        </is>
      </c>
      <c r="EM381" s="95" t="inlineStr">
        <is>
          <t>ТКП</t>
        </is>
      </c>
      <c r="EN381" s="95" t="n"/>
      <c r="EO381" s="95" t="n"/>
      <c r="EP381" s="95" t="n"/>
      <c r="EQ381" s="95" t="n">
        <v>0</v>
      </c>
      <c r="ER381" s="95" t="n">
        <v>24532.84</v>
      </c>
      <c r="ES381" s="95" t="n">
        <v>0</v>
      </c>
      <c r="ET381" s="95" t="n">
        <v>0</v>
      </c>
      <c r="EU381" s="95" t="n">
        <v>0</v>
      </c>
      <c r="EV381" s="95" t="n">
        <v>0</v>
      </c>
      <c r="EW381" s="95" t="n">
        <v>0</v>
      </c>
      <c r="EX381" s="95" t="n">
        <v>0</v>
      </c>
      <c r="EY381" s="95" t="n">
        <v>0</v>
      </c>
      <c r="EZ381" s="95" t="n"/>
      <c r="FA381" s="95" t="n"/>
      <c r="FB381" s="95" t="n"/>
      <c r="FC381" s="95" t="n"/>
      <c r="FD381" s="95" t="n"/>
      <c r="FE381" s="95" t="n"/>
      <c r="FF381" s="95" t="n"/>
      <c r="FG381" s="95" t="n"/>
      <c r="FH381" s="95" t="n"/>
      <c r="FI381" s="95" t="n"/>
      <c r="FJ381" s="95" t="n"/>
      <c r="FK381" s="95" t="n"/>
      <c r="FL381" s="95" t="n"/>
      <c r="FM381" s="95" t="n"/>
      <c r="FN381" s="95" t="n"/>
      <c r="FO381" s="95" t="n"/>
      <c r="FP381" s="95" t="n"/>
      <c r="FQ381" s="95" t="n">
        <v>0</v>
      </c>
      <c r="FR381" s="95">
        <f>ROUND(IF(BI381=3,GM381,0),2)</f>
        <v/>
      </c>
      <c r="FS381" s="95" t="n">
        <v>0</v>
      </c>
      <c r="FT381" s="95" t="n"/>
      <c r="FU381" s="95" t="n"/>
      <c r="FV381" s="95" t="n"/>
      <c r="FW381" s="95" t="n"/>
      <c r="FX381" s="95" t="n">
        <v>0</v>
      </c>
      <c r="FY381" s="95" t="n">
        <v>0</v>
      </c>
      <c r="FZ381" s="95" t="n"/>
      <c r="GA381" s="95" t="inlineStr">
        <is>
          <t>[82 / 1,20 /  1] +  2% Заг.скл</t>
        </is>
      </c>
      <c r="GB381" s="95" t="n"/>
      <c r="GC381" s="95" t="n"/>
      <c r="GD381" s="95" t="n">
        <v>1</v>
      </c>
      <c r="GE381" s="95" t="n"/>
      <c r="GF381" s="95" t="n">
        <v>1876786612</v>
      </c>
      <c r="GG381" s="95" t="n">
        <v>2</v>
      </c>
      <c r="GH381" s="95" t="n">
        <v>4</v>
      </c>
      <c r="GI381" s="95" t="n">
        <v>-2</v>
      </c>
      <c r="GJ381" s="95" t="n">
        <v>0</v>
      </c>
      <c r="GK381" s="95" t="n">
        <v>0</v>
      </c>
      <c r="GL381" s="95">
        <f>ROUND(IF(AND(BH381=3,BI381=3,FS381&lt;&gt;0),P381,0),2)</f>
        <v/>
      </c>
      <c r="GM381" s="95">
        <f>ROUND(O381+X381+Y381,2)+GX381</f>
        <v/>
      </c>
      <c r="GN381" s="95">
        <f>IF(OR(BI381=0,BI381=1),GM381-GX381,0)</f>
        <v/>
      </c>
      <c r="GO381" s="95">
        <f>IF(BI381=2,GM381-GX381,0)</f>
        <v/>
      </c>
      <c r="GP381" s="95">
        <f>IF(BI381=4,GM381-GX381,0)</f>
        <v/>
      </c>
      <c r="GQ381" s="95" t="n"/>
      <c r="GR381" s="95" t="n">
        <v>0</v>
      </c>
      <c r="GS381" s="95" t="n">
        <v>2</v>
      </c>
      <c r="GT381" s="95" t="n">
        <v>0</v>
      </c>
      <c r="GU381" s="95" t="n"/>
      <c r="GV381" s="95">
        <f>ROUND((GT381),6)</f>
        <v/>
      </c>
      <c r="GW381" s="95" t="n">
        <v>1</v>
      </c>
      <c r="GX381" s="95">
        <f>ROUND(HC381*I381,2)</f>
        <v/>
      </c>
      <c r="GY381" s="95" t="n">
        <v>0</v>
      </c>
      <c r="GZ381" s="95" t="n">
        <v>0</v>
      </c>
      <c r="HA381" s="95" t="n">
        <v>0</v>
      </c>
      <c r="HB381" s="95" t="n">
        <v>0</v>
      </c>
      <c r="HC381" s="95">
        <f>GV381*GW381</f>
        <v/>
      </c>
      <c r="HD381" s="95" t="n">
        <v>0</v>
      </c>
      <c r="HE381" s="95" t="n"/>
      <c r="HF381" s="95" t="n"/>
      <c r="HG381" s="95" t="n"/>
      <c r="HH381" s="95" t="n"/>
      <c r="HI381" s="95" t="n"/>
      <c r="HJ381" s="95" t="n"/>
      <c r="HK381" s="95" t="n"/>
      <c r="HL381" s="95" t="n"/>
      <c r="HM381" s="95" t="n"/>
      <c r="HN381" s="95" t="n"/>
      <c r="HO381" s="95" t="n"/>
      <c r="HP381" s="95" t="n"/>
      <c r="HQ381" s="95" t="n"/>
      <c r="HR381" s="95" t="n"/>
      <c r="HS381" s="95" t="n"/>
      <c r="HT381" s="95" t="n"/>
      <c r="HU381" s="95" t="n"/>
      <c r="HV381" s="95" t="n"/>
      <c r="HW381" s="95" t="n"/>
      <c r="HX381" s="95" t="n"/>
      <c r="HY381" s="95" t="n"/>
      <c r="HZ381" s="95" t="n"/>
      <c r="IA381" s="95" t="n"/>
      <c r="IB381" s="95" t="n"/>
      <c r="IC381" s="95" t="n"/>
      <c r="ID381" s="95" t="n"/>
      <c r="IE381" s="95" t="n"/>
      <c r="IF381" s="95" t="n"/>
      <c r="IG381" s="95" t="n"/>
      <c r="IH381" s="95" t="n"/>
      <c r="II381" s="95" t="n"/>
      <c r="IJ381" s="95" t="n"/>
      <c r="IK381" s="95" t="n"/>
      <c r="IL381" s="95" t="n"/>
      <c r="IM381" s="95" t="n"/>
      <c r="IN381" s="95" t="n"/>
      <c r="IO381" s="95" t="n"/>
      <c r="IP381" s="95" t="n"/>
      <c r="IQ381" s="95" t="n"/>
      <c r="IR381" s="95" t="n"/>
      <c r="IS381" s="95" t="n"/>
      <c r="IT381" s="95" t="n"/>
      <c r="IU381" s="95" t="n"/>
    </row>
    <row r="382" ht="12.75" customHeight="1" s="54">
      <c r="A382" s="95" t="n">
        <v>18</v>
      </c>
      <c r="B382" s="95" t="n">
        <v>1</v>
      </c>
      <c r="C382" s="95">
        <f>ROW(SmtRes!A359)</f>
        <v/>
      </c>
      <c r="D382" s="95">
        <f>ROW(EtalonRes!A359)</f>
        <v/>
      </c>
      <c r="E382" s="95" t="n">
        <v>2.1</v>
      </c>
      <c r="F382" s="95" t="inlineStr">
        <is>
          <t>TKP</t>
        </is>
      </c>
      <c r="G382" s="95" t="inlineStr">
        <is>
          <t>Материалы усиления и ремонта проемов VIP: профиль, смесь, анкера, сетка</t>
        </is>
      </c>
      <c r="H382" s="95" t="inlineStr">
        <is>
          <t>компл.</t>
        </is>
      </c>
      <c r="I382" s="95" t="n">
        <v>37.4</v>
      </c>
      <c r="J382" s="95" t="n">
        <v>7248.34</v>
      </c>
      <c r="K382" s="95" t="n">
        <v>271087.9</v>
      </c>
      <c r="L382" s="95" t="n"/>
      <c r="M382" s="95" t="n"/>
      <c r="N382" s="95" t="n"/>
      <c r="O382" s="95">
        <f>ROUND(Z382,2)</f>
        <v/>
      </c>
      <c r="P382" s="95">
        <f>ROUND(U382,2)</f>
        <v/>
      </c>
      <c r="Q382" s="95">
        <f>ROUND(1,2)</f>
        <v/>
      </c>
      <c r="R382" s="95">
        <f>ROUND(AH382,2)</f>
        <v/>
      </c>
      <c r="S382" s="95" t="inlineStr">
        <is>
          <t>ТКП</t>
        </is>
      </c>
      <c r="T382" s="95" t="inlineStr">
        <is>
          <t>material</t>
        </is>
      </c>
      <c r="U382" s="95" t="n">
        <v>271087.9</v>
      </c>
      <c r="V382" s="95" t="n">
        <v>0</v>
      </c>
      <c r="W382" s="95" t="n">
        <v>0</v>
      </c>
      <c r="X382" s="95" t="n">
        <v>0</v>
      </c>
      <c r="Y382" s="95" t="n">
        <v>0</v>
      </c>
      <c r="Z382" s="95" t="n">
        <v>271087.92</v>
      </c>
      <c r="AA382" s="95" t="n">
        <v>0</v>
      </c>
      <c r="AB382" s="95" t="n">
        <v>0</v>
      </c>
      <c r="AC382" s="95" t="n">
        <v>0</v>
      </c>
      <c r="AD382" s="95" t="n">
        <v>0</v>
      </c>
      <c r="AE382" s="95" t="inlineStr">
        <is>
          <t>material</t>
        </is>
      </c>
      <c r="AF382" s="95" t="n">
        <v>0</v>
      </c>
      <c r="AG382" s="95" t="n">
        <v>0</v>
      </c>
      <c r="AH382" s="95" t="n">
        <v>0</v>
      </c>
      <c r="AI382" s="95">
        <f>(EX382)</f>
        <v/>
      </c>
      <c r="AJ382" s="95">
        <f>(AS382)</f>
        <v/>
      </c>
      <c r="AK382" s="95" t="n">
        <v>0</v>
      </c>
      <c r="AL382" s="95" t="n">
        <v>0</v>
      </c>
      <c r="AM382" s="95" t="n">
        <v>0</v>
      </c>
      <c r="AN382" s="95" t="n">
        <v>0</v>
      </c>
      <c r="AO382" s="95">
        <f>ROUND(O382,2)</f>
        <v/>
      </c>
      <c r="AP382" s="95" t="n">
        <v>0</v>
      </c>
      <c r="AQ382" s="95">
        <f>ROUND(R382,2)</f>
        <v/>
      </c>
      <c r="AR382" s="95" t="n">
        <v>0</v>
      </c>
      <c r="AS382" s="95" t="n">
        <v>0</v>
      </c>
      <c r="AT382" s="95" t="n">
        <v>0</v>
      </c>
      <c r="AU382" s="95" t="n">
        <v>0</v>
      </c>
      <c r="AV382" s="95" t="n">
        <v>1</v>
      </c>
      <c r="AW382" s="95" t="n">
        <v>1</v>
      </c>
      <c r="AX382" s="95" t="n"/>
      <c r="AY382" s="95" t="n"/>
      <c r="AZ382" s="95" t="n">
        <v>1</v>
      </c>
      <c r="BA382" s="95" t="n">
        <v>0</v>
      </c>
      <c r="BB382" s="95" t="n">
        <v>0</v>
      </c>
      <c r="BC382" s="95" t="n">
        <v>1</v>
      </c>
      <c r="BD382" s="95" t="n"/>
      <c r="BE382" s="95" t="n"/>
      <c r="BF382" s="95" t="n"/>
      <c r="BG382" s="95" t="n"/>
      <c r="BH382" s="95" t="n">
        <v>3</v>
      </c>
      <c r="BI382" s="95" t="n">
        <v>37.4</v>
      </c>
      <c r="BJ382" s="95" t="n"/>
      <c r="BK382" s="95" t="n"/>
      <c r="BL382" s="95" t="n"/>
      <c r="BM382" s="95" t="n">
        <v>400002</v>
      </c>
      <c r="BN382" s="95" t="n">
        <v>0</v>
      </c>
      <c r="BO382" s="95" t="n"/>
      <c r="BP382" s="95" t="n">
        <v>0</v>
      </c>
      <c r="BQ382" s="95" t="n">
        <v>202</v>
      </c>
      <c r="BR382" s="95" t="n">
        <v>0</v>
      </c>
      <c r="BS382" s="95" t="n">
        <v>1</v>
      </c>
      <c r="BT382" s="95" t="n">
        <v>1</v>
      </c>
      <c r="BU382" s="95" t="n">
        <v>1</v>
      </c>
      <c r="BV382" s="95" t="n">
        <v>1</v>
      </c>
      <c r="BW382" s="95" t="n">
        <v>1</v>
      </c>
      <c r="BX382" s="95" t="n">
        <v>1</v>
      </c>
      <c r="BY382" s="95" t="n"/>
      <c r="BZ382" s="95" t="n">
        <v>0</v>
      </c>
      <c r="CA382" s="95" t="n">
        <v>0</v>
      </c>
      <c r="CB382" s="95" t="n"/>
      <c r="CC382" s="95" t="n"/>
      <c r="CD382" s="95" t="n"/>
      <c r="CE382" s="95" t="n">
        <v>30</v>
      </c>
      <c r="CF382" s="95" t="n">
        <v>0</v>
      </c>
      <c r="CG382" s="95" t="n">
        <v>0</v>
      </c>
      <c r="CH382" s="95" t="n"/>
      <c r="CI382" s="95" t="n"/>
      <c r="CJ382" s="95" t="n"/>
      <c r="CK382" s="95" t="n"/>
      <c r="CL382" s="95" t="n"/>
      <c r="CM382" s="95" t="n">
        <v>0</v>
      </c>
      <c r="CN382" s="95" t="n"/>
      <c r="CO382" s="95" t="n">
        <v>0</v>
      </c>
      <c r="CP382" s="95">
        <f>ROUND(P382,2)</f>
        <v/>
      </c>
      <c r="CQ382" s="95">
        <f>ROUND(V382,2)</f>
        <v/>
      </c>
      <c r="CR382" s="95">
        <f>ROUND(W382,2)</f>
        <v/>
      </c>
      <c r="CS382" s="95">
        <f>ROUND(X382,2)</f>
        <v/>
      </c>
      <c r="CT382" s="95">
        <f>ROUND(Y382,2)</f>
        <v/>
      </c>
      <c r="CU382" s="95">
        <f>ROUND(AF382,2)</f>
        <v/>
      </c>
      <c r="CV382" s="95">
        <f>ROUND((AH382*AV382),2)</f>
        <v/>
      </c>
      <c r="CW382" s="95">
        <f>ROUND(AI382,2)</f>
        <v/>
      </c>
      <c r="CX382" s="95">
        <f>ROUND(AJ382,2)</f>
        <v/>
      </c>
      <c r="CY382" s="95">
        <f>ROUND(((P382*AT382)/100),2)</f>
        <v/>
      </c>
      <c r="CZ382" s="95">
        <f>ROUND(((P382*AU382)/100),2)</f>
        <v/>
      </c>
      <c r="DA382" s="95" t="n"/>
      <c r="DB382" s="95" t="n"/>
      <c r="DC382" s="95" t="n"/>
      <c r="DD382" s="95" t="n"/>
      <c r="DE382" s="95" t="n"/>
      <c r="DF382" s="95" t="n"/>
      <c r="DG382" s="95" t="n"/>
      <c r="DH382" s="95" t="n"/>
      <c r="DI382" s="95" t="n"/>
      <c r="DJ382" s="95" t="n"/>
      <c r="DK382" s="95" t="n"/>
      <c r="DL382" s="95" t="n"/>
      <c r="DM382" s="95" t="n"/>
      <c r="DN382" s="95" t="n">
        <v>0</v>
      </c>
      <c r="DO382" s="95" t="n">
        <v>0</v>
      </c>
      <c r="DP382" s="95" t="n">
        <v>1</v>
      </c>
      <c r="DQ382" s="95" t="n">
        <v>1</v>
      </c>
      <c r="DR382" s="95" t="n"/>
      <c r="DS382" s="95" t="n"/>
      <c r="DT382" s="95" t="n"/>
      <c r="DU382" s="95" t="n">
        <v>1000</v>
      </c>
      <c r="DV382" s="95" t="inlineStr">
        <is>
          <t>компл.</t>
        </is>
      </c>
      <c r="DW382" s="95" t="inlineStr">
        <is>
          <t>компл.</t>
        </is>
      </c>
      <c r="DX382" s="95" t="n">
        <v>1</v>
      </c>
      <c r="DY382" s="95" t="n"/>
      <c r="DZ382" s="95" t="n"/>
      <c r="EA382" s="95" t="n"/>
      <c r="EB382" s="95" t="n"/>
      <c r="EC382" s="95" t="n"/>
      <c r="ED382" s="95" t="n"/>
      <c r="EE382" s="95" t="n">
        <v>1372862263</v>
      </c>
      <c r="EF382" s="95" t="n">
        <v>202</v>
      </c>
      <c r="EG382" s="95" t="inlineStr">
        <is>
          <t>Материалы</t>
        </is>
      </c>
      <c r="EH382" s="95" t="n">
        <v>0</v>
      </c>
      <c r="EI382" s="95" t="n"/>
      <c r="EJ382" s="95" t="n">
        <v>37.4</v>
      </c>
      <c r="EK382" s="95" t="n">
        <v>0</v>
      </c>
      <c r="EL382" s="95" t="inlineStr">
        <is>
          <t>ТКП / коммерческое предложение</t>
        </is>
      </c>
      <c r="EM382" s="95" t="inlineStr">
        <is>
          <t>ТКП</t>
        </is>
      </c>
      <c r="EN382" s="95" t="n"/>
      <c r="EO382" s="95" t="n"/>
      <c r="EP382" s="95" t="n"/>
      <c r="EQ382" s="95" t="n">
        <v>0</v>
      </c>
      <c r="ER382" s="95" t="n">
        <v>7248.34</v>
      </c>
      <c r="ES382" s="95" t="n">
        <v>0</v>
      </c>
      <c r="ET382" s="95" t="n">
        <v>0</v>
      </c>
      <c r="EU382" s="95" t="n">
        <v>0</v>
      </c>
      <c r="EV382" s="95" t="n">
        <v>0</v>
      </c>
      <c r="EW382" s="95" t="n">
        <v>0</v>
      </c>
      <c r="EX382" s="95" t="n">
        <v>0</v>
      </c>
      <c r="EY382" s="95" t="n">
        <v>0</v>
      </c>
      <c r="EZ382" s="95" t="n"/>
      <c r="FA382" s="95" t="n"/>
      <c r="FB382" s="95" t="n"/>
      <c r="FC382" s="95" t="n"/>
      <c r="FD382" s="95" t="n"/>
      <c r="FE382" s="95" t="n"/>
      <c r="FF382" s="95" t="n"/>
      <c r="FG382" s="95" t="n"/>
      <c r="FH382" s="95" t="n"/>
      <c r="FI382" s="95" t="n"/>
      <c r="FJ382" s="95" t="n"/>
      <c r="FK382" s="95" t="n"/>
      <c r="FL382" s="95" t="n"/>
      <c r="FM382" s="95" t="n"/>
      <c r="FN382" s="95" t="n"/>
      <c r="FO382" s="95" t="n"/>
      <c r="FP382" s="95" t="n"/>
      <c r="FQ382" s="95" t="n">
        <v>0</v>
      </c>
      <c r="FR382" s="95">
        <f>ROUND(IF(BI382=3,GM382,0),2)</f>
        <v/>
      </c>
      <c r="FS382" s="95" t="n">
        <v>0</v>
      </c>
      <c r="FT382" s="95" t="n"/>
      <c r="FU382" s="95" t="n"/>
      <c r="FV382" s="95" t="n"/>
      <c r="FW382" s="95" t="n"/>
      <c r="FX382" s="95" t="n">
        <v>0</v>
      </c>
      <c r="FY382" s="95" t="n">
        <v>0</v>
      </c>
      <c r="FZ382" s="95" t="n"/>
      <c r="GA382" s="95" t="inlineStr">
        <is>
          <t>[82 / 1,20 /  1] +  2% Заг.скл</t>
        </is>
      </c>
      <c r="GB382" s="95" t="n"/>
      <c r="GC382" s="95" t="n"/>
      <c r="GD382" s="95" t="n">
        <v>1</v>
      </c>
      <c r="GE382" s="95" t="n"/>
      <c r="GF382" s="95" t="n">
        <v>1372862263</v>
      </c>
      <c r="GG382" s="95" t="n">
        <v>2</v>
      </c>
      <c r="GH382" s="95" t="n">
        <v>4</v>
      </c>
      <c r="GI382" s="95" t="n">
        <v>-2</v>
      </c>
      <c r="GJ382" s="95" t="n">
        <v>0</v>
      </c>
      <c r="GK382" s="95" t="n">
        <v>0</v>
      </c>
      <c r="GL382" s="95">
        <f>ROUND(IF(AND(BH382=3,BI382=3,FS382&lt;&gt;0),P382,0),2)</f>
        <v/>
      </c>
      <c r="GM382" s="95">
        <f>ROUND(O382+X382+Y382,2)+GX382</f>
        <v/>
      </c>
      <c r="GN382" s="95">
        <f>IF(OR(BI382=0,BI382=1),GM382-GX382,0)</f>
        <v/>
      </c>
      <c r="GO382" s="95">
        <f>IF(BI382=2,GM382-GX382,0)</f>
        <v/>
      </c>
      <c r="GP382" s="95">
        <f>IF(BI382=4,GM382-GX382,0)</f>
        <v/>
      </c>
      <c r="GQ382" s="95" t="n"/>
      <c r="GR382" s="95" t="n">
        <v>0</v>
      </c>
      <c r="GS382" s="95" t="n">
        <v>2</v>
      </c>
      <c r="GT382" s="95" t="n">
        <v>0</v>
      </c>
      <c r="GU382" s="95" t="n"/>
      <c r="GV382" s="95">
        <f>ROUND((GT382),6)</f>
        <v/>
      </c>
      <c r="GW382" s="95" t="n">
        <v>1</v>
      </c>
      <c r="GX382" s="95">
        <f>ROUND(HC382*I382,2)</f>
        <v/>
      </c>
      <c r="GY382" s="95" t="n">
        <v>0</v>
      </c>
      <c r="GZ382" s="95" t="n">
        <v>0</v>
      </c>
      <c r="HA382" s="95" t="n">
        <v>0</v>
      </c>
      <c r="HB382" s="95" t="n">
        <v>0</v>
      </c>
      <c r="HC382" s="95">
        <f>GV382*GW382</f>
        <v/>
      </c>
      <c r="HD382" s="95" t="n">
        <v>0</v>
      </c>
      <c r="HE382" s="95" t="n"/>
      <c r="HF382" s="95" t="n"/>
      <c r="HG382" s="95" t="n"/>
      <c r="HH382" s="95" t="n"/>
      <c r="HI382" s="95" t="n"/>
      <c r="HJ382" s="95" t="n"/>
      <c r="HK382" s="95" t="n"/>
      <c r="HL382" s="95" t="n"/>
      <c r="HM382" s="95" t="n"/>
      <c r="HN382" s="95" t="n"/>
      <c r="HO382" s="95" t="n"/>
      <c r="HP382" s="95" t="n"/>
      <c r="HQ382" s="95" t="n"/>
      <c r="HR382" s="95" t="n"/>
      <c r="HS382" s="95" t="n"/>
      <c r="HT382" s="95" t="n"/>
      <c r="HU382" s="95" t="n"/>
      <c r="HV382" s="95" t="n"/>
      <c r="HW382" s="95" t="n"/>
      <c r="HX382" s="95" t="n"/>
      <c r="HY382" s="95" t="n"/>
      <c r="HZ382" s="95" t="n"/>
      <c r="IA382" s="95" t="n"/>
      <c r="IB382" s="95" t="n"/>
      <c r="IC382" s="95" t="n"/>
      <c r="ID382" s="95" t="n"/>
      <c r="IE382" s="95" t="n"/>
      <c r="IF382" s="95" t="n"/>
      <c r="IG382" s="95" t="n"/>
      <c r="IH382" s="95" t="n"/>
      <c r="II382" s="95" t="n"/>
      <c r="IJ382" s="95" t="n"/>
      <c r="IK382" s="95" t="n"/>
      <c r="IL382" s="95" t="n"/>
      <c r="IM382" s="95" t="n"/>
      <c r="IN382" s="95" t="n"/>
      <c r="IO382" s="95" t="n"/>
      <c r="IP382" s="95" t="n"/>
      <c r="IQ382" s="95" t="n"/>
      <c r="IR382" s="95" t="n"/>
      <c r="IS382" s="95" t="n"/>
      <c r="IT382" s="95" t="n"/>
      <c r="IU382" s="95" t="n"/>
    </row>
    <row r="383" ht="12.75" customHeight="1" s="54">
      <c r="A383" s="95" t="n">
        <v>18</v>
      </c>
      <c r="B383" s="95" t="n">
        <v>1</v>
      </c>
      <c r="C383" s="95">
        <f>ROW(SmtRes!A360)</f>
        <v/>
      </c>
      <c r="D383" s="95">
        <f>ROW(EtalonRes!A360)</f>
        <v/>
      </c>
      <c r="E383" s="95" t="n">
        <v>2.1</v>
      </c>
      <c r="F383" s="95" t="inlineStr">
        <is>
          <t>TKP</t>
        </is>
      </c>
      <c r="G383" s="95" t="inlineStr">
        <is>
          <t>Отделка порталов VIP: шпон/эмаль, доборы, наличники, латунные профили</t>
        </is>
      </c>
      <c r="H383" s="95" t="inlineStr">
        <is>
          <t>компл.</t>
        </is>
      </c>
      <c r="I383" s="95" t="n">
        <v>6.48</v>
      </c>
      <c r="J383" s="95" t="n">
        <v>24532.84</v>
      </c>
      <c r="K383" s="95" t="n">
        <v>158972.81</v>
      </c>
      <c r="L383" s="95" t="n"/>
      <c r="M383" s="95" t="n"/>
      <c r="N383" s="95" t="n"/>
      <c r="O383" s="95">
        <f>ROUND(Z383,2)</f>
        <v/>
      </c>
      <c r="P383" s="95">
        <f>ROUND(U383,2)</f>
        <v/>
      </c>
      <c r="Q383" s="95">
        <f>ROUND(1,2)</f>
        <v/>
      </c>
      <c r="R383" s="95">
        <f>ROUND(AH383,2)</f>
        <v/>
      </c>
      <c r="S383" s="95" t="inlineStr">
        <is>
          <t>ТКП</t>
        </is>
      </c>
      <c r="T383" s="95" t="inlineStr">
        <is>
          <t>material</t>
        </is>
      </c>
      <c r="U383" s="95" t="n">
        <v>158972.81</v>
      </c>
      <c r="V383" s="95" t="n">
        <v>0</v>
      </c>
      <c r="W383" s="95" t="n">
        <v>0</v>
      </c>
      <c r="X383" s="95" t="n">
        <v>0</v>
      </c>
      <c r="Y383" s="95" t="n">
        <v>0</v>
      </c>
      <c r="Z383" s="95" t="n">
        <v>158972.8</v>
      </c>
      <c r="AA383" s="95" t="n">
        <v>0</v>
      </c>
      <c r="AB383" s="95" t="n">
        <v>0</v>
      </c>
      <c r="AC383" s="95" t="n">
        <v>0</v>
      </c>
      <c r="AD383" s="95" t="n">
        <v>0</v>
      </c>
      <c r="AE383" s="95" t="inlineStr">
        <is>
          <t>material</t>
        </is>
      </c>
      <c r="AF383" s="95" t="n">
        <v>0</v>
      </c>
      <c r="AG383" s="95" t="n">
        <v>0</v>
      </c>
      <c r="AH383" s="95" t="n">
        <v>0</v>
      </c>
      <c r="AI383" s="95">
        <f>(EX383)</f>
        <v/>
      </c>
      <c r="AJ383" s="95">
        <f>(AS383)</f>
        <v/>
      </c>
      <c r="AK383" s="95" t="n">
        <v>0</v>
      </c>
      <c r="AL383" s="95" t="n">
        <v>0</v>
      </c>
      <c r="AM383" s="95" t="n">
        <v>0</v>
      </c>
      <c r="AN383" s="95" t="n">
        <v>0</v>
      </c>
      <c r="AO383" s="95">
        <f>ROUND(O383,2)</f>
        <v/>
      </c>
      <c r="AP383" s="95" t="n">
        <v>0</v>
      </c>
      <c r="AQ383" s="95">
        <f>ROUND(R383,2)</f>
        <v/>
      </c>
      <c r="AR383" s="95" t="n">
        <v>0</v>
      </c>
      <c r="AS383" s="95" t="n">
        <v>0</v>
      </c>
      <c r="AT383" s="95" t="n">
        <v>0</v>
      </c>
      <c r="AU383" s="95" t="n">
        <v>0</v>
      </c>
      <c r="AV383" s="95" t="n">
        <v>1</v>
      </c>
      <c r="AW383" s="95" t="n">
        <v>1</v>
      </c>
      <c r="AX383" s="95" t="n"/>
      <c r="AY383" s="95" t="n"/>
      <c r="AZ383" s="95" t="n">
        <v>1</v>
      </c>
      <c r="BA383" s="95" t="n">
        <v>0</v>
      </c>
      <c r="BB383" s="95" t="n">
        <v>0</v>
      </c>
      <c r="BC383" s="95" t="n">
        <v>1</v>
      </c>
      <c r="BD383" s="95" t="n"/>
      <c r="BE383" s="95" t="n"/>
      <c r="BF383" s="95" t="n"/>
      <c r="BG383" s="95" t="n"/>
      <c r="BH383" s="95" t="n">
        <v>3</v>
      </c>
      <c r="BI383" s="95" t="n">
        <v>6.48</v>
      </c>
      <c r="BJ383" s="95" t="n"/>
      <c r="BK383" s="95" t="n"/>
      <c r="BL383" s="95" t="n"/>
      <c r="BM383" s="95" t="n">
        <v>400002</v>
      </c>
      <c r="BN383" s="95" t="n">
        <v>0</v>
      </c>
      <c r="BO383" s="95" t="n"/>
      <c r="BP383" s="95" t="n">
        <v>0</v>
      </c>
      <c r="BQ383" s="95" t="n">
        <v>202</v>
      </c>
      <c r="BR383" s="95" t="n">
        <v>0</v>
      </c>
      <c r="BS383" s="95" t="n">
        <v>1</v>
      </c>
      <c r="BT383" s="95" t="n">
        <v>1</v>
      </c>
      <c r="BU383" s="95" t="n">
        <v>1</v>
      </c>
      <c r="BV383" s="95" t="n">
        <v>1</v>
      </c>
      <c r="BW383" s="95" t="n">
        <v>1</v>
      </c>
      <c r="BX383" s="95" t="n">
        <v>1</v>
      </c>
      <c r="BY383" s="95" t="n"/>
      <c r="BZ383" s="95" t="n">
        <v>0</v>
      </c>
      <c r="CA383" s="95" t="n">
        <v>0</v>
      </c>
      <c r="CB383" s="95" t="n"/>
      <c r="CC383" s="95" t="n"/>
      <c r="CD383" s="95" t="n"/>
      <c r="CE383" s="95" t="n">
        <v>30</v>
      </c>
      <c r="CF383" s="95" t="n">
        <v>0</v>
      </c>
      <c r="CG383" s="95" t="n">
        <v>0</v>
      </c>
      <c r="CH383" s="95" t="n"/>
      <c r="CI383" s="95" t="n"/>
      <c r="CJ383" s="95" t="n"/>
      <c r="CK383" s="95" t="n"/>
      <c r="CL383" s="95" t="n"/>
      <c r="CM383" s="95" t="n">
        <v>0</v>
      </c>
      <c r="CN383" s="95" t="n"/>
      <c r="CO383" s="95" t="n">
        <v>0</v>
      </c>
      <c r="CP383" s="95">
        <f>ROUND(P383,2)</f>
        <v/>
      </c>
      <c r="CQ383" s="95">
        <f>ROUND(V383,2)</f>
        <v/>
      </c>
      <c r="CR383" s="95">
        <f>ROUND(W383,2)</f>
        <v/>
      </c>
      <c r="CS383" s="95">
        <f>ROUND(X383,2)</f>
        <v/>
      </c>
      <c r="CT383" s="95">
        <f>ROUND(Y383,2)</f>
        <v/>
      </c>
      <c r="CU383" s="95">
        <f>ROUND(AF383,2)</f>
        <v/>
      </c>
      <c r="CV383" s="95">
        <f>ROUND((AH383*AV383),2)</f>
        <v/>
      </c>
      <c r="CW383" s="95">
        <f>ROUND(AI383,2)</f>
        <v/>
      </c>
      <c r="CX383" s="95">
        <f>ROUND(AJ383,2)</f>
        <v/>
      </c>
      <c r="CY383" s="95">
        <f>ROUND(((P383*AT383)/100),2)</f>
        <v/>
      </c>
      <c r="CZ383" s="95">
        <f>ROUND(((P383*AU383)/100),2)</f>
        <v/>
      </c>
      <c r="DA383" s="95" t="n"/>
      <c r="DB383" s="95" t="n"/>
      <c r="DC383" s="95" t="n"/>
      <c r="DD383" s="95" t="n"/>
      <c r="DE383" s="95" t="n"/>
      <c r="DF383" s="95" t="n"/>
      <c r="DG383" s="95" t="n"/>
      <c r="DH383" s="95" t="n"/>
      <c r="DI383" s="95" t="n"/>
      <c r="DJ383" s="95" t="n"/>
      <c r="DK383" s="95" t="n"/>
      <c r="DL383" s="95" t="n"/>
      <c r="DM383" s="95" t="n"/>
      <c r="DN383" s="95" t="n">
        <v>0</v>
      </c>
      <c r="DO383" s="95" t="n">
        <v>0</v>
      </c>
      <c r="DP383" s="95" t="n">
        <v>1</v>
      </c>
      <c r="DQ383" s="95" t="n">
        <v>1</v>
      </c>
      <c r="DR383" s="95" t="n"/>
      <c r="DS383" s="95" t="n"/>
      <c r="DT383" s="95" t="n"/>
      <c r="DU383" s="95" t="n">
        <v>1000</v>
      </c>
      <c r="DV383" s="95" t="inlineStr">
        <is>
          <t>компл.</t>
        </is>
      </c>
      <c r="DW383" s="95" t="inlineStr">
        <is>
          <t>компл.</t>
        </is>
      </c>
      <c r="DX383" s="95" t="n">
        <v>1</v>
      </c>
      <c r="DY383" s="95" t="n"/>
      <c r="DZ383" s="95" t="n"/>
      <c r="EA383" s="95" t="n"/>
      <c r="EB383" s="95" t="n"/>
      <c r="EC383" s="95" t="n"/>
      <c r="ED383" s="95" t="n"/>
      <c r="EE383" s="95" t="n">
        <v>1567078885</v>
      </c>
      <c r="EF383" s="95" t="n">
        <v>202</v>
      </c>
      <c r="EG383" s="95" t="inlineStr">
        <is>
          <t>Материалы</t>
        </is>
      </c>
      <c r="EH383" s="95" t="n">
        <v>0</v>
      </c>
      <c r="EI383" s="95" t="n"/>
      <c r="EJ383" s="95" t="n">
        <v>6.48</v>
      </c>
      <c r="EK383" s="95" t="n">
        <v>0</v>
      </c>
      <c r="EL383" s="95" t="inlineStr">
        <is>
          <t>ТКП / коммерческое предложение</t>
        </is>
      </c>
      <c r="EM383" s="95" t="inlineStr">
        <is>
          <t>ТКП</t>
        </is>
      </c>
      <c r="EN383" s="95" t="n"/>
      <c r="EO383" s="95" t="n"/>
      <c r="EP383" s="95" t="n"/>
      <c r="EQ383" s="95" t="n">
        <v>0</v>
      </c>
      <c r="ER383" s="95" t="n">
        <v>24532.84</v>
      </c>
      <c r="ES383" s="95" t="n">
        <v>0</v>
      </c>
      <c r="ET383" s="95" t="n">
        <v>0</v>
      </c>
      <c r="EU383" s="95" t="n">
        <v>0</v>
      </c>
      <c r="EV383" s="95" t="n">
        <v>0</v>
      </c>
      <c r="EW383" s="95" t="n">
        <v>0</v>
      </c>
      <c r="EX383" s="95" t="n">
        <v>0</v>
      </c>
      <c r="EY383" s="95" t="n">
        <v>0</v>
      </c>
      <c r="EZ383" s="95" t="n"/>
      <c r="FA383" s="95" t="n"/>
      <c r="FB383" s="95" t="n"/>
      <c r="FC383" s="95" t="n"/>
      <c r="FD383" s="95" t="n"/>
      <c r="FE383" s="95" t="n"/>
      <c r="FF383" s="95" t="n"/>
      <c r="FG383" s="95" t="n"/>
      <c r="FH383" s="95" t="n"/>
      <c r="FI383" s="95" t="n"/>
      <c r="FJ383" s="95" t="n"/>
      <c r="FK383" s="95" t="n"/>
      <c r="FL383" s="95" t="n"/>
      <c r="FM383" s="95" t="n"/>
      <c r="FN383" s="95" t="n"/>
      <c r="FO383" s="95" t="n"/>
      <c r="FP383" s="95" t="n"/>
      <c r="FQ383" s="95" t="n">
        <v>0</v>
      </c>
      <c r="FR383" s="95">
        <f>ROUND(IF(BI383=3,GM383,0),2)</f>
        <v/>
      </c>
      <c r="FS383" s="95" t="n">
        <v>0</v>
      </c>
      <c r="FT383" s="95" t="n"/>
      <c r="FU383" s="95" t="n"/>
      <c r="FV383" s="95" t="n"/>
      <c r="FW383" s="95" t="n"/>
      <c r="FX383" s="95" t="n">
        <v>0</v>
      </c>
      <c r="FY383" s="95" t="n">
        <v>0</v>
      </c>
      <c r="FZ383" s="95" t="n"/>
      <c r="GA383" s="95" t="inlineStr">
        <is>
          <t>[82 / 1,20 /  1] +  2% Заг.скл</t>
        </is>
      </c>
      <c r="GB383" s="95" t="n"/>
      <c r="GC383" s="95" t="n"/>
      <c r="GD383" s="95" t="n">
        <v>1</v>
      </c>
      <c r="GE383" s="95" t="n"/>
      <c r="GF383" s="95" t="n">
        <v>1567078885</v>
      </c>
      <c r="GG383" s="95" t="n">
        <v>2</v>
      </c>
      <c r="GH383" s="95" t="n">
        <v>4</v>
      </c>
      <c r="GI383" s="95" t="n">
        <v>-2</v>
      </c>
      <c r="GJ383" s="95" t="n">
        <v>0</v>
      </c>
      <c r="GK383" s="95" t="n">
        <v>0</v>
      </c>
      <c r="GL383" s="95">
        <f>ROUND(IF(AND(BH383=3,BI383=3,FS383&lt;&gt;0),P383,0),2)</f>
        <v/>
      </c>
      <c r="GM383" s="95">
        <f>ROUND(O383+X383+Y383,2)+GX383</f>
        <v/>
      </c>
      <c r="GN383" s="95">
        <f>IF(OR(BI383=0,BI383=1),GM383-GX383,0)</f>
        <v/>
      </c>
      <c r="GO383" s="95">
        <f>IF(BI383=2,GM383-GX383,0)</f>
        <v/>
      </c>
      <c r="GP383" s="95">
        <f>IF(BI383=4,GM383-GX383,0)</f>
        <v/>
      </c>
      <c r="GQ383" s="95" t="n"/>
      <c r="GR383" s="95" t="n">
        <v>0</v>
      </c>
      <c r="GS383" s="95" t="n">
        <v>2</v>
      </c>
      <c r="GT383" s="95" t="n">
        <v>0</v>
      </c>
      <c r="GU383" s="95" t="n"/>
      <c r="GV383" s="95">
        <f>ROUND((GT383),6)</f>
        <v/>
      </c>
      <c r="GW383" s="95" t="n">
        <v>1</v>
      </c>
      <c r="GX383" s="95">
        <f>ROUND(HC383*I383,2)</f>
        <v/>
      </c>
      <c r="GY383" s="95" t="n">
        <v>0</v>
      </c>
      <c r="GZ383" s="95" t="n">
        <v>0</v>
      </c>
      <c r="HA383" s="95" t="n">
        <v>0</v>
      </c>
      <c r="HB383" s="95" t="n">
        <v>0</v>
      </c>
      <c r="HC383" s="95">
        <f>GV383*GW383</f>
        <v/>
      </c>
      <c r="HD383" s="95" t="n">
        <v>0</v>
      </c>
      <c r="HE383" s="95" t="n"/>
      <c r="HF383" s="95" t="n"/>
      <c r="HG383" s="95" t="n"/>
      <c r="HH383" s="95" t="n"/>
      <c r="HI383" s="95" t="n"/>
      <c r="HJ383" s="95" t="n"/>
      <c r="HK383" s="95" t="n"/>
      <c r="HL383" s="95" t="n"/>
      <c r="HM383" s="95" t="n"/>
      <c r="HN383" s="95" t="n"/>
      <c r="HO383" s="95" t="n"/>
      <c r="HP383" s="95" t="n"/>
      <c r="HQ383" s="95" t="n"/>
      <c r="HR383" s="95" t="n"/>
      <c r="HS383" s="95" t="n"/>
      <c r="HT383" s="95" t="n"/>
      <c r="HU383" s="95" t="n"/>
      <c r="HV383" s="95" t="n"/>
      <c r="HW383" s="95" t="n"/>
      <c r="HX383" s="95" t="n"/>
      <c r="HY383" s="95" t="n"/>
      <c r="HZ383" s="95" t="n"/>
      <c r="IA383" s="95" t="n"/>
      <c r="IB383" s="95" t="n"/>
      <c r="IC383" s="95" t="n"/>
      <c r="ID383" s="95" t="n"/>
      <c r="IE383" s="95" t="n"/>
      <c r="IF383" s="95" t="n"/>
      <c r="IG383" s="95" t="n"/>
      <c r="IH383" s="95" t="n"/>
      <c r="II383" s="95" t="n"/>
      <c r="IJ383" s="95" t="n"/>
      <c r="IK383" s="95" t="n"/>
      <c r="IL383" s="95" t="n"/>
      <c r="IM383" s="95" t="n"/>
      <c r="IN383" s="95" t="n"/>
      <c r="IO383" s="95" t="n"/>
      <c r="IP383" s="95" t="n"/>
      <c r="IQ383" s="95" t="n"/>
      <c r="IR383" s="95" t="n"/>
      <c r="IS383" s="95" t="n"/>
      <c r="IT383" s="95" t="n"/>
      <c r="IU383" s="95" t="n"/>
    </row>
    <row r="384" ht="12.75" customHeight="1" s="54">
      <c r="A384" s="95" t="n">
        <v>18</v>
      </c>
      <c r="B384" s="95" t="n">
        <v>1</v>
      </c>
      <c r="C384" s="95">
        <f>ROW(SmtRes!A361)</f>
        <v/>
      </c>
      <c r="D384" s="95">
        <f>ROW(EtalonRes!A361)</f>
        <v/>
      </c>
      <c r="E384" s="95" t="n">
        <v>2.1</v>
      </c>
      <c r="F384" s="95" t="inlineStr">
        <is>
          <t>TKP</t>
        </is>
      </c>
      <c r="G384" s="95" t="inlineStr">
        <is>
          <t>Материалы премиального ремонта оконных откосов и примыканий</t>
        </is>
      </c>
      <c r="H384" s="95" t="inlineStr">
        <is>
          <t>компл.</t>
        </is>
      </c>
      <c r="I384" s="95" t="n">
        <v>27.5</v>
      </c>
      <c r="J384" s="95" t="n">
        <v>10593.73</v>
      </c>
      <c r="K384" s="95" t="n">
        <v>291327.49</v>
      </c>
      <c r="L384" s="95" t="n"/>
      <c r="M384" s="95" t="n"/>
      <c r="N384" s="95" t="n"/>
      <c r="O384" s="95">
        <f>ROUND(Z384,2)</f>
        <v/>
      </c>
      <c r="P384" s="95">
        <f>ROUND(U384,2)</f>
        <v/>
      </c>
      <c r="Q384" s="95">
        <f>ROUND(1,2)</f>
        <v/>
      </c>
      <c r="R384" s="95">
        <f>ROUND(AH384,2)</f>
        <v/>
      </c>
      <c r="S384" s="95" t="inlineStr">
        <is>
          <t>ТКП</t>
        </is>
      </c>
      <c r="T384" s="95" t="inlineStr">
        <is>
          <t>material</t>
        </is>
      </c>
      <c r="U384" s="95" t="n">
        <v>291327.49</v>
      </c>
      <c r="V384" s="95" t="n">
        <v>0</v>
      </c>
      <c r="W384" s="95" t="n">
        <v>0</v>
      </c>
      <c r="X384" s="95" t="n">
        <v>0</v>
      </c>
      <c r="Y384" s="95" t="n">
        <v>0</v>
      </c>
      <c r="Z384" s="95" t="n">
        <v>291327.58</v>
      </c>
      <c r="AA384" s="95" t="n">
        <v>0</v>
      </c>
      <c r="AB384" s="95" t="n">
        <v>0</v>
      </c>
      <c r="AC384" s="95" t="n">
        <v>0</v>
      </c>
      <c r="AD384" s="95" t="n">
        <v>0</v>
      </c>
      <c r="AE384" s="95" t="inlineStr">
        <is>
          <t>material</t>
        </is>
      </c>
      <c r="AF384" s="95" t="n">
        <v>0</v>
      </c>
      <c r="AG384" s="95" t="n">
        <v>0</v>
      </c>
      <c r="AH384" s="95" t="n">
        <v>0</v>
      </c>
      <c r="AI384" s="95">
        <f>(EX384)</f>
        <v/>
      </c>
      <c r="AJ384" s="95">
        <f>(AS384)</f>
        <v/>
      </c>
      <c r="AK384" s="95" t="n">
        <v>0</v>
      </c>
      <c r="AL384" s="95" t="n">
        <v>0</v>
      </c>
      <c r="AM384" s="95" t="n">
        <v>0</v>
      </c>
      <c r="AN384" s="95" t="n">
        <v>0</v>
      </c>
      <c r="AO384" s="95">
        <f>ROUND(O384,2)</f>
        <v/>
      </c>
      <c r="AP384" s="95" t="n">
        <v>0</v>
      </c>
      <c r="AQ384" s="95">
        <f>ROUND(R384,2)</f>
        <v/>
      </c>
      <c r="AR384" s="95" t="n">
        <v>0</v>
      </c>
      <c r="AS384" s="95" t="n">
        <v>0</v>
      </c>
      <c r="AT384" s="95" t="n">
        <v>0</v>
      </c>
      <c r="AU384" s="95" t="n">
        <v>0</v>
      </c>
      <c r="AV384" s="95" t="n">
        <v>1</v>
      </c>
      <c r="AW384" s="95" t="n">
        <v>1</v>
      </c>
      <c r="AX384" s="95" t="n"/>
      <c r="AY384" s="95" t="n"/>
      <c r="AZ384" s="95" t="n">
        <v>1</v>
      </c>
      <c r="BA384" s="95" t="n">
        <v>0</v>
      </c>
      <c r="BB384" s="95" t="n">
        <v>0</v>
      </c>
      <c r="BC384" s="95" t="n">
        <v>1</v>
      </c>
      <c r="BD384" s="95" t="n"/>
      <c r="BE384" s="95" t="n"/>
      <c r="BF384" s="95" t="n"/>
      <c r="BG384" s="95" t="n"/>
      <c r="BH384" s="95" t="n">
        <v>3</v>
      </c>
      <c r="BI384" s="95" t="n">
        <v>27.5</v>
      </c>
      <c r="BJ384" s="95" t="n"/>
      <c r="BK384" s="95" t="n"/>
      <c r="BL384" s="95" t="n"/>
      <c r="BM384" s="95" t="n">
        <v>400002</v>
      </c>
      <c r="BN384" s="95" t="n">
        <v>0</v>
      </c>
      <c r="BO384" s="95" t="n"/>
      <c r="BP384" s="95" t="n">
        <v>0</v>
      </c>
      <c r="BQ384" s="95" t="n">
        <v>202</v>
      </c>
      <c r="BR384" s="95" t="n">
        <v>0</v>
      </c>
      <c r="BS384" s="95" t="n">
        <v>1</v>
      </c>
      <c r="BT384" s="95" t="n">
        <v>1</v>
      </c>
      <c r="BU384" s="95" t="n">
        <v>1</v>
      </c>
      <c r="BV384" s="95" t="n">
        <v>1</v>
      </c>
      <c r="BW384" s="95" t="n">
        <v>1</v>
      </c>
      <c r="BX384" s="95" t="n">
        <v>1</v>
      </c>
      <c r="BY384" s="95" t="n"/>
      <c r="BZ384" s="95" t="n">
        <v>0</v>
      </c>
      <c r="CA384" s="95" t="n">
        <v>0</v>
      </c>
      <c r="CB384" s="95" t="n"/>
      <c r="CC384" s="95" t="n"/>
      <c r="CD384" s="95" t="n"/>
      <c r="CE384" s="95" t="n">
        <v>30</v>
      </c>
      <c r="CF384" s="95" t="n">
        <v>0</v>
      </c>
      <c r="CG384" s="95" t="n">
        <v>0</v>
      </c>
      <c r="CH384" s="95" t="n"/>
      <c r="CI384" s="95" t="n"/>
      <c r="CJ384" s="95" t="n"/>
      <c r="CK384" s="95" t="n"/>
      <c r="CL384" s="95" t="n"/>
      <c r="CM384" s="95" t="n">
        <v>0</v>
      </c>
      <c r="CN384" s="95" t="n"/>
      <c r="CO384" s="95" t="n">
        <v>0</v>
      </c>
      <c r="CP384" s="95">
        <f>ROUND(P384,2)</f>
        <v/>
      </c>
      <c r="CQ384" s="95">
        <f>ROUND(V384,2)</f>
        <v/>
      </c>
      <c r="CR384" s="95">
        <f>ROUND(W384,2)</f>
        <v/>
      </c>
      <c r="CS384" s="95">
        <f>ROUND(X384,2)</f>
        <v/>
      </c>
      <c r="CT384" s="95">
        <f>ROUND(Y384,2)</f>
        <v/>
      </c>
      <c r="CU384" s="95">
        <f>ROUND(AF384,2)</f>
        <v/>
      </c>
      <c r="CV384" s="95">
        <f>ROUND((AH384*AV384),2)</f>
        <v/>
      </c>
      <c r="CW384" s="95">
        <f>ROUND(AI384,2)</f>
        <v/>
      </c>
      <c r="CX384" s="95">
        <f>ROUND(AJ384,2)</f>
        <v/>
      </c>
      <c r="CY384" s="95">
        <f>ROUND(((P384*AT384)/100),2)</f>
        <v/>
      </c>
      <c r="CZ384" s="95">
        <f>ROUND(((P384*AU384)/100),2)</f>
        <v/>
      </c>
      <c r="DA384" s="95" t="n"/>
      <c r="DB384" s="95" t="n"/>
      <c r="DC384" s="95" t="n"/>
      <c r="DD384" s="95" t="n"/>
      <c r="DE384" s="95" t="n"/>
      <c r="DF384" s="95" t="n"/>
      <c r="DG384" s="95" t="n"/>
      <c r="DH384" s="95" t="n"/>
      <c r="DI384" s="95" t="n"/>
      <c r="DJ384" s="95" t="n"/>
      <c r="DK384" s="95" t="n"/>
      <c r="DL384" s="95" t="n"/>
      <c r="DM384" s="95" t="n"/>
      <c r="DN384" s="95" t="n">
        <v>0</v>
      </c>
      <c r="DO384" s="95" t="n">
        <v>0</v>
      </c>
      <c r="DP384" s="95" t="n">
        <v>1</v>
      </c>
      <c r="DQ384" s="95" t="n">
        <v>1</v>
      </c>
      <c r="DR384" s="95" t="n"/>
      <c r="DS384" s="95" t="n"/>
      <c r="DT384" s="95" t="n"/>
      <c r="DU384" s="95" t="n">
        <v>1000</v>
      </c>
      <c r="DV384" s="95" t="inlineStr">
        <is>
          <t>компл.</t>
        </is>
      </c>
      <c r="DW384" s="95" t="inlineStr">
        <is>
          <t>компл.</t>
        </is>
      </c>
      <c r="DX384" s="95" t="n">
        <v>1</v>
      </c>
      <c r="DY384" s="95" t="n"/>
      <c r="DZ384" s="95" t="n"/>
      <c r="EA384" s="95" t="n"/>
      <c r="EB384" s="95" t="n"/>
      <c r="EC384" s="95" t="n"/>
      <c r="ED384" s="95" t="n"/>
      <c r="EE384" s="95" t="n">
        <v>1517656661</v>
      </c>
      <c r="EF384" s="95" t="n">
        <v>202</v>
      </c>
      <c r="EG384" s="95" t="inlineStr">
        <is>
          <t>Материалы</t>
        </is>
      </c>
      <c r="EH384" s="95" t="n">
        <v>0</v>
      </c>
      <c r="EI384" s="95" t="n"/>
      <c r="EJ384" s="95" t="n">
        <v>27.5</v>
      </c>
      <c r="EK384" s="95" t="n">
        <v>0</v>
      </c>
      <c r="EL384" s="95" t="inlineStr">
        <is>
          <t>ТКП / коммерческое предложение</t>
        </is>
      </c>
      <c r="EM384" s="95" t="inlineStr">
        <is>
          <t>ТКП</t>
        </is>
      </c>
      <c r="EN384" s="95" t="n"/>
      <c r="EO384" s="95" t="n"/>
      <c r="EP384" s="95" t="n"/>
      <c r="EQ384" s="95" t="n">
        <v>0</v>
      </c>
      <c r="ER384" s="95" t="n">
        <v>10593.73</v>
      </c>
      <c r="ES384" s="95" t="n">
        <v>0</v>
      </c>
      <c r="ET384" s="95" t="n">
        <v>0</v>
      </c>
      <c r="EU384" s="95" t="n">
        <v>0</v>
      </c>
      <c r="EV384" s="95" t="n">
        <v>0</v>
      </c>
      <c r="EW384" s="95" t="n">
        <v>0</v>
      </c>
      <c r="EX384" s="95" t="n">
        <v>0</v>
      </c>
      <c r="EY384" s="95" t="n">
        <v>0</v>
      </c>
      <c r="EZ384" s="95" t="n"/>
      <c r="FA384" s="95" t="n"/>
      <c r="FB384" s="95" t="n"/>
      <c r="FC384" s="95" t="n"/>
      <c r="FD384" s="95" t="n"/>
      <c r="FE384" s="95" t="n"/>
      <c r="FF384" s="95" t="n"/>
      <c r="FG384" s="95" t="n"/>
      <c r="FH384" s="95" t="n"/>
      <c r="FI384" s="95" t="n"/>
      <c r="FJ384" s="95" t="n"/>
      <c r="FK384" s="95" t="n"/>
      <c r="FL384" s="95" t="n"/>
      <c r="FM384" s="95" t="n"/>
      <c r="FN384" s="95" t="n"/>
      <c r="FO384" s="95" t="n"/>
      <c r="FP384" s="95" t="n"/>
      <c r="FQ384" s="95" t="n">
        <v>0</v>
      </c>
      <c r="FR384" s="95">
        <f>ROUND(IF(BI384=3,GM384,0),2)</f>
        <v/>
      </c>
      <c r="FS384" s="95" t="n">
        <v>0</v>
      </c>
      <c r="FT384" s="95" t="n"/>
      <c r="FU384" s="95" t="n"/>
      <c r="FV384" s="95" t="n"/>
      <c r="FW384" s="95" t="n"/>
      <c r="FX384" s="95" t="n">
        <v>0</v>
      </c>
      <c r="FY384" s="95" t="n">
        <v>0</v>
      </c>
      <c r="FZ384" s="95" t="n"/>
      <c r="GA384" s="95" t="inlineStr">
        <is>
          <t>[82 / 1,20 /  1] +  2% Заг.скл</t>
        </is>
      </c>
      <c r="GB384" s="95" t="n"/>
      <c r="GC384" s="95" t="n"/>
      <c r="GD384" s="95" t="n">
        <v>1</v>
      </c>
      <c r="GE384" s="95" t="n"/>
      <c r="GF384" s="95" t="n">
        <v>1517656661</v>
      </c>
      <c r="GG384" s="95" t="n">
        <v>2</v>
      </c>
      <c r="GH384" s="95" t="n">
        <v>4</v>
      </c>
      <c r="GI384" s="95" t="n">
        <v>-2</v>
      </c>
      <c r="GJ384" s="95" t="n">
        <v>0</v>
      </c>
      <c r="GK384" s="95" t="n">
        <v>0</v>
      </c>
      <c r="GL384" s="95">
        <f>ROUND(IF(AND(BH384=3,BI384=3,FS384&lt;&gt;0),P384,0),2)</f>
        <v/>
      </c>
      <c r="GM384" s="95">
        <f>ROUND(O384+X384+Y384,2)+GX384</f>
        <v/>
      </c>
      <c r="GN384" s="95">
        <f>IF(OR(BI384=0,BI384=1),GM384-GX384,0)</f>
        <v/>
      </c>
      <c r="GO384" s="95">
        <f>IF(BI384=2,GM384-GX384,0)</f>
        <v/>
      </c>
      <c r="GP384" s="95">
        <f>IF(BI384=4,GM384-GX384,0)</f>
        <v/>
      </c>
      <c r="GQ384" s="95" t="n"/>
      <c r="GR384" s="95" t="n">
        <v>0</v>
      </c>
      <c r="GS384" s="95" t="n">
        <v>2</v>
      </c>
      <c r="GT384" s="95" t="n">
        <v>0</v>
      </c>
      <c r="GU384" s="95" t="n"/>
      <c r="GV384" s="95">
        <f>ROUND((GT384),6)</f>
        <v/>
      </c>
      <c r="GW384" s="95" t="n">
        <v>1</v>
      </c>
      <c r="GX384" s="95">
        <f>ROUND(HC384*I384,2)</f>
        <v/>
      </c>
      <c r="GY384" s="95" t="n">
        <v>0</v>
      </c>
      <c r="GZ384" s="95" t="n">
        <v>0</v>
      </c>
      <c r="HA384" s="95" t="n">
        <v>0</v>
      </c>
      <c r="HB384" s="95" t="n">
        <v>0</v>
      </c>
      <c r="HC384" s="95">
        <f>GV384*GW384</f>
        <v/>
      </c>
      <c r="HD384" s="95" t="n">
        <v>0</v>
      </c>
      <c r="HE384" s="95" t="n"/>
      <c r="HF384" s="95" t="n"/>
      <c r="HG384" s="95" t="n"/>
      <c r="HH384" s="95" t="n"/>
      <c r="HI384" s="95" t="n"/>
      <c r="HJ384" s="95" t="n"/>
      <c r="HK384" s="95" t="n"/>
      <c r="HL384" s="95" t="n"/>
      <c r="HM384" s="95" t="n"/>
      <c r="HN384" s="95" t="n"/>
      <c r="HO384" s="95" t="n"/>
      <c r="HP384" s="95" t="n"/>
      <c r="HQ384" s="95" t="n"/>
      <c r="HR384" s="95" t="n"/>
      <c r="HS384" s="95" t="n"/>
      <c r="HT384" s="95" t="n"/>
      <c r="HU384" s="95" t="n"/>
      <c r="HV384" s="95" t="n"/>
      <c r="HW384" s="95" t="n"/>
      <c r="HX384" s="95" t="n"/>
      <c r="HY384" s="95" t="n"/>
      <c r="HZ384" s="95" t="n"/>
      <c r="IA384" s="95" t="n"/>
      <c r="IB384" s="95" t="n"/>
      <c r="IC384" s="95" t="n"/>
      <c r="ID384" s="95" t="n"/>
      <c r="IE384" s="95" t="n"/>
      <c r="IF384" s="95" t="n"/>
      <c r="IG384" s="95" t="n"/>
      <c r="IH384" s="95" t="n"/>
      <c r="II384" s="95" t="n"/>
      <c r="IJ384" s="95" t="n"/>
      <c r="IK384" s="95" t="n"/>
      <c r="IL384" s="95" t="n"/>
      <c r="IM384" s="95" t="n"/>
      <c r="IN384" s="95" t="n"/>
      <c r="IO384" s="95" t="n"/>
      <c r="IP384" s="95" t="n"/>
      <c r="IQ384" s="95" t="n"/>
      <c r="IR384" s="95" t="n"/>
      <c r="IS384" s="95" t="n"/>
      <c r="IT384" s="95" t="n"/>
      <c r="IU384" s="95" t="n"/>
    </row>
    <row r="385" ht="12.75" customHeight="1" s="54">
      <c r="A385" s="95" t="n">
        <v>18</v>
      </c>
      <c r="B385" s="95" t="n">
        <v>1</v>
      </c>
      <c r="C385" s="95">
        <f>ROW(SmtRes!A362)</f>
        <v/>
      </c>
      <c r="D385" s="95">
        <f>ROW(EtalonRes!A362)</f>
        <v/>
      </c>
      <c r="E385" s="95" t="n">
        <v>2.1</v>
      </c>
      <c r="F385" s="95" t="inlineStr">
        <is>
          <t>TKP</t>
        </is>
      </c>
      <c r="G385" s="95" t="inlineStr">
        <is>
          <t>Подоконник премиальный камень/композит и торцевые элементы</t>
        </is>
      </c>
      <c r="H385" s="95" t="inlineStr">
        <is>
          <t>м.п.</t>
        </is>
      </c>
      <c r="I385" s="95" t="n">
        <v>44</v>
      </c>
      <c r="J385" s="95" t="n">
        <v>9478.6</v>
      </c>
      <c r="K385" s="95" t="n">
        <v>417058.31</v>
      </c>
      <c r="L385" s="95" t="n"/>
      <c r="M385" s="95" t="n"/>
      <c r="N385" s="95" t="n"/>
      <c r="O385" s="95">
        <f>ROUND(Z385,2)</f>
        <v/>
      </c>
      <c r="P385" s="95">
        <f>ROUND(U385,2)</f>
        <v/>
      </c>
      <c r="Q385" s="95">
        <f>ROUND(1,2)</f>
        <v/>
      </c>
      <c r="R385" s="95">
        <f>ROUND(AH385,2)</f>
        <v/>
      </c>
      <c r="S385" s="95" t="inlineStr">
        <is>
          <t>ТКП</t>
        </is>
      </c>
      <c r="T385" s="95" t="inlineStr">
        <is>
          <t>material</t>
        </is>
      </c>
      <c r="U385" s="95" t="n">
        <v>417058.31</v>
      </c>
      <c r="V385" s="95" t="n">
        <v>0</v>
      </c>
      <c r="W385" s="95" t="n">
        <v>0</v>
      </c>
      <c r="X385" s="95" t="n">
        <v>0</v>
      </c>
      <c r="Y385" s="95" t="n">
        <v>0</v>
      </c>
      <c r="Z385" s="95" t="n">
        <v>417058.4</v>
      </c>
      <c r="AA385" s="95" t="n">
        <v>0</v>
      </c>
      <c r="AB385" s="95" t="n">
        <v>0</v>
      </c>
      <c r="AC385" s="95" t="n">
        <v>0</v>
      </c>
      <c r="AD385" s="95" t="n">
        <v>0</v>
      </c>
      <c r="AE385" s="95" t="inlineStr">
        <is>
          <t>material</t>
        </is>
      </c>
      <c r="AF385" s="95" t="n">
        <v>0</v>
      </c>
      <c r="AG385" s="95" t="n">
        <v>0</v>
      </c>
      <c r="AH385" s="95" t="n">
        <v>0</v>
      </c>
      <c r="AI385" s="95">
        <f>(EX385)</f>
        <v/>
      </c>
      <c r="AJ385" s="95">
        <f>(AS385)</f>
        <v/>
      </c>
      <c r="AK385" s="95" t="n">
        <v>0</v>
      </c>
      <c r="AL385" s="95" t="n">
        <v>0</v>
      </c>
      <c r="AM385" s="95" t="n">
        <v>0</v>
      </c>
      <c r="AN385" s="95" t="n">
        <v>0</v>
      </c>
      <c r="AO385" s="95">
        <f>ROUND(O385,2)</f>
        <v/>
      </c>
      <c r="AP385" s="95" t="n">
        <v>0</v>
      </c>
      <c r="AQ385" s="95">
        <f>ROUND(R385,2)</f>
        <v/>
      </c>
      <c r="AR385" s="95" t="n">
        <v>0</v>
      </c>
      <c r="AS385" s="95" t="n">
        <v>0</v>
      </c>
      <c r="AT385" s="95" t="n">
        <v>0</v>
      </c>
      <c r="AU385" s="95" t="n">
        <v>0</v>
      </c>
      <c r="AV385" s="95" t="n">
        <v>1</v>
      </c>
      <c r="AW385" s="95" t="n">
        <v>1</v>
      </c>
      <c r="AX385" s="95" t="n"/>
      <c r="AY385" s="95" t="n"/>
      <c r="AZ385" s="95" t="n">
        <v>1</v>
      </c>
      <c r="BA385" s="95" t="n">
        <v>0</v>
      </c>
      <c r="BB385" s="95" t="n">
        <v>0</v>
      </c>
      <c r="BC385" s="95" t="n">
        <v>1</v>
      </c>
      <c r="BD385" s="95" t="n"/>
      <c r="BE385" s="95" t="n"/>
      <c r="BF385" s="95" t="n"/>
      <c r="BG385" s="95" t="n"/>
      <c r="BH385" s="95" t="n">
        <v>3</v>
      </c>
      <c r="BI385" s="95" t="n">
        <v>44</v>
      </c>
      <c r="BJ385" s="95" t="n"/>
      <c r="BK385" s="95" t="n"/>
      <c r="BL385" s="95" t="n"/>
      <c r="BM385" s="95" t="n">
        <v>400002</v>
      </c>
      <c r="BN385" s="95" t="n">
        <v>0</v>
      </c>
      <c r="BO385" s="95" t="n"/>
      <c r="BP385" s="95" t="n">
        <v>0</v>
      </c>
      <c r="BQ385" s="95" t="n">
        <v>202</v>
      </c>
      <c r="BR385" s="95" t="n">
        <v>0</v>
      </c>
      <c r="BS385" s="95" t="n">
        <v>1</v>
      </c>
      <c r="BT385" s="95" t="n">
        <v>1</v>
      </c>
      <c r="BU385" s="95" t="n">
        <v>1</v>
      </c>
      <c r="BV385" s="95" t="n">
        <v>1</v>
      </c>
      <c r="BW385" s="95" t="n">
        <v>1</v>
      </c>
      <c r="BX385" s="95" t="n">
        <v>1</v>
      </c>
      <c r="BY385" s="95" t="n"/>
      <c r="BZ385" s="95" t="n">
        <v>0</v>
      </c>
      <c r="CA385" s="95" t="n">
        <v>0</v>
      </c>
      <c r="CB385" s="95" t="n"/>
      <c r="CC385" s="95" t="n"/>
      <c r="CD385" s="95" t="n"/>
      <c r="CE385" s="95" t="n">
        <v>30</v>
      </c>
      <c r="CF385" s="95" t="n">
        <v>0</v>
      </c>
      <c r="CG385" s="95" t="n">
        <v>0</v>
      </c>
      <c r="CH385" s="95" t="n"/>
      <c r="CI385" s="95" t="n"/>
      <c r="CJ385" s="95" t="n"/>
      <c r="CK385" s="95" t="n"/>
      <c r="CL385" s="95" t="n"/>
      <c r="CM385" s="95" t="n">
        <v>0</v>
      </c>
      <c r="CN385" s="95" t="n"/>
      <c r="CO385" s="95" t="n">
        <v>0</v>
      </c>
      <c r="CP385" s="95">
        <f>ROUND(P385,2)</f>
        <v/>
      </c>
      <c r="CQ385" s="95">
        <f>ROUND(V385,2)</f>
        <v/>
      </c>
      <c r="CR385" s="95">
        <f>ROUND(W385,2)</f>
        <v/>
      </c>
      <c r="CS385" s="95">
        <f>ROUND(X385,2)</f>
        <v/>
      </c>
      <c r="CT385" s="95">
        <f>ROUND(Y385,2)</f>
        <v/>
      </c>
      <c r="CU385" s="95">
        <f>ROUND(AF385,2)</f>
        <v/>
      </c>
      <c r="CV385" s="95">
        <f>ROUND((AH385*AV385),2)</f>
        <v/>
      </c>
      <c r="CW385" s="95">
        <f>ROUND(AI385,2)</f>
        <v/>
      </c>
      <c r="CX385" s="95">
        <f>ROUND(AJ385,2)</f>
        <v/>
      </c>
      <c r="CY385" s="95">
        <f>ROUND(((P385*AT385)/100),2)</f>
        <v/>
      </c>
      <c r="CZ385" s="95">
        <f>ROUND(((P385*AU385)/100),2)</f>
        <v/>
      </c>
      <c r="DA385" s="95" t="n"/>
      <c r="DB385" s="95" t="n"/>
      <c r="DC385" s="95" t="n"/>
      <c r="DD385" s="95" t="n"/>
      <c r="DE385" s="95" t="n"/>
      <c r="DF385" s="95" t="n"/>
      <c r="DG385" s="95" t="n"/>
      <c r="DH385" s="95" t="n"/>
      <c r="DI385" s="95" t="n"/>
      <c r="DJ385" s="95" t="n"/>
      <c r="DK385" s="95" t="n"/>
      <c r="DL385" s="95" t="n"/>
      <c r="DM385" s="95" t="n"/>
      <c r="DN385" s="95" t="n">
        <v>0</v>
      </c>
      <c r="DO385" s="95" t="n">
        <v>0</v>
      </c>
      <c r="DP385" s="95" t="n">
        <v>1</v>
      </c>
      <c r="DQ385" s="95" t="n">
        <v>1</v>
      </c>
      <c r="DR385" s="95" t="n"/>
      <c r="DS385" s="95" t="n"/>
      <c r="DT385" s="95" t="n"/>
      <c r="DU385" s="95" t="n">
        <v>1000</v>
      </c>
      <c r="DV385" s="95" t="inlineStr">
        <is>
          <t>м.п.</t>
        </is>
      </c>
      <c r="DW385" s="95" t="inlineStr">
        <is>
          <t>м.п.</t>
        </is>
      </c>
      <c r="DX385" s="95" t="n">
        <v>1</v>
      </c>
      <c r="DY385" s="95" t="n"/>
      <c r="DZ385" s="95" t="n"/>
      <c r="EA385" s="95" t="n"/>
      <c r="EB385" s="95" t="n"/>
      <c r="EC385" s="95" t="n"/>
      <c r="ED385" s="95" t="n"/>
      <c r="EE385" s="95" t="n">
        <v>1760779528</v>
      </c>
      <c r="EF385" s="95" t="n">
        <v>202</v>
      </c>
      <c r="EG385" s="95" t="inlineStr">
        <is>
          <t>Материалы</t>
        </is>
      </c>
      <c r="EH385" s="95" t="n">
        <v>0</v>
      </c>
      <c r="EI385" s="95" t="n"/>
      <c r="EJ385" s="95" t="n">
        <v>44</v>
      </c>
      <c r="EK385" s="95" t="n">
        <v>0</v>
      </c>
      <c r="EL385" s="95" t="inlineStr">
        <is>
          <t>ТКП / коммерческое предложение</t>
        </is>
      </c>
      <c r="EM385" s="95" t="inlineStr">
        <is>
          <t>ТКП</t>
        </is>
      </c>
      <c r="EN385" s="95" t="n"/>
      <c r="EO385" s="95" t="n"/>
      <c r="EP385" s="95" t="n"/>
      <c r="EQ385" s="95" t="n">
        <v>0</v>
      </c>
      <c r="ER385" s="95" t="n">
        <v>9478.6</v>
      </c>
      <c r="ES385" s="95" t="n">
        <v>0</v>
      </c>
      <c r="ET385" s="95" t="n">
        <v>0</v>
      </c>
      <c r="EU385" s="95" t="n">
        <v>0</v>
      </c>
      <c r="EV385" s="95" t="n">
        <v>0</v>
      </c>
      <c r="EW385" s="95" t="n">
        <v>0</v>
      </c>
      <c r="EX385" s="95" t="n">
        <v>0</v>
      </c>
      <c r="EY385" s="95" t="n">
        <v>0</v>
      </c>
      <c r="EZ385" s="95" t="n"/>
      <c r="FA385" s="95" t="n"/>
      <c r="FB385" s="95" t="n"/>
      <c r="FC385" s="95" t="n"/>
      <c r="FD385" s="95" t="n"/>
      <c r="FE385" s="95" t="n"/>
      <c r="FF385" s="95" t="n"/>
      <c r="FG385" s="95" t="n"/>
      <c r="FH385" s="95" t="n"/>
      <c r="FI385" s="95" t="n"/>
      <c r="FJ385" s="95" t="n"/>
      <c r="FK385" s="95" t="n"/>
      <c r="FL385" s="95" t="n"/>
      <c r="FM385" s="95" t="n"/>
      <c r="FN385" s="95" t="n"/>
      <c r="FO385" s="95" t="n"/>
      <c r="FP385" s="95" t="n"/>
      <c r="FQ385" s="95" t="n">
        <v>0</v>
      </c>
      <c r="FR385" s="95">
        <f>ROUND(IF(BI385=3,GM385,0),2)</f>
        <v/>
      </c>
      <c r="FS385" s="95" t="n">
        <v>0</v>
      </c>
      <c r="FT385" s="95" t="n"/>
      <c r="FU385" s="95" t="n"/>
      <c r="FV385" s="95" t="n"/>
      <c r="FW385" s="95" t="n"/>
      <c r="FX385" s="95" t="n">
        <v>0</v>
      </c>
      <c r="FY385" s="95" t="n">
        <v>0</v>
      </c>
      <c r="FZ385" s="95" t="n"/>
      <c r="GA385" s="95" t="inlineStr">
        <is>
          <t>[82 / 1,20 /  1] +  2% Заг.скл</t>
        </is>
      </c>
      <c r="GB385" s="95" t="n"/>
      <c r="GC385" s="95" t="n"/>
      <c r="GD385" s="95" t="n">
        <v>1</v>
      </c>
      <c r="GE385" s="95" t="n"/>
      <c r="GF385" s="95" t="n">
        <v>1760779528</v>
      </c>
      <c r="GG385" s="95" t="n">
        <v>2</v>
      </c>
      <c r="GH385" s="95" t="n">
        <v>4</v>
      </c>
      <c r="GI385" s="95" t="n">
        <v>-2</v>
      </c>
      <c r="GJ385" s="95" t="n">
        <v>0</v>
      </c>
      <c r="GK385" s="95" t="n">
        <v>0</v>
      </c>
      <c r="GL385" s="95">
        <f>ROUND(IF(AND(BH385=3,BI385=3,FS385&lt;&gt;0),P385,0),2)</f>
        <v/>
      </c>
      <c r="GM385" s="95">
        <f>ROUND(O385+X385+Y385,2)+GX385</f>
        <v/>
      </c>
      <c r="GN385" s="95">
        <f>IF(OR(BI385=0,BI385=1),GM385-GX385,0)</f>
        <v/>
      </c>
      <c r="GO385" s="95">
        <f>IF(BI385=2,GM385-GX385,0)</f>
        <v/>
      </c>
      <c r="GP385" s="95">
        <f>IF(BI385=4,GM385-GX385,0)</f>
        <v/>
      </c>
      <c r="GQ385" s="95" t="n"/>
      <c r="GR385" s="95" t="n">
        <v>0</v>
      </c>
      <c r="GS385" s="95" t="n">
        <v>2</v>
      </c>
      <c r="GT385" s="95" t="n">
        <v>0</v>
      </c>
      <c r="GU385" s="95" t="n"/>
      <c r="GV385" s="95">
        <f>ROUND((GT385),6)</f>
        <v/>
      </c>
      <c r="GW385" s="95" t="n">
        <v>1</v>
      </c>
      <c r="GX385" s="95">
        <f>ROUND(HC385*I385,2)</f>
        <v/>
      </c>
      <c r="GY385" s="95" t="n">
        <v>0</v>
      </c>
      <c r="GZ385" s="95" t="n">
        <v>0</v>
      </c>
      <c r="HA385" s="95" t="n">
        <v>0</v>
      </c>
      <c r="HB385" s="95" t="n">
        <v>0</v>
      </c>
      <c r="HC385" s="95">
        <f>GV385*GW385</f>
        <v/>
      </c>
      <c r="HD385" s="95" t="n">
        <v>0</v>
      </c>
      <c r="HE385" s="95" t="n"/>
      <c r="HF385" s="95" t="n"/>
      <c r="HG385" s="95" t="n"/>
      <c r="HH385" s="95" t="n"/>
      <c r="HI385" s="95" t="n"/>
      <c r="HJ385" s="95" t="n"/>
      <c r="HK385" s="95" t="n"/>
      <c r="HL385" s="95" t="n"/>
      <c r="HM385" s="95" t="n"/>
      <c r="HN385" s="95" t="n"/>
      <c r="HO385" s="95" t="n"/>
      <c r="HP385" s="95" t="n"/>
      <c r="HQ385" s="95" t="n"/>
      <c r="HR385" s="95" t="n"/>
      <c r="HS385" s="95" t="n"/>
      <c r="HT385" s="95" t="n"/>
      <c r="HU385" s="95" t="n"/>
      <c r="HV385" s="95" t="n"/>
      <c r="HW385" s="95" t="n"/>
      <c r="HX385" s="95" t="n"/>
      <c r="HY385" s="95" t="n"/>
      <c r="HZ385" s="95" t="n"/>
      <c r="IA385" s="95" t="n"/>
      <c r="IB385" s="95" t="n"/>
      <c r="IC385" s="95" t="n"/>
      <c r="ID385" s="95" t="n"/>
      <c r="IE385" s="95" t="n"/>
      <c r="IF385" s="95" t="n"/>
      <c r="IG385" s="95" t="n"/>
      <c r="IH385" s="95" t="n"/>
      <c r="II385" s="95" t="n"/>
      <c r="IJ385" s="95" t="n"/>
      <c r="IK385" s="95" t="n"/>
      <c r="IL385" s="95" t="n"/>
      <c r="IM385" s="95" t="n"/>
      <c r="IN385" s="95" t="n"/>
      <c r="IO385" s="95" t="n"/>
      <c r="IP385" s="95" t="n"/>
      <c r="IQ385" s="95" t="n"/>
      <c r="IR385" s="95" t="n"/>
      <c r="IS385" s="95" t="n"/>
      <c r="IT385" s="95" t="n"/>
      <c r="IU385" s="95" t="n"/>
    </row>
    <row r="386" ht="12.75" customHeight="1" s="54">
      <c r="A386" s="95" t="n">
        <v>18</v>
      </c>
      <c r="B386" s="95" t="n">
        <v>1</v>
      </c>
      <c r="C386" s="95">
        <f>ROW(SmtRes!A363)</f>
        <v/>
      </c>
      <c r="D386" s="95">
        <f>ROW(EtalonRes!A363)</f>
        <v/>
      </c>
      <c r="E386" s="95" t="n">
        <v>2.1</v>
      </c>
      <c r="F386" s="95" t="inlineStr">
        <is>
          <t>TKP</t>
        </is>
      </c>
      <c r="G386" s="95" t="inlineStr">
        <is>
          <t>Оконная фурнитура премиальная, ручки, уплотнения и герметизация</t>
        </is>
      </c>
      <c r="H386" s="95" t="inlineStr">
        <is>
          <t>компл.</t>
        </is>
      </c>
      <c r="I386" s="95" t="n">
        <v>26.25</v>
      </c>
      <c r="J386" s="95" t="n">
        <v>7248.34</v>
      </c>
      <c r="K386" s="95" t="n">
        <v>190268.91</v>
      </c>
      <c r="L386" s="95" t="n"/>
      <c r="M386" s="95" t="n"/>
      <c r="N386" s="95" t="n"/>
      <c r="O386" s="95">
        <f>ROUND(Z386,2)</f>
        <v/>
      </c>
      <c r="P386" s="95">
        <f>ROUND(U386,2)</f>
        <v/>
      </c>
      <c r="Q386" s="95">
        <f>ROUND(1,2)</f>
        <v/>
      </c>
      <c r="R386" s="95">
        <f>ROUND(AH386,2)</f>
        <v/>
      </c>
      <c r="S386" s="95" t="inlineStr">
        <is>
          <t>ТКП</t>
        </is>
      </c>
      <c r="T386" s="95" t="inlineStr">
        <is>
          <t>material</t>
        </is>
      </c>
      <c r="U386" s="95" t="n">
        <v>190268.91</v>
      </c>
      <c r="V386" s="95" t="n">
        <v>0</v>
      </c>
      <c r="W386" s="95" t="n">
        <v>0</v>
      </c>
      <c r="X386" s="95" t="n">
        <v>0</v>
      </c>
      <c r="Y386" s="95" t="n">
        <v>0</v>
      </c>
      <c r="Z386" s="95" t="n">
        <v>190268.93</v>
      </c>
      <c r="AA386" s="95" t="n">
        <v>0</v>
      </c>
      <c r="AB386" s="95" t="n">
        <v>0</v>
      </c>
      <c r="AC386" s="95" t="n">
        <v>0</v>
      </c>
      <c r="AD386" s="95" t="n">
        <v>0</v>
      </c>
      <c r="AE386" s="95" t="inlineStr">
        <is>
          <t>material</t>
        </is>
      </c>
      <c r="AF386" s="95" t="n">
        <v>0</v>
      </c>
      <c r="AG386" s="95" t="n">
        <v>0</v>
      </c>
      <c r="AH386" s="95" t="n">
        <v>0</v>
      </c>
      <c r="AI386" s="95">
        <f>(EX386)</f>
        <v/>
      </c>
      <c r="AJ386" s="95">
        <f>(AS386)</f>
        <v/>
      </c>
      <c r="AK386" s="95" t="n">
        <v>0</v>
      </c>
      <c r="AL386" s="95" t="n">
        <v>0</v>
      </c>
      <c r="AM386" s="95" t="n">
        <v>0</v>
      </c>
      <c r="AN386" s="95" t="n">
        <v>0</v>
      </c>
      <c r="AO386" s="95">
        <f>ROUND(O386,2)</f>
        <v/>
      </c>
      <c r="AP386" s="95" t="n">
        <v>0</v>
      </c>
      <c r="AQ386" s="95">
        <f>ROUND(R386,2)</f>
        <v/>
      </c>
      <c r="AR386" s="95" t="n">
        <v>0</v>
      </c>
      <c r="AS386" s="95" t="n">
        <v>0</v>
      </c>
      <c r="AT386" s="95" t="n">
        <v>0</v>
      </c>
      <c r="AU386" s="95" t="n">
        <v>0</v>
      </c>
      <c r="AV386" s="95" t="n">
        <v>1</v>
      </c>
      <c r="AW386" s="95" t="n">
        <v>1</v>
      </c>
      <c r="AX386" s="95" t="n"/>
      <c r="AY386" s="95" t="n"/>
      <c r="AZ386" s="95" t="n">
        <v>1</v>
      </c>
      <c r="BA386" s="95" t="n">
        <v>0</v>
      </c>
      <c r="BB386" s="95" t="n">
        <v>0</v>
      </c>
      <c r="BC386" s="95" t="n">
        <v>1</v>
      </c>
      <c r="BD386" s="95" t="n"/>
      <c r="BE386" s="95" t="n"/>
      <c r="BF386" s="95" t="n"/>
      <c r="BG386" s="95" t="n"/>
      <c r="BH386" s="95" t="n">
        <v>3</v>
      </c>
      <c r="BI386" s="95" t="n">
        <v>26.25</v>
      </c>
      <c r="BJ386" s="95" t="n"/>
      <c r="BK386" s="95" t="n"/>
      <c r="BL386" s="95" t="n"/>
      <c r="BM386" s="95" t="n">
        <v>400002</v>
      </c>
      <c r="BN386" s="95" t="n">
        <v>0</v>
      </c>
      <c r="BO386" s="95" t="n"/>
      <c r="BP386" s="95" t="n">
        <v>0</v>
      </c>
      <c r="BQ386" s="95" t="n">
        <v>202</v>
      </c>
      <c r="BR386" s="95" t="n">
        <v>0</v>
      </c>
      <c r="BS386" s="95" t="n">
        <v>1</v>
      </c>
      <c r="BT386" s="95" t="n">
        <v>1</v>
      </c>
      <c r="BU386" s="95" t="n">
        <v>1</v>
      </c>
      <c r="BV386" s="95" t="n">
        <v>1</v>
      </c>
      <c r="BW386" s="95" t="n">
        <v>1</v>
      </c>
      <c r="BX386" s="95" t="n">
        <v>1</v>
      </c>
      <c r="BY386" s="95" t="n"/>
      <c r="BZ386" s="95" t="n">
        <v>0</v>
      </c>
      <c r="CA386" s="95" t="n">
        <v>0</v>
      </c>
      <c r="CB386" s="95" t="n"/>
      <c r="CC386" s="95" t="n"/>
      <c r="CD386" s="95" t="n"/>
      <c r="CE386" s="95" t="n">
        <v>30</v>
      </c>
      <c r="CF386" s="95" t="n">
        <v>0</v>
      </c>
      <c r="CG386" s="95" t="n">
        <v>0</v>
      </c>
      <c r="CH386" s="95" t="n"/>
      <c r="CI386" s="95" t="n"/>
      <c r="CJ386" s="95" t="n"/>
      <c r="CK386" s="95" t="n"/>
      <c r="CL386" s="95" t="n"/>
      <c r="CM386" s="95" t="n">
        <v>0</v>
      </c>
      <c r="CN386" s="95" t="n"/>
      <c r="CO386" s="95" t="n">
        <v>0</v>
      </c>
      <c r="CP386" s="95">
        <f>ROUND(P386,2)</f>
        <v/>
      </c>
      <c r="CQ386" s="95">
        <f>ROUND(V386,2)</f>
        <v/>
      </c>
      <c r="CR386" s="95">
        <f>ROUND(W386,2)</f>
        <v/>
      </c>
      <c r="CS386" s="95">
        <f>ROUND(X386,2)</f>
        <v/>
      </c>
      <c r="CT386" s="95">
        <f>ROUND(Y386,2)</f>
        <v/>
      </c>
      <c r="CU386" s="95">
        <f>ROUND(AF386,2)</f>
        <v/>
      </c>
      <c r="CV386" s="95">
        <f>ROUND((AH386*AV386),2)</f>
        <v/>
      </c>
      <c r="CW386" s="95">
        <f>ROUND(AI386,2)</f>
        <v/>
      </c>
      <c r="CX386" s="95">
        <f>ROUND(AJ386,2)</f>
        <v/>
      </c>
      <c r="CY386" s="95">
        <f>ROUND(((P386*AT386)/100),2)</f>
        <v/>
      </c>
      <c r="CZ386" s="95">
        <f>ROUND(((P386*AU386)/100),2)</f>
        <v/>
      </c>
      <c r="DA386" s="95" t="n"/>
      <c r="DB386" s="95" t="n"/>
      <c r="DC386" s="95" t="n"/>
      <c r="DD386" s="95" t="n"/>
      <c r="DE386" s="95" t="n"/>
      <c r="DF386" s="95" t="n"/>
      <c r="DG386" s="95" t="n"/>
      <c r="DH386" s="95" t="n"/>
      <c r="DI386" s="95" t="n"/>
      <c r="DJ386" s="95" t="n"/>
      <c r="DK386" s="95" t="n"/>
      <c r="DL386" s="95" t="n"/>
      <c r="DM386" s="95" t="n"/>
      <c r="DN386" s="95" t="n">
        <v>0</v>
      </c>
      <c r="DO386" s="95" t="n">
        <v>0</v>
      </c>
      <c r="DP386" s="95" t="n">
        <v>1</v>
      </c>
      <c r="DQ386" s="95" t="n">
        <v>1</v>
      </c>
      <c r="DR386" s="95" t="n"/>
      <c r="DS386" s="95" t="n"/>
      <c r="DT386" s="95" t="n"/>
      <c r="DU386" s="95" t="n">
        <v>1000</v>
      </c>
      <c r="DV386" s="95" t="inlineStr">
        <is>
          <t>компл.</t>
        </is>
      </c>
      <c r="DW386" s="95" t="inlineStr">
        <is>
          <t>компл.</t>
        </is>
      </c>
      <c r="DX386" s="95" t="n">
        <v>1</v>
      </c>
      <c r="DY386" s="95" t="n"/>
      <c r="DZ386" s="95" t="n"/>
      <c r="EA386" s="95" t="n"/>
      <c r="EB386" s="95" t="n"/>
      <c r="EC386" s="95" t="n"/>
      <c r="ED386" s="95" t="n"/>
      <c r="EE386" s="95" t="n">
        <v>1503856798</v>
      </c>
      <c r="EF386" s="95" t="n">
        <v>202</v>
      </c>
      <c r="EG386" s="95" t="inlineStr">
        <is>
          <t>Материалы</t>
        </is>
      </c>
      <c r="EH386" s="95" t="n">
        <v>0</v>
      </c>
      <c r="EI386" s="95" t="n"/>
      <c r="EJ386" s="95" t="n">
        <v>26.25</v>
      </c>
      <c r="EK386" s="95" t="n">
        <v>0</v>
      </c>
      <c r="EL386" s="95" t="inlineStr">
        <is>
          <t>ТКП / коммерческое предложение</t>
        </is>
      </c>
      <c r="EM386" s="95" t="inlineStr">
        <is>
          <t>ТКП</t>
        </is>
      </c>
      <c r="EN386" s="95" t="n"/>
      <c r="EO386" s="95" t="n"/>
      <c r="EP386" s="95" t="n"/>
      <c r="EQ386" s="95" t="n">
        <v>0</v>
      </c>
      <c r="ER386" s="95" t="n">
        <v>7248.34</v>
      </c>
      <c r="ES386" s="95" t="n">
        <v>0</v>
      </c>
      <c r="ET386" s="95" t="n">
        <v>0</v>
      </c>
      <c r="EU386" s="95" t="n">
        <v>0</v>
      </c>
      <c r="EV386" s="95" t="n">
        <v>0</v>
      </c>
      <c r="EW386" s="95" t="n">
        <v>0</v>
      </c>
      <c r="EX386" s="95" t="n">
        <v>0</v>
      </c>
      <c r="EY386" s="95" t="n">
        <v>0</v>
      </c>
      <c r="EZ386" s="95" t="n"/>
      <c r="FA386" s="95" t="n"/>
      <c r="FB386" s="95" t="n"/>
      <c r="FC386" s="95" t="n"/>
      <c r="FD386" s="95" t="n"/>
      <c r="FE386" s="95" t="n"/>
      <c r="FF386" s="95" t="n"/>
      <c r="FG386" s="95" t="n"/>
      <c r="FH386" s="95" t="n"/>
      <c r="FI386" s="95" t="n"/>
      <c r="FJ386" s="95" t="n"/>
      <c r="FK386" s="95" t="n"/>
      <c r="FL386" s="95" t="n"/>
      <c r="FM386" s="95" t="n"/>
      <c r="FN386" s="95" t="n"/>
      <c r="FO386" s="95" t="n"/>
      <c r="FP386" s="95" t="n"/>
      <c r="FQ386" s="95" t="n">
        <v>0</v>
      </c>
      <c r="FR386" s="95">
        <f>ROUND(IF(BI386=3,GM386,0),2)</f>
        <v/>
      </c>
      <c r="FS386" s="95" t="n">
        <v>0</v>
      </c>
      <c r="FT386" s="95" t="n"/>
      <c r="FU386" s="95" t="n"/>
      <c r="FV386" s="95" t="n"/>
      <c r="FW386" s="95" t="n"/>
      <c r="FX386" s="95" t="n">
        <v>0</v>
      </c>
      <c r="FY386" s="95" t="n">
        <v>0</v>
      </c>
      <c r="FZ386" s="95" t="n"/>
      <c r="GA386" s="95" t="inlineStr">
        <is>
          <t>[82 / 1,20 /  1] +  2% Заг.скл</t>
        </is>
      </c>
      <c r="GB386" s="95" t="n"/>
      <c r="GC386" s="95" t="n"/>
      <c r="GD386" s="95" t="n">
        <v>1</v>
      </c>
      <c r="GE386" s="95" t="n"/>
      <c r="GF386" s="95" t="n">
        <v>1503856798</v>
      </c>
      <c r="GG386" s="95" t="n">
        <v>2</v>
      </c>
      <c r="GH386" s="95" t="n">
        <v>4</v>
      </c>
      <c r="GI386" s="95" t="n">
        <v>-2</v>
      </c>
      <c r="GJ386" s="95" t="n">
        <v>0</v>
      </c>
      <c r="GK386" s="95" t="n">
        <v>0</v>
      </c>
      <c r="GL386" s="95">
        <f>ROUND(IF(AND(BH386=3,BI386=3,FS386&lt;&gt;0),P386,0),2)</f>
        <v/>
      </c>
      <c r="GM386" s="95">
        <f>ROUND(O386+X386+Y386,2)+GX386</f>
        <v/>
      </c>
      <c r="GN386" s="95">
        <f>IF(OR(BI386=0,BI386=1),GM386-GX386,0)</f>
        <v/>
      </c>
      <c r="GO386" s="95">
        <f>IF(BI386=2,GM386-GX386,0)</f>
        <v/>
      </c>
      <c r="GP386" s="95">
        <f>IF(BI386=4,GM386-GX386,0)</f>
        <v/>
      </c>
      <c r="GQ386" s="95" t="n"/>
      <c r="GR386" s="95" t="n">
        <v>0</v>
      </c>
      <c r="GS386" s="95" t="n">
        <v>2</v>
      </c>
      <c r="GT386" s="95" t="n">
        <v>0</v>
      </c>
      <c r="GU386" s="95" t="n"/>
      <c r="GV386" s="95">
        <f>ROUND((GT386),6)</f>
        <v/>
      </c>
      <c r="GW386" s="95" t="n">
        <v>1</v>
      </c>
      <c r="GX386" s="95">
        <f>ROUND(HC386*I386,2)</f>
        <v/>
      </c>
      <c r="GY386" s="95" t="n">
        <v>0</v>
      </c>
      <c r="GZ386" s="95" t="n">
        <v>0</v>
      </c>
      <c r="HA386" s="95" t="n">
        <v>0</v>
      </c>
      <c r="HB386" s="95" t="n">
        <v>0</v>
      </c>
      <c r="HC386" s="95">
        <f>GV386*GW386</f>
        <v/>
      </c>
      <c r="HD386" s="95" t="n">
        <v>0</v>
      </c>
      <c r="HE386" s="95" t="n"/>
      <c r="HF386" s="95" t="n"/>
      <c r="HG386" s="95" t="n"/>
      <c r="HH386" s="95" t="n"/>
      <c r="HI386" s="95" t="n"/>
      <c r="HJ386" s="95" t="n"/>
      <c r="HK386" s="95" t="n"/>
      <c r="HL386" s="95" t="n"/>
      <c r="HM386" s="95" t="n"/>
      <c r="HN386" s="95" t="n"/>
      <c r="HO386" s="95" t="n"/>
      <c r="HP386" s="95" t="n"/>
      <c r="HQ386" s="95" t="n"/>
      <c r="HR386" s="95" t="n"/>
      <c r="HS386" s="95" t="n"/>
      <c r="HT386" s="95" t="n"/>
      <c r="HU386" s="95" t="n"/>
      <c r="HV386" s="95" t="n"/>
      <c r="HW386" s="95" t="n"/>
      <c r="HX386" s="95" t="n"/>
      <c r="HY386" s="95" t="n"/>
      <c r="HZ386" s="95" t="n"/>
      <c r="IA386" s="95" t="n"/>
      <c r="IB386" s="95" t="n"/>
      <c r="IC386" s="95" t="n"/>
      <c r="ID386" s="95" t="n"/>
      <c r="IE386" s="95" t="n"/>
      <c r="IF386" s="95" t="n"/>
      <c r="IG386" s="95" t="n"/>
      <c r="IH386" s="95" t="n"/>
      <c r="II386" s="95" t="n"/>
      <c r="IJ386" s="95" t="n"/>
      <c r="IK386" s="95" t="n"/>
      <c r="IL386" s="95" t="n"/>
      <c r="IM386" s="95" t="n"/>
      <c r="IN386" s="95" t="n"/>
      <c r="IO386" s="95" t="n"/>
      <c r="IP386" s="95" t="n"/>
      <c r="IQ386" s="95" t="n"/>
      <c r="IR386" s="95" t="n"/>
      <c r="IS386" s="95" t="n"/>
      <c r="IT386" s="95" t="n"/>
      <c r="IU386" s="95" t="n"/>
    </row>
    <row r="387" ht="12.75" customHeight="1" s="54">
      <c r="A387" s="95" t="n">
        <v>18</v>
      </c>
      <c r="B387" s="95" t="n">
        <v>1</v>
      </c>
      <c r="C387" s="95">
        <f>ROW(SmtRes!A364)</f>
        <v/>
      </c>
      <c r="D387" s="95">
        <f>ROW(EtalonRes!A364)</f>
        <v/>
      </c>
      <c r="E387" s="95" t="n">
        <v>2.1</v>
      </c>
      <c r="F387" s="95" t="inlineStr">
        <is>
          <t>TKP</t>
        </is>
      </c>
      <c r="G387" s="95" t="inlineStr">
        <is>
          <t>Жалюзи/рулонные шторы премиальные blackout/дизайнерская ткань</t>
        </is>
      </c>
      <c r="H387" s="95" t="inlineStr">
        <is>
          <t>м2</t>
        </is>
      </c>
      <c r="I387" s="95" t="n">
        <v>63</v>
      </c>
      <c r="J387" s="95" t="n">
        <v>10593.73</v>
      </c>
      <c r="K387" s="95" t="n">
        <v>667404.8100000001</v>
      </c>
      <c r="L387" s="95" t="n"/>
      <c r="M387" s="95" t="n"/>
      <c r="N387" s="95" t="n"/>
      <c r="O387" s="95">
        <f>ROUND(Z387,2)</f>
        <v/>
      </c>
      <c r="P387" s="95">
        <f>ROUND(U387,2)</f>
        <v/>
      </c>
      <c r="Q387" s="95">
        <f>ROUND(1,2)</f>
        <v/>
      </c>
      <c r="R387" s="95">
        <f>ROUND(AH387,2)</f>
        <v/>
      </c>
      <c r="S387" s="95" t="inlineStr">
        <is>
          <t>ТКП</t>
        </is>
      </c>
      <c r="T387" s="95" t="inlineStr">
        <is>
          <t>material</t>
        </is>
      </c>
      <c r="U387" s="95" t="n">
        <v>667404.8100000001</v>
      </c>
      <c r="V387" s="95" t="n">
        <v>0</v>
      </c>
      <c r="W387" s="95" t="n">
        <v>0</v>
      </c>
      <c r="X387" s="95" t="n">
        <v>0</v>
      </c>
      <c r="Y387" s="95" t="n">
        <v>0</v>
      </c>
      <c r="Z387" s="95" t="n">
        <v>667404.99</v>
      </c>
      <c r="AA387" s="95" t="n">
        <v>0</v>
      </c>
      <c r="AB387" s="95" t="n">
        <v>0</v>
      </c>
      <c r="AC387" s="95" t="n">
        <v>0</v>
      </c>
      <c r="AD387" s="95" t="n">
        <v>0</v>
      </c>
      <c r="AE387" s="95" t="inlineStr">
        <is>
          <t>material</t>
        </is>
      </c>
      <c r="AF387" s="95" t="n">
        <v>0</v>
      </c>
      <c r="AG387" s="95" t="n">
        <v>0</v>
      </c>
      <c r="AH387" s="95" t="n">
        <v>0</v>
      </c>
      <c r="AI387" s="95">
        <f>(EX387)</f>
        <v/>
      </c>
      <c r="AJ387" s="95">
        <f>(AS387)</f>
        <v/>
      </c>
      <c r="AK387" s="95" t="n">
        <v>0</v>
      </c>
      <c r="AL387" s="95" t="n">
        <v>0</v>
      </c>
      <c r="AM387" s="95" t="n">
        <v>0</v>
      </c>
      <c r="AN387" s="95" t="n">
        <v>0</v>
      </c>
      <c r="AO387" s="95">
        <f>ROUND(O387,2)</f>
        <v/>
      </c>
      <c r="AP387" s="95" t="n">
        <v>0</v>
      </c>
      <c r="AQ387" s="95">
        <f>ROUND(R387,2)</f>
        <v/>
      </c>
      <c r="AR387" s="95" t="n">
        <v>0</v>
      </c>
      <c r="AS387" s="95" t="n">
        <v>0</v>
      </c>
      <c r="AT387" s="95" t="n">
        <v>0</v>
      </c>
      <c r="AU387" s="95" t="n">
        <v>0</v>
      </c>
      <c r="AV387" s="95" t="n">
        <v>1</v>
      </c>
      <c r="AW387" s="95" t="n">
        <v>1</v>
      </c>
      <c r="AX387" s="95" t="n"/>
      <c r="AY387" s="95" t="n"/>
      <c r="AZ387" s="95" t="n">
        <v>1</v>
      </c>
      <c r="BA387" s="95" t="n">
        <v>0</v>
      </c>
      <c r="BB387" s="95" t="n">
        <v>0</v>
      </c>
      <c r="BC387" s="95" t="n">
        <v>1</v>
      </c>
      <c r="BD387" s="95" t="n"/>
      <c r="BE387" s="95" t="n"/>
      <c r="BF387" s="95" t="n"/>
      <c r="BG387" s="95" t="n"/>
      <c r="BH387" s="95" t="n">
        <v>3</v>
      </c>
      <c r="BI387" s="95" t="n">
        <v>63</v>
      </c>
      <c r="BJ387" s="95" t="n"/>
      <c r="BK387" s="95" t="n"/>
      <c r="BL387" s="95" t="n"/>
      <c r="BM387" s="95" t="n">
        <v>400002</v>
      </c>
      <c r="BN387" s="95" t="n">
        <v>0</v>
      </c>
      <c r="BO387" s="95" t="n"/>
      <c r="BP387" s="95" t="n">
        <v>0</v>
      </c>
      <c r="BQ387" s="95" t="n">
        <v>202</v>
      </c>
      <c r="BR387" s="95" t="n">
        <v>0</v>
      </c>
      <c r="BS387" s="95" t="n">
        <v>1</v>
      </c>
      <c r="BT387" s="95" t="n">
        <v>1</v>
      </c>
      <c r="BU387" s="95" t="n">
        <v>1</v>
      </c>
      <c r="BV387" s="95" t="n">
        <v>1</v>
      </c>
      <c r="BW387" s="95" t="n">
        <v>1</v>
      </c>
      <c r="BX387" s="95" t="n">
        <v>1</v>
      </c>
      <c r="BY387" s="95" t="n"/>
      <c r="BZ387" s="95" t="n">
        <v>0</v>
      </c>
      <c r="CA387" s="95" t="n">
        <v>0</v>
      </c>
      <c r="CB387" s="95" t="n"/>
      <c r="CC387" s="95" t="n"/>
      <c r="CD387" s="95" t="n"/>
      <c r="CE387" s="95" t="n">
        <v>30</v>
      </c>
      <c r="CF387" s="95" t="n">
        <v>0</v>
      </c>
      <c r="CG387" s="95" t="n">
        <v>0</v>
      </c>
      <c r="CH387" s="95" t="n"/>
      <c r="CI387" s="95" t="n"/>
      <c r="CJ387" s="95" t="n"/>
      <c r="CK387" s="95" t="n"/>
      <c r="CL387" s="95" t="n"/>
      <c r="CM387" s="95" t="n">
        <v>0</v>
      </c>
      <c r="CN387" s="95" t="n"/>
      <c r="CO387" s="95" t="n">
        <v>0</v>
      </c>
      <c r="CP387" s="95">
        <f>ROUND(P387,2)</f>
        <v/>
      </c>
      <c r="CQ387" s="95">
        <f>ROUND(V387,2)</f>
        <v/>
      </c>
      <c r="CR387" s="95">
        <f>ROUND(W387,2)</f>
        <v/>
      </c>
      <c r="CS387" s="95">
        <f>ROUND(X387,2)</f>
        <v/>
      </c>
      <c r="CT387" s="95">
        <f>ROUND(Y387,2)</f>
        <v/>
      </c>
      <c r="CU387" s="95">
        <f>ROUND(AF387,2)</f>
        <v/>
      </c>
      <c r="CV387" s="95">
        <f>ROUND((AH387*AV387),2)</f>
        <v/>
      </c>
      <c r="CW387" s="95">
        <f>ROUND(AI387,2)</f>
        <v/>
      </c>
      <c r="CX387" s="95">
        <f>ROUND(AJ387,2)</f>
        <v/>
      </c>
      <c r="CY387" s="95">
        <f>ROUND(((P387*AT387)/100),2)</f>
        <v/>
      </c>
      <c r="CZ387" s="95">
        <f>ROUND(((P387*AU387)/100),2)</f>
        <v/>
      </c>
      <c r="DA387" s="95" t="n"/>
      <c r="DB387" s="95" t="n"/>
      <c r="DC387" s="95" t="n"/>
      <c r="DD387" s="95" t="n"/>
      <c r="DE387" s="95" t="n"/>
      <c r="DF387" s="95" t="n"/>
      <c r="DG387" s="95" t="n"/>
      <c r="DH387" s="95" t="n"/>
      <c r="DI387" s="95" t="n"/>
      <c r="DJ387" s="95" t="n"/>
      <c r="DK387" s="95" t="n"/>
      <c r="DL387" s="95" t="n"/>
      <c r="DM387" s="95" t="n"/>
      <c r="DN387" s="95" t="n">
        <v>0</v>
      </c>
      <c r="DO387" s="95" t="n">
        <v>0</v>
      </c>
      <c r="DP387" s="95" t="n">
        <v>1</v>
      </c>
      <c r="DQ387" s="95" t="n">
        <v>1</v>
      </c>
      <c r="DR387" s="95" t="n"/>
      <c r="DS387" s="95" t="n"/>
      <c r="DT387" s="95" t="n"/>
      <c r="DU387" s="95" t="n">
        <v>1000</v>
      </c>
      <c r="DV387" s="95" t="inlineStr">
        <is>
          <t>м2</t>
        </is>
      </c>
      <c r="DW387" s="95" t="inlineStr">
        <is>
          <t>м2</t>
        </is>
      </c>
      <c r="DX387" s="95" t="n">
        <v>1</v>
      </c>
      <c r="DY387" s="95" t="n"/>
      <c r="DZ387" s="95" t="n"/>
      <c r="EA387" s="95" t="n"/>
      <c r="EB387" s="95" t="n"/>
      <c r="EC387" s="95" t="n"/>
      <c r="ED387" s="95" t="n"/>
      <c r="EE387" s="95" t="n">
        <v>1433889312</v>
      </c>
      <c r="EF387" s="95" t="n">
        <v>202</v>
      </c>
      <c r="EG387" s="95" t="inlineStr">
        <is>
          <t>Материалы</t>
        </is>
      </c>
      <c r="EH387" s="95" t="n">
        <v>0</v>
      </c>
      <c r="EI387" s="95" t="n"/>
      <c r="EJ387" s="95" t="n">
        <v>63</v>
      </c>
      <c r="EK387" s="95" t="n">
        <v>0</v>
      </c>
      <c r="EL387" s="95" t="inlineStr">
        <is>
          <t>ТКП / коммерческое предложение</t>
        </is>
      </c>
      <c r="EM387" s="95" t="inlineStr">
        <is>
          <t>ТКП</t>
        </is>
      </c>
      <c r="EN387" s="95" t="n"/>
      <c r="EO387" s="95" t="n"/>
      <c r="EP387" s="95" t="n"/>
      <c r="EQ387" s="95" t="n">
        <v>0</v>
      </c>
      <c r="ER387" s="95" t="n">
        <v>10593.73</v>
      </c>
      <c r="ES387" s="95" t="n">
        <v>0</v>
      </c>
      <c r="ET387" s="95" t="n">
        <v>0</v>
      </c>
      <c r="EU387" s="95" t="n">
        <v>0</v>
      </c>
      <c r="EV387" s="95" t="n">
        <v>0</v>
      </c>
      <c r="EW387" s="95" t="n">
        <v>0</v>
      </c>
      <c r="EX387" s="95" t="n">
        <v>0</v>
      </c>
      <c r="EY387" s="95" t="n">
        <v>0</v>
      </c>
      <c r="EZ387" s="95" t="n"/>
      <c r="FA387" s="95" t="n"/>
      <c r="FB387" s="95" t="n"/>
      <c r="FC387" s="95" t="n"/>
      <c r="FD387" s="95" t="n"/>
      <c r="FE387" s="95" t="n"/>
      <c r="FF387" s="95" t="n"/>
      <c r="FG387" s="95" t="n"/>
      <c r="FH387" s="95" t="n"/>
      <c r="FI387" s="95" t="n"/>
      <c r="FJ387" s="95" t="n"/>
      <c r="FK387" s="95" t="n"/>
      <c r="FL387" s="95" t="n"/>
      <c r="FM387" s="95" t="n"/>
      <c r="FN387" s="95" t="n"/>
      <c r="FO387" s="95" t="n"/>
      <c r="FP387" s="95" t="n"/>
      <c r="FQ387" s="95" t="n">
        <v>0</v>
      </c>
      <c r="FR387" s="95">
        <f>ROUND(IF(BI387=3,GM387,0),2)</f>
        <v/>
      </c>
      <c r="FS387" s="95" t="n">
        <v>0</v>
      </c>
      <c r="FT387" s="95" t="n"/>
      <c r="FU387" s="95" t="n"/>
      <c r="FV387" s="95" t="n"/>
      <c r="FW387" s="95" t="n"/>
      <c r="FX387" s="95" t="n">
        <v>0</v>
      </c>
      <c r="FY387" s="95" t="n">
        <v>0</v>
      </c>
      <c r="FZ387" s="95" t="n"/>
      <c r="GA387" s="95" t="inlineStr">
        <is>
          <t>[82 / 1,20 /  1] +  2% Заг.скл</t>
        </is>
      </c>
      <c r="GB387" s="95" t="n"/>
      <c r="GC387" s="95" t="n"/>
      <c r="GD387" s="95" t="n">
        <v>1</v>
      </c>
      <c r="GE387" s="95" t="n"/>
      <c r="GF387" s="95" t="n">
        <v>1433889312</v>
      </c>
      <c r="GG387" s="95" t="n">
        <v>2</v>
      </c>
      <c r="GH387" s="95" t="n">
        <v>4</v>
      </c>
      <c r="GI387" s="95" t="n">
        <v>-2</v>
      </c>
      <c r="GJ387" s="95" t="n">
        <v>0</v>
      </c>
      <c r="GK387" s="95" t="n">
        <v>0</v>
      </c>
      <c r="GL387" s="95">
        <f>ROUND(IF(AND(BH387=3,BI387=3,FS387&lt;&gt;0),P387,0),2)</f>
        <v/>
      </c>
      <c r="GM387" s="95">
        <f>ROUND(O387+X387+Y387,2)+GX387</f>
        <v/>
      </c>
      <c r="GN387" s="95">
        <f>IF(OR(BI387=0,BI387=1),GM387-GX387,0)</f>
        <v/>
      </c>
      <c r="GO387" s="95">
        <f>IF(BI387=2,GM387-GX387,0)</f>
        <v/>
      </c>
      <c r="GP387" s="95">
        <f>IF(BI387=4,GM387-GX387,0)</f>
        <v/>
      </c>
      <c r="GQ387" s="95" t="n"/>
      <c r="GR387" s="95" t="n">
        <v>0</v>
      </c>
      <c r="GS387" s="95" t="n">
        <v>2</v>
      </c>
      <c r="GT387" s="95" t="n">
        <v>0</v>
      </c>
      <c r="GU387" s="95" t="n"/>
      <c r="GV387" s="95">
        <f>ROUND((GT387),6)</f>
        <v/>
      </c>
      <c r="GW387" s="95" t="n">
        <v>1</v>
      </c>
      <c r="GX387" s="95">
        <f>ROUND(HC387*I387,2)</f>
        <v/>
      </c>
      <c r="GY387" s="95" t="n">
        <v>0</v>
      </c>
      <c r="GZ387" s="95" t="n">
        <v>0</v>
      </c>
      <c r="HA387" s="95" t="n">
        <v>0</v>
      </c>
      <c r="HB387" s="95" t="n">
        <v>0</v>
      </c>
      <c r="HC387" s="95">
        <f>GV387*GW387</f>
        <v/>
      </c>
      <c r="HD387" s="95" t="n">
        <v>0</v>
      </c>
      <c r="HE387" s="95" t="n"/>
      <c r="HF387" s="95" t="n"/>
      <c r="HG387" s="95" t="n"/>
      <c r="HH387" s="95" t="n"/>
      <c r="HI387" s="95" t="n"/>
      <c r="HJ387" s="95" t="n"/>
      <c r="HK387" s="95" t="n"/>
      <c r="HL387" s="95" t="n"/>
      <c r="HM387" s="95" t="n"/>
      <c r="HN387" s="95" t="n"/>
      <c r="HO387" s="95" t="n"/>
      <c r="HP387" s="95" t="n"/>
      <c r="HQ387" s="95" t="n"/>
      <c r="HR387" s="95" t="n"/>
      <c r="HS387" s="95" t="n"/>
      <c r="HT387" s="95" t="n"/>
      <c r="HU387" s="95" t="n"/>
      <c r="HV387" s="95" t="n"/>
      <c r="HW387" s="95" t="n"/>
      <c r="HX387" s="95" t="n"/>
      <c r="HY387" s="95" t="n"/>
      <c r="HZ387" s="95" t="n"/>
      <c r="IA387" s="95" t="n"/>
      <c r="IB387" s="95" t="n"/>
      <c r="IC387" s="95" t="n"/>
      <c r="ID387" s="95" t="n"/>
      <c r="IE387" s="95" t="n"/>
      <c r="IF387" s="95" t="n"/>
      <c r="IG387" s="95" t="n"/>
      <c r="IH387" s="95" t="n"/>
      <c r="II387" s="95" t="n"/>
      <c r="IJ387" s="95" t="n"/>
      <c r="IK387" s="95" t="n"/>
      <c r="IL387" s="95" t="n"/>
      <c r="IM387" s="95" t="n"/>
      <c r="IN387" s="95" t="n"/>
      <c r="IO387" s="95" t="n"/>
      <c r="IP387" s="95" t="n"/>
      <c r="IQ387" s="95" t="n"/>
      <c r="IR387" s="95" t="n"/>
      <c r="IS387" s="95" t="n"/>
      <c r="IT387" s="95" t="n"/>
      <c r="IU387" s="95" t="n"/>
    </row>
    <row r="388" ht="12.75" customHeight="1" s="54">
      <c r="A388" s="95" t="n">
        <v>18</v>
      </c>
      <c r="B388" s="95" t="n">
        <v>1</v>
      </c>
      <c r="C388" s="95">
        <f>ROW(SmtRes!A365)</f>
        <v/>
      </c>
      <c r="D388" s="95">
        <f>ROW(EtalonRes!A365)</f>
        <v/>
      </c>
      <c r="E388" s="95" t="n">
        <v>2.1</v>
      </c>
      <c r="F388" s="95" t="inlineStr">
        <is>
          <t>TKP</t>
        </is>
      </c>
      <c r="G388" s="95" t="inlineStr">
        <is>
          <t>Карнизы/потолочные шины премиальные скрытого монтажа</t>
        </is>
      </c>
      <c r="H388" s="95" t="inlineStr">
        <is>
          <t>м.п.</t>
        </is>
      </c>
      <c r="I388" s="95" t="n">
        <v>47.25</v>
      </c>
      <c r="J388" s="95" t="n">
        <v>4237.49</v>
      </c>
      <c r="K388" s="95" t="n">
        <v>200221.44</v>
      </c>
      <c r="L388" s="95" t="n"/>
      <c r="M388" s="95" t="n"/>
      <c r="N388" s="95" t="n"/>
      <c r="O388" s="95">
        <f>ROUND(Z388,2)</f>
        <v/>
      </c>
      <c r="P388" s="95">
        <f>ROUND(U388,2)</f>
        <v/>
      </c>
      <c r="Q388" s="95">
        <f>ROUND(1,2)</f>
        <v/>
      </c>
      <c r="R388" s="95">
        <f>ROUND(AH388,2)</f>
        <v/>
      </c>
      <c r="S388" s="95" t="inlineStr">
        <is>
          <t>ТКП</t>
        </is>
      </c>
      <c r="T388" s="95" t="inlineStr">
        <is>
          <t>material</t>
        </is>
      </c>
      <c r="U388" s="95" t="n">
        <v>200221.44</v>
      </c>
      <c r="V388" s="95" t="n">
        <v>0</v>
      </c>
      <c r="W388" s="95" t="n">
        <v>0</v>
      </c>
      <c r="X388" s="95" t="n">
        <v>0</v>
      </c>
      <c r="Y388" s="95" t="n">
        <v>0</v>
      </c>
      <c r="Z388" s="95" t="n">
        <v>200221.4</v>
      </c>
      <c r="AA388" s="95" t="n">
        <v>0</v>
      </c>
      <c r="AB388" s="95" t="n">
        <v>0</v>
      </c>
      <c r="AC388" s="95" t="n">
        <v>0</v>
      </c>
      <c r="AD388" s="95" t="n">
        <v>0</v>
      </c>
      <c r="AE388" s="95" t="inlineStr">
        <is>
          <t>material</t>
        </is>
      </c>
      <c r="AF388" s="95" t="n">
        <v>0</v>
      </c>
      <c r="AG388" s="95" t="n">
        <v>0</v>
      </c>
      <c r="AH388" s="95" t="n">
        <v>0</v>
      </c>
      <c r="AI388" s="95">
        <f>(EX388)</f>
        <v/>
      </c>
      <c r="AJ388" s="95">
        <f>(AS388)</f>
        <v/>
      </c>
      <c r="AK388" s="95" t="n">
        <v>0</v>
      </c>
      <c r="AL388" s="95" t="n">
        <v>0</v>
      </c>
      <c r="AM388" s="95" t="n">
        <v>0</v>
      </c>
      <c r="AN388" s="95" t="n">
        <v>0</v>
      </c>
      <c r="AO388" s="95">
        <f>ROUND(O388,2)</f>
        <v/>
      </c>
      <c r="AP388" s="95" t="n">
        <v>0</v>
      </c>
      <c r="AQ388" s="95">
        <f>ROUND(R388,2)</f>
        <v/>
      </c>
      <c r="AR388" s="95" t="n">
        <v>0</v>
      </c>
      <c r="AS388" s="95" t="n">
        <v>0</v>
      </c>
      <c r="AT388" s="95" t="n">
        <v>0</v>
      </c>
      <c r="AU388" s="95" t="n">
        <v>0</v>
      </c>
      <c r="AV388" s="95" t="n">
        <v>1</v>
      </c>
      <c r="AW388" s="95" t="n">
        <v>1</v>
      </c>
      <c r="AX388" s="95" t="n"/>
      <c r="AY388" s="95" t="n"/>
      <c r="AZ388" s="95" t="n">
        <v>1</v>
      </c>
      <c r="BA388" s="95" t="n">
        <v>0</v>
      </c>
      <c r="BB388" s="95" t="n">
        <v>0</v>
      </c>
      <c r="BC388" s="95" t="n">
        <v>1</v>
      </c>
      <c r="BD388" s="95" t="n"/>
      <c r="BE388" s="95" t="n"/>
      <c r="BF388" s="95" t="n"/>
      <c r="BG388" s="95" t="n"/>
      <c r="BH388" s="95" t="n">
        <v>3</v>
      </c>
      <c r="BI388" s="95" t="n">
        <v>47.25</v>
      </c>
      <c r="BJ388" s="95" t="n"/>
      <c r="BK388" s="95" t="n"/>
      <c r="BL388" s="95" t="n"/>
      <c r="BM388" s="95" t="n">
        <v>400002</v>
      </c>
      <c r="BN388" s="95" t="n">
        <v>0</v>
      </c>
      <c r="BO388" s="95" t="n"/>
      <c r="BP388" s="95" t="n">
        <v>0</v>
      </c>
      <c r="BQ388" s="95" t="n">
        <v>202</v>
      </c>
      <c r="BR388" s="95" t="n">
        <v>0</v>
      </c>
      <c r="BS388" s="95" t="n">
        <v>1</v>
      </c>
      <c r="BT388" s="95" t="n">
        <v>1</v>
      </c>
      <c r="BU388" s="95" t="n">
        <v>1</v>
      </c>
      <c r="BV388" s="95" t="n">
        <v>1</v>
      </c>
      <c r="BW388" s="95" t="n">
        <v>1</v>
      </c>
      <c r="BX388" s="95" t="n">
        <v>1</v>
      </c>
      <c r="BY388" s="95" t="n"/>
      <c r="BZ388" s="95" t="n">
        <v>0</v>
      </c>
      <c r="CA388" s="95" t="n">
        <v>0</v>
      </c>
      <c r="CB388" s="95" t="n"/>
      <c r="CC388" s="95" t="n"/>
      <c r="CD388" s="95" t="n"/>
      <c r="CE388" s="95" t="n">
        <v>30</v>
      </c>
      <c r="CF388" s="95" t="n">
        <v>0</v>
      </c>
      <c r="CG388" s="95" t="n">
        <v>0</v>
      </c>
      <c r="CH388" s="95" t="n"/>
      <c r="CI388" s="95" t="n"/>
      <c r="CJ388" s="95" t="n"/>
      <c r="CK388" s="95" t="n"/>
      <c r="CL388" s="95" t="n"/>
      <c r="CM388" s="95" t="n">
        <v>0</v>
      </c>
      <c r="CN388" s="95" t="n"/>
      <c r="CO388" s="95" t="n">
        <v>0</v>
      </c>
      <c r="CP388" s="95">
        <f>ROUND(P388,2)</f>
        <v/>
      </c>
      <c r="CQ388" s="95">
        <f>ROUND(V388,2)</f>
        <v/>
      </c>
      <c r="CR388" s="95">
        <f>ROUND(W388,2)</f>
        <v/>
      </c>
      <c r="CS388" s="95">
        <f>ROUND(X388,2)</f>
        <v/>
      </c>
      <c r="CT388" s="95">
        <f>ROUND(Y388,2)</f>
        <v/>
      </c>
      <c r="CU388" s="95">
        <f>ROUND(AF388,2)</f>
        <v/>
      </c>
      <c r="CV388" s="95">
        <f>ROUND((AH388*AV388),2)</f>
        <v/>
      </c>
      <c r="CW388" s="95">
        <f>ROUND(AI388,2)</f>
        <v/>
      </c>
      <c r="CX388" s="95">
        <f>ROUND(AJ388,2)</f>
        <v/>
      </c>
      <c r="CY388" s="95">
        <f>ROUND(((P388*AT388)/100),2)</f>
        <v/>
      </c>
      <c r="CZ388" s="95">
        <f>ROUND(((P388*AU388)/100),2)</f>
        <v/>
      </c>
      <c r="DA388" s="95" t="n"/>
      <c r="DB388" s="95" t="n"/>
      <c r="DC388" s="95" t="n"/>
      <c r="DD388" s="95" t="n"/>
      <c r="DE388" s="95" t="n"/>
      <c r="DF388" s="95" t="n"/>
      <c r="DG388" s="95" t="n"/>
      <c r="DH388" s="95" t="n"/>
      <c r="DI388" s="95" t="n"/>
      <c r="DJ388" s="95" t="n"/>
      <c r="DK388" s="95" t="n"/>
      <c r="DL388" s="95" t="n"/>
      <c r="DM388" s="95" t="n"/>
      <c r="DN388" s="95" t="n">
        <v>0</v>
      </c>
      <c r="DO388" s="95" t="n">
        <v>0</v>
      </c>
      <c r="DP388" s="95" t="n">
        <v>1</v>
      </c>
      <c r="DQ388" s="95" t="n">
        <v>1</v>
      </c>
      <c r="DR388" s="95" t="n"/>
      <c r="DS388" s="95" t="n"/>
      <c r="DT388" s="95" t="n"/>
      <c r="DU388" s="95" t="n">
        <v>1000</v>
      </c>
      <c r="DV388" s="95" t="inlineStr">
        <is>
          <t>м.п.</t>
        </is>
      </c>
      <c r="DW388" s="95" t="inlineStr">
        <is>
          <t>м.п.</t>
        </is>
      </c>
      <c r="DX388" s="95" t="n">
        <v>1</v>
      </c>
      <c r="DY388" s="95" t="n"/>
      <c r="DZ388" s="95" t="n"/>
      <c r="EA388" s="95" t="n"/>
      <c r="EB388" s="95" t="n"/>
      <c r="EC388" s="95" t="n"/>
      <c r="ED388" s="95" t="n"/>
      <c r="EE388" s="95" t="n">
        <v>1099098436</v>
      </c>
      <c r="EF388" s="95" t="n">
        <v>202</v>
      </c>
      <c r="EG388" s="95" t="inlineStr">
        <is>
          <t>Материалы</t>
        </is>
      </c>
      <c r="EH388" s="95" t="n">
        <v>0</v>
      </c>
      <c r="EI388" s="95" t="n"/>
      <c r="EJ388" s="95" t="n">
        <v>47.25</v>
      </c>
      <c r="EK388" s="95" t="n">
        <v>0</v>
      </c>
      <c r="EL388" s="95" t="inlineStr">
        <is>
          <t>ТКП / коммерческое предложение</t>
        </is>
      </c>
      <c r="EM388" s="95" t="inlineStr">
        <is>
          <t>ТКП</t>
        </is>
      </c>
      <c r="EN388" s="95" t="n"/>
      <c r="EO388" s="95" t="n"/>
      <c r="EP388" s="95" t="n"/>
      <c r="EQ388" s="95" t="n">
        <v>0</v>
      </c>
      <c r="ER388" s="95" t="n">
        <v>4237.49</v>
      </c>
      <c r="ES388" s="95" t="n">
        <v>0</v>
      </c>
      <c r="ET388" s="95" t="n">
        <v>0</v>
      </c>
      <c r="EU388" s="95" t="n">
        <v>0</v>
      </c>
      <c r="EV388" s="95" t="n">
        <v>0</v>
      </c>
      <c r="EW388" s="95" t="n">
        <v>0</v>
      </c>
      <c r="EX388" s="95" t="n">
        <v>0</v>
      </c>
      <c r="EY388" s="95" t="n">
        <v>0</v>
      </c>
      <c r="EZ388" s="95" t="n"/>
      <c r="FA388" s="95" t="n"/>
      <c r="FB388" s="95" t="n"/>
      <c r="FC388" s="95" t="n"/>
      <c r="FD388" s="95" t="n"/>
      <c r="FE388" s="95" t="n"/>
      <c r="FF388" s="95" t="n"/>
      <c r="FG388" s="95" t="n"/>
      <c r="FH388" s="95" t="n"/>
      <c r="FI388" s="95" t="n"/>
      <c r="FJ388" s="95" t="n"/>
      <c r="FK388" s="95" t="n"/>
      <c r="FL388" s="95" t="n"/>
      <c r="FM388" s="95" t="n"/>
      <c r="FN388" s="95" t="n"/>
      <c r="FO388" s="95" t="n"/>
      <c r="FP388" s="95" t="n"/>
      <c r="FQ388" s="95" t="n">
        <v>0</v>
      </c>
      <c r="FR388" s="95">
        <f>ROUND(IF(BI388=3,GM388,0),2)</f>
        <v/>
      </c>
      <c r="FS388" s="95" t="n">
        <v>0</v>
      </c>
      <c r="FT388" s="95" t="n"/>
      <c r="FU388" s="95" t="n"/>
      <c r="FV388" s="95" t="n"/>
      <c r="FW388" s="95" t="n"/>
      <c r="FX388" s="95" t="n">
        <v>0</v>
      </c>
      <c r="FY388" s="95" t="n">
        <v>0</v>
      </c>
      <c r="FZ388" s="95" t="n"/>
      <c r="GA388" s="95" t="inlineStr">
        <is>
          <t>[82 / 1,20 /  1] +  2% Заг.скл</t>
        </is>
      </c>
      <c r="GB388" s="95" t="n"/>
      <c r="GC388" s="95" t="n"/>
      <c r="GD388" s="95" t="n">
        <v>1</v>
      </c>
      <c r="GE388" s="95" t="n"/>
      <c r="GF388" s="95" t="n">
        <v>1099098436</v>
      </c>
      <c r="GG388" s="95" t="n">
        <v>2</v>
      </c>
      <c r="GH388" s="95" t="n">
        <v>4</v>
      </c>
      <c r="GI388" s="95" t="n">
        <v>-2</v>
      </c>
      <c r="GJ388" s="95" t="n">
        <v>0</v>
      </c>
      <c r="GK388" s="95" t="n">
        <v>0</v>
      </c>
      <c r="GL388" s="95">
        <f>ROUND(IF(AND(BH388=3,BI388=3,FS388&lt;&gt;0),P388,0),2)</f>
        <v/>
      </c>
      <c r="GM388" s="95">
        <f>ROUND(O388+X388+Y388,2)+GX388</f>
        <v/>
      </c>
      <c r="GN388" s="95">
        <f>IF(OR(BI388=0,BI388=1),GM388-GX388,0)</f>
        <v/>
      </c>
      <c r="GO388" s="95">
        <f>IF(BI388=2,GM388-GX388,0)</f>
        <v/>
      </c>
      <c r="GP388" s="95">
        <f>IF(BI388=4,GM388-GX388,0)</f>
        <v/>
      </c>
      <c r="GQ388" s="95" t="n"/>
      <c r="GR388" s="95" t="n">
        <v>0</v>
      </c>
      <c r="GS388" s="95" t="n">
        <v>2</v>
      </c>
      <c r="GT388" s="95" t="n">
        <v>0</v>
      </c>
      <c r="GU388" s="95" t="n"/>
      <c r="GV388" s="95">
        <f>ROUND((GT388),6)</f>
        <v/>
      </c>
      <c r="GW388" s="95" t="n">
        <v>1</v>
      </c>
      <c r="GX388" s="95">
        <f>ROUND(HC388*I388,2)</f>
        <v/>
      </c>
      <c r="GY388" s="95" t="n">
        <v>0</v>
      </c>
      <c r="GZ388" s="95" t="n">
        <v>0</v>
      </c>
      <c r="HA388" s="95" t="n">
        <v>0</v>
      </c>
      <c r="HB388" s="95" t="n">
        <v>0</v>
      </c>
      <c r="HC388" s="95">
        <f>GV388*GW388</f>
        <v/>
      </c>
      <c r="HD388" s="95" t="n">
        <v>0</v>
      </c>
      <c r="HE388" s="95" t="n"/>
      <c r="HF388" s="95" t="n"/>
      <c r="HG388" s="95" t="n"/>
      <c r="HH388" s="95" t="n"/>
      <c r="HI388" s="95" t="n"/>
      <c r="HJ388" s="95" t="n"/>
      <c r="HK388" s="95" t="n"/>
      <c r="HL388" s="95" t="n"/>
      <c r="HM388" s="95" t="n"/>
      <c r="HN388" s="95" t="n"/>
      <c r="HO388" s="95" t="n"/>
      <c r="HP388" s="95" t="n"/>
      <c r="HQ388" s="95" t="n"/>
      <c r="HR388" s="95" t="n"/>
      <c r="HS388" s="95" t="n"/>
      <c r="HT388" s="95" t="n"/>
      <c r="HU388" s="95" t="n"/>
      <c r="HV388" s="95" t="n"/>
      <c r="HW388" s="95" t="n"/>
      <c r="HX388" s="95" t="n"/>
      <c r="HY388" s="95" t="n"/>
      <c r="HZ388" s="95" t="n"/>
      <c r="IA388" s="95" t="n"/>
      <c r="IB388" s="95" t="n"/>
      <c r="IC388" s="95" t="n"/>
      <c r="ID388" s="95" t="n"/>
      <c r="IE388" s="95" t="n"/>
      <c r="IF388" s="95" t="n"/>
      <c r="IG388" s="95" t="n"/>
      <c r="IH388" s="95" t="n"/>
      <c r="II388" s="95" t="n"/>
      <c r="IJ388" s="95" t="n"/>
      <c r="IK388" s="95" t="n"/>
      <c r="IL388" s="95" t="n"/>
      <c r="IM388" s="95" t="n"/>
      <c r="IN388" s="95" t="n"/>
      <c r="IO388" s="95" t="n"/>
      <c r="IP388" s="95" t="n"/>
      <c r="IQ388" s="95" t="n"/>
      <c r="IR388" s="95" t="n"/>
      <c r="IS388" s="95" t="n"/>
      <c r="IT388" s="95" t="n"/>
      <c r="IU388" s="95" t="n"/>
    </row>
    <row r="389" ht="12.75" customHeight="1" s="54">
      <c r="A389" s="95" t="n">
        <v>18</v>
      </c>
      <c r="B389" s="95" t="n">
        <v>1</v>
      </c>
      <c r="C389" s="95">
        <f>ROW(SmtRes!A366)</f>
        <v/>
      </c>
      <c r="D389" s="95">
        <f>ROW(EtalonRes!A366)</f>
        <v/>
      </c>
      <c r="E389" s="95" t="n">
        <v>2</v>
      </c>
      <c r="F389" s="95" t="inlineStr">
        <is>
          <t>TKP</t>
        </is>
      </c>
      <c r="G389" s="95" t="inlineStr">
        <is>
          <t>Дизайнерский радиатор/экран радиатора премиум с комплектом подключения</t>
        </is>
      </c>
      <c r="H389" s="95" t="inlineStr">
        <is>
          <t>шт.</t>
        </is>
      </c>
      <c r="I389" s="95" t="n">
        <v>29.4</v>
      </c>
      <c r="J389" s="95" t="n">
        <v>75828.78</v>
      </c>
      <c r="K389" s="95" t="n">
        <v>2229366.23</v>
      </c>
      <c r="L389" s="95" t="n"/>
      <c r="M389" s="95" t="n"/>
      <c r="N389" s="95" t="n"/>
      <c r="O389" s="95">
        <f>ROUND(Z389,2)</f>
        <v/>
      </c>
      <c r="P389" s="95">
        <f>ROUND(U389,2)</f>
        <v/>
      </c>
      <c r="Q389" s="95">
        <f>ROUND(1,2)</f>
        <v/>
      </c>
      <c r="R389" s="95">
        <f>ROUND(AH389,2)</f>
        <v/>
      </c>
      <c r="S389" s="95" t="inlineStr">
        <is>
          <t>ТКП</t>
        </is>
      </c>
      <c r="T389" s="95" t="inlineStr">
        <is>
          <t>equipment</t>
        </is>
      </c>
      <c r="U389" s="95" t="n">
        <v>2229366.23</v>
      </c>
      <c r="V389" s="95" t="n">
        <v>0</v>
      </c>
      <c r="W389" s="95" t="n">
        <v>0</v>
      </c>
      <c r="X389" s="95" t="n">
        <v>0</v>
      </c>
      <c r="Y389" s="95" t="n">
        <v>0</v>
      </c>
      <c r="Z389" s="95" t="n">
        <v>2229366.13</v>
      </c>
      <c r="AA389" s="95" t="n">
        <v>0</v>
      </c>
      <c r="AB389" s="95" t="n">
        <v>0</v>
      </c>
      <c r="AC389" s="95" t="n">
        <v>0</v>
      </c>
      <c r="AD389" s="95" t="n">
        <v>0</v>
      </c>
      <c r="AE389" s="95" t="inlineStr">
        <is>
          <t>equipment</t>
        </is>
      </c>
      <c r="AF389" s="95" t="n">
        <v>0</v>
      </c>
      <c r="AG389" s="95" t="n">
        <v>0</v>
      </c>
      <c r="AH389" s="95" t="n">
        <v>0</v>
      </c>
      <c r="AI389" s="95">
        <f>(EX389)</f>
        <v/>
      </c>
      <c r="AJ389" s="95">
        <f>(AS389)</f>
        <v/>
      </c>
      <c r="AK389" s="95" t="n">
        <v>0</v>
      </c>
      <c r="AL389" s="95" t="n">
        <v>0</v>
      </c>
      <c r="AM389" s="95" t="n">
        <v>0</v>
      </c>
      <c r="AN389" s="95" t="n">
        <v>0</v>
      </c>
      <c r="AO389" s="95">
        <f>ROUND(O389,2)</f>
        <v/>
      </c>
      <c r="AP389" s="95" t="n">
        <v>0</v>
      </c>
      <c r="AQ389" s="95">
        <f>ROUND(R389,2)</f>
        <v/>
      </c>
      <c r="AR389" s="95" t="n">
        <v>0</v>
      </c>
      <c r="AS389" s="95" t="n">
        <v>0</v>
      </c>
      <c r="AT389" s="95" t="n">
        <v>0</v>
      </c>
      <c r="AU389" s="95" t="n">
        <v>0</v>
      </c>
      <c r="AV389" s="95" t="n">
        <v>1</v>
      </c>
      <c r="AW389" s="95" t="n">
        <v>1</v>
      </c>
      <c r="AX389" s="95" t="n"/>
      <c r="AY389" s="95" t="n"/>
      <c r="AZ389" s="95" t="n">
        <v>1</v>
      </c>
      <c r="BA389" s="95" t="n">
        <v>0</v>
      </c>
      <c r="BB389" s="95" t="n">
        <v>0</v>
      </c>
      <c r="BC389" s="95" t="n">
        <v>1</v>
      </c>
      <c r="BD389" s="95" t="n"/>
      <c r="BE389" s="95" t="n"/>
      <c r="BF389" s="95" t="n"/>
      <c r="BG389" s="95" t="n"/>
      <c r="BH389" s="95" t="n">
        <v>3</v>
      </c>
      <c r="BI389" s="95" t="n">
        <v>29.4</v>
      </c>
      <c r="BJ389" s="95" t="n"/>
      <c r="BK389" s="95" t="n"/>
      <c r="BL389" s="95" t="n"/>
      <c r="BM389" s="95" t="n">
        <v>400003</v>
      </c>
      <c r="BN389" s="95" t="n">
        <v>0</v>
      </c>
      <c r="BO389" s="95" t="n"/>
      <c r="BP389" s="95" t="n">
        <v>0</v>
      </c>
      <c r="BQ389" s="95" t="n">
        <v>216</v>
      </c>
      <c r="BR389" s="95" t="n">
        <v>0</v>
      </c>
      <c r="BS389" s="95" t="n">
        <v>1</v>
      </c>
      <c r="BT389" s="95" t="n">
        <v>1</v>
      </c>
      <c r="BU389" s="95" t="n">
        <v>1</v>
      </c>
      <c r="BV389" s="95" t="n">
        <v>1</v>
      </c>
      <c r="BW389" s="95" t="n">
        <v>1</v>
      </c>
      <c r="BX389" s="95" t="n">
        <v>1</v>
      </c>
      <c r="BY389" s="95" t="n"/>
      <c r="BZ389" s="95" t="n">
        <v>0</v>
      </c>
      <c r="CA389" s="95" t="n">
        <v>0</v>
      </c>
      <c r="CB389" s="95" t="n"/>
      <c r="CC389" s="95" t="n"/>
      <c r="CD389" s="95" t="n"/>
      <c r="CE389" s="95" t="n">
        <v>30</v>
      </c>
      <c r="CF389" s="95" t="n">
        <v>0</v>
      </c>
      <c r="CG389" s="95" t="n">
        <v>0</v>
      </c>
      <c r="CH389" s="95" t="n"/>
      <c r="CI389" s="95" t="n"/>
      <c r="CJ389" s="95" t="n"/>
      <c r="CK389" s="95" t="n"/>
      <c r="CL389" s="95" t="n"/>
      <c r="CM389" s="95" t="n">
        <v>0</v>
      </c>
      <c r="CN389" s="95" t="n"/>
      <c r="CO389" s="95" t="n">
        <v>0</v>
      </c>
      <c r="CP389" s="95">
        <f>ROUND(P389,2)</f>
        <v/>
      </c>
      <c r="CQ389" s="95">
        <f>ROUND(V389,2)</f>
        <v/>
      </c>
      <c r="CR389" s="95">
        <f>ROUND(W389,2)</f>
        <v/>
      </c>
      <c r="CS389" s="95">
        <f>ROUND(X389,2)</f>
        <v/>
      </c>
      <c r="CT389" s="95">
        <f>ROUND(Y389,2)</f>
        <v/>
      </c>
      <c r="CU389" s="95">
        <f>ROUND(AF389,2)</f>
        <v/>
      </c>
      <c r="CV389" s="95">
        <f>ROUND((AH389*AV389),2)</f>
        <v/>
      </c>
      <c r="CW389" s="95">
        <f>ROUND(AI389,2)</f>
        <v/>
      </c>
      <c r="CX389" s="95">
        <f>ROUND(AJ389,2)</f>
        <v/>
      </c>
      <c r="CY389" s="95">
        <f>ROUND(((P389*AT389)/100),2)</f>
        <v/>
      </c>
      <c r="CZ389" s="95">
        <f>ROUND(((P389*AU389)/100),2)</f>
        <v/>
      </c>
      <c r="DA389" s="95" t="n"/>
      <c r="DB389" s="95" t="n"/>
      <c r="DC389" s="95" t="n"/>
      <c r="DD389" s="95" t="n"/>
      <c r="DE389" s="95" t="n"/>
      <c r="DF389" s="95" t="n"/>
      <c r="DG389" s="95" t="n"/>
      <c r="DH389" s="95" t="n"/>
      <c r="DI389" s="95" t="n"/>
      <c r="DJ389" s="95" t="n"/>
      <c r="DK389" s="95" t="n"/>
      <c r="DL389" s="95" t="n"/>
      <c r="DM389" s="95" t="n"/>
      <c r="DN389" s="95" t="n">
        <v>0</v>
      </c>
      <c r="DO389" s="95" t="n">
        <v>0</v>
      </c>
      <c r="DP389" s="95" t="n">
        <v>1</v>
      </c>
      <c r="DQ389" s="95" t="n">
        <v>1</v>
      </c>
      <c r="DR389" s="95" t="n"/>
      <c r="DS389" s="95" t="n"/>
      <c r="DT389" s="95" t="n"/>
      <c r="DU389" s="95" t="n">
        <v>1000</v>
      </c>
      <c r="DV389" s="95" t="inlineStr">
        <is>
          <t>шт.</t>
        </is>
      </c>
      <c r="DW389" s="95" t="inlineStr">
        <is>
          <t>шт.</t>
        </is>
      </c>
      <c r="DX389" s="95" t="n">
        <v>1</v>
      </c>
      <c r="DY389" s="95" t="n"/>
      <c r="DZ389" s="95" t="n"/>
      <c r="EA389" s="95" t="n"/>
      <c r="EB389" s="95" t="n"/>
      <c r="EC389" s="95" t="n"/>
      <c r="ED389" s="95" t="n"/>
      <c r="EE389" s="95" t="n">
        <v>1631955777</v>
      </c>
      <c r="EF389" s="95" t="n">
        <v>216</v>
      </c>
      <c r="EG389" s="95" t="inlineStr">
        <is>
          <t>Оборудование</t>
        </is>
      </c>
      <c r="EH389" s="95" t="n">
        <v>0</v>
      </c>
      <c r="EI389" s="95" t="n"/>
      <c r="EJ389" s="95" t="n">
        <v>29.4</v>
      </c>
      <c r="EK389" s="95" t="n">
        <v>0</v>
      </c>
      <c r="EL389" s="95" t="inlineStr">
        <is>
          <t>ТКП / коммерческое предложение</t>
        </is>
      </c>
      <c r="EM389" s="95" t="inlineStr">
        <is>
          <t>ТКП</t>
        </is>
      </c>
      <c r="EN389" s="95" t="n"/>
      <c r="EO389" s="95" t="n"/>
      <c r="EP389" s="95" t="n"/>
      <c r="EQ389" s="95" t="n">
        <v>0</v>
      </c>
      <c r="ER389" s="95" t="n">
        <v>75828.78</v>
      </c>
      <c r="ES389" s="95" t="n">
        <v>0</v>
      </c>
      <c r="ET389" s="95" t="n">
        <v>0</v>
      </c>
      <c r="EU389" s="95" t="n">
        <v>0</v>
      </c>
      <c r="EV389" s="95" t="n">
        <v>0</v>
      </c>
      <c r="EW389" s="95" t="n">
        <v>0</v>
      </c>
      <c r="EX389" s="95" t="n">
        <v>0</v>
      </c>
      <c r="EY389" s="95" t="n">
        <v>0</v>
      </c>
      <c r="EZ389" s="95" t="n"/>
      <c r="FA389" s="95" t="n"/>
      <c r="FB389" s="95" t="n"/>
      <c r="FC389" s="95" t="n"/>
      <c r="FD389" s="95" t="n"/>
      <c r="FE389" s="95" t="n"/>
      <c r="FF389" s="95" t="n"/>
      <c r="FG389" s="95" t="n"/>
      <c r="FH389" s="95" t="n"/>
      <c r="FI389" s="95" t="n"/>
      <c r="FJ389" s="95" t="n"/>
      <c r="FK389" s="95" t="n"/>
      <c r="FL389" s="95" t="n"/>
      <c r="FM389" s="95" t="n"/>
      <c r="FN389" s="95" t="n"/>
      <c r="FO389" s="95" t="n"/>
      <c r="FP389" s="95" t="n"/>
      <c r="FQ389" s="95" t="n">
        <v>0</v>
      </c>
      <c r="FR389" s="95">
        <f>ROUND(IF(BI389=3,GM389,0),2)</f>
        <v/>
      </c>
      <c r="FS389" s="95" t="n">
        <v>0</v>
      </c>
      <c r="FT389" s="95" t="n"/>
      <c r="FU389" s="95" t="n"/>
      <c r="FV389" s="95" t="n"/>
      <c r="FW389" s="95" t="n"/>
      <c r="FX389" s="95" t="n">
        <v>0</v>
      </c>
      <c r="FY389" s="95" t="n">
        <v>0</v>
      </c>
      <c r="FZ389" s="95" t="n"/>
      <c r="GA389" s="95" t="inlineStr">
        <is>
          <t>[83 / 1,20 /  1] +  1,2% Заг.скл</t>
        </is>
      </c>
      <c r="GB389" s="95" t="n"/>
      <c r="GC389" s="95" t="n"/>
      <c r="GD389" s="95" t="n">
        <v>1</v>
      </c>
      <c r="GE389" s="95" t="n"/>
      <c r="GF389" s="95" t="n">
        <v>1631955777</v>
      </c>
      <c r="GG389" s="95" t="n">
        <v>2</v>
      </c>
      <c r="GH389" s="95" t="n">
        <v>3</v>
      </c>
      <c r="GI389" s="95" t="n">
        <v>5</v>
      </c>
      <c r="GJ389" s="95" t="n">
        <v>0</v>
      </c>
      <c r="GK389" s="95" t="n">
        <v>0</v>
      </c>
      <c r="GL389" s="95">
        <f>ROUND(IF(AND(BH389=3,BI389=3,FS389&lt;&gt;0),P389,0),2)</f>
        <v/>
      </c>
      <c r="GM389" s="95">
        <f>ROUND(O389+X389+Y389,2)+GX389</f>
        <v/>
      </c>
      <c r="GN389" s="95">
        <f>IF(OR(BI389=0,BI389=1),GM389-GX389,0)</f>
        <v/>
      </c>
      <c r="GO389" s="95">
        <f>IF(BI389=2,GM389-GX389,0)</f>
        <v/>
      </c>
      <c r="GP389" s="95">
        <f>IF(BI389=4,GM389-GX389,0)</f>
        <v/>
      </c>
      <c r="GQ389" s="95" t="n"/>
      <c r="GR389" s="95" t="n">
        <v>1</v>
      </c>
      <c r="GS389" s="95" t="n">
        <v>1</v>
      </c>
      <c r="GT389" s="95" t="n">
        <v>0</v>
      </c>
      <c r="GU389" s="95" t="n"/>
      <c r="GV389" s="95">
        <f>ROUND((GT389),6)</f>
        <v/>
      </c>
      <c r="GW389" s="95" t="n">
        <v>1</v>
      </c>
      <c r="GX389" s="95">
        <f>ROUND(HC389*I389,2)</f>
        <v/>
      </c>
      <c r="GY389" s="95" t="n">
        <v>0</v>
      </c>
      <c r="GZ389" s="95" t="n">
        <v>0</v>
      </c>
      <c r="HA389" s="95" t="n">
        <v>0</v>
      </c>
      <c r="HB389" s="95" t="n">
        <v>0</v>
      </c>
      <c r="HC389" s="95">
        <f>GV389*GW389</f>
        <v/>
      </c>
      <c r="HD389" s="95" t="n">
        <v>0</v>
      </c>
      <c r="HE389" s="95" t="n"/>
      <c r="HF389" s="95" t="n"/>
      <c r="HG389" s="95" t="n"/>
      <c r="HH389" s="95" t="n"/>
      <c r="HI389" s="95" t="n"/>
      <c r="HJ389" s="95" t="n"/>
      <c r="HK389" s="95" t="n"/>
      <c r="HL389" s="95" t="n"/>
      <c r="HM389" s="95" t="n"/>
      <c r="HN389" s="95" t="n"/>
      <c r="HO389" s="95" t="n"/>
      <c r="HP389" s="95" t="n"/>
      <c r="HQ389" s="95" t="n"/>
      <c r="HR389" s="95" t="n"/>
      <c r="HS389" s="95" t="n"/>
      <c r="HT389" s="95" t="n"/>
      <c r="HU389" s="95" t="n"/>
      <c r="HV389" s="95" t="n"/>
      <c r="HW389" s="95" t="n"/>
      <c r="HX389" s="95" t="n"/>
      <c r="HY389" s="95" t="n"/>
      <c r="HZ389" s="95" t="n"/>
      <c r="IA389" s="95" t="n"/>
      <c r="IB389" s="95" t="n"/>
      <c r="IC389" s="95" t="n"/>
      <c r="ID389" s="95" t="n"/>
      <c r="IE389" s="95" t="n"/>
      <c r="IF389" s="95" t="n"/>
      <c r="IG389" s="95" t="n"/>
      <c r="IH389" s="95" t="n"/>
      <c r="II389" s="95" t="n"/>
      <c r="IJ389" s="95" t="n"/>
      <c r="IK389" s="95" t="n"/>
      <c r="IL389" s="95" t="n"/>
      <c r="IM389" s="95" t="n"/>
      <c r="IN389" s="95" t="n"/>
      <c r="IO389" s="95" t="n"/>
      <c r="IP389" s="95" t="n"/>
      <c r="IQ389" s="95" t="n"/>
      <c r="IR389" s="95" t="n"/>
      <c r="IS389" s="95" t="n"/>
      <c r="IT389" s="95" t="n"/>
      <c r="IU389" s="95" t="n"/>
    </row>
    <row r="390" ht="12.75" customHeight="1" s="54">
      <c r="A390" s="95" t="n">
        <v>18</v>
      </c>
      <c r="B390" s="95" t="n">
        <v>1</v>
      </c>
      <c r="C390" s="95">
        <f>ROW(SmtRes!A367)</f>
        <v/>
      </c>
      <c r="D390" s="95">
        <f>ROW(EtalonRes!A367)</f>
        <v/>
      </c>
      <c r="E390" s="95" t="n">
        <v>2</v>
      </c>
      <c r="F390" s="95" t="inlineStr">
        <is>
          <t>TKP</t>
        </is>
      </c>
      <c r="G390" s="95" t="inlineStr">
        <is>
          <t>Приточная установка/бризер премиум с фильтрами HEPA/уголь и монтажом</t>
        </is>
      </c>
      <c r="H390" s="95" t="inlineStr">
        <is>
          <t>шт.</t>
        </is>
      </c>
      <c r="I390" s="95" t="n">
        <v>18.54</v>
      </c>
      <c r="J390" s="95" t="n">
        <v>161693.73</v>
      </c>
      <c r="K390" s="95" t="n">
        <v>2997801.74</v>
      </c>
      <c r="L390" s="95" t="n"/>
      <c r="M390" s="95" t="n"/>
      <c r="N390" s="95" t="n"/>
      <c r="O390" s="95">
        <f>ROUND(Z390,2)</f>
        <v/>
      </c>
      <c r="P390" s="95">
        <f>ROUND(U390,2)</f>
        <v/>
      </c>
      <c r="Q390" s="95">
        <f>ROUND(1,2)</f>
        <v/>
      </c>
      <c r="R390" s="95">
        <f>ROUND(AH390,2)</f>
        <v/>
      </c>
      <c r="S390" s="95" t="inlineStr">
        <is>
          <t>ТКП</t>
        </is>
      </c>
      <c r="T390" s="95" t="inlineStr">
        <is>
          <t>equipment</t>
        </is>
      </c>
      <c r="U390" s="95" t="n">
        <v>2997801.74</v>
      </c>
      <c r="V390" s="95" t="n">
        <v>0</v>
      </c>
      <c r="W390" s="95" t="n">
        <v>0</v>
      </c>
      <c r="X390" s="95" t="n">
        <v>0</v>
      </c>
      <c r="Y390" s="95" t="n">
        <v>0</v>
      </c>
      <c r="Z390" s="95" t="n">
        <v>2997801.75</v>
      </c>
      <c r="AA390" s="95" t="n">
        <v>0</v>
      </c>
      <c r="AB390" s="95" t="n">
        <v>0</v>
      </c>
      <c r="AC390" s="95" t="n">
        <v>0</v>
      </c>
      <c r="AD390" s="95" t="n">
        <v>0</v>
      </c>
      <c r="AE390" s="95" t="inlineStr">
        <is>
          <t>equipment</t>
        </is>
      </c>
      <c r="AF390" s="95" t="n">
        <v>0</v>
      </c>
      <c r="AG390" s="95" t="n">
        <v>0</v>
      </c>
      <c r="AH390" s="95" t="n">
        <v>0</v>
      </c>
      <c r="AI390" s="95">
        <f>(EX390)</f>
        <v/>
      </c>
      <c r="AJ390" s="95">
        <f>(AS390)</f>
        <v/>
      </c>
      <c r="AK390" s="95" t="n">
        <v>0</v>
      </c>
      <c r="AL390" s="95" t="n">
        <v>0</v>
      </c>
      <c r="AM390" s="95" t="n">
        <v>0</v>
      </c>
      <c r="AN390" s="95" t="n">
        <v>0</v>
      </c>
      <c r="AO390" s="95">
        <f>ROUND(O390,2)</f>
        <v/>
      </c>
      <c r="AP390" s="95" t="n">
        <v>0</v>
      </c>
      <c r="AQ390" s="95">
        <f>ROUND(R390,2)</f>
        <v/>
      </c>
      <c r="AR390" s="95" t="n">
        <v>0</v>
      </c>
      <c r="AS390" s="95" t="n">
        <v>0</v>
      </c>
      <c r="AT390" s="95" t="n">
        <v>0</v>
      </c>
      <c r="AU390" s="95" t="n">
        <v>0</v>
      </c>
      <c r="AV390" s="95" t="n">
        <v>1</v>
      </c>
      <c r="AW390" s="95" t="n">
        <v>1</v>
      </c>
      <c r="AX390" s="95" t="n"/>
      <c r="AY390" s="95" t="n"/>
      <c r="AZ390" s="95" t="n">
        <v>1</v>
      </c>
      <c r="BA390" s="95" t="n">
        <v>0</v>
      </c>
      <c r="BB390" s="95" t="n">
        <v>0</v>
      </c>
      <c r="BC390" s="95" t="n">
        <v>1</v>
      </c>
      <c r="BD390" s="95" t="n"/>
      <c r="BE390" s="95" t="n"/>
      <c r="BF390" s="95" t="n"/>
      <c r="BG390" s="95" t="n"/>
      <c r="BH390" s="95" t="n">
        <v>3</v>
      </c>
      <c r="BI390" s="95" t="n">
        <v>18.54</v>
      </c>
      <c r="BJ390" s="95" t="n"/>
      <c r="BK390" s="95" t="n"/>
      <c r="BL390" s="95" t="n"/>
      <c r="BM390" s="95" t="n">
        <v>400003</v>
      </c>
      <c r="BN390" s="95" t="n">
        <v>0</v>
      </c>
      <c r="BO390" s="95" t="n"/>
      <c r="BP390" s="95" t="n">
        <v>0</v>
      </c>
      <c r="BQ390" s="95" t="n">
        <v>216</v>
      </c>
      <c r="BR390" s="95" t="n">
        <v>0</v>
      </c>
      <c r="BS390" s="95" t="n">
        <v>1</v>
      </c>
      <c r="BT390" s="95" t="n">
        <v>1</v>
      </c>
      <c r="BU390" s="95" t="n">
        <v>1</v>
      </c>
      <c r="BV390" s="95" t="n">
        <v>1</v>
      </c>
      <c r="BW390" s="95" t="n">
        <v>1</v>
      </c>
      <c r="BX390" s="95" t="n">
        <v>1</v>
      </c>
      <c r="BY390" s="95" t="n"/>
      <c r="BZ390" s="95" t="n">
        <v>0</v>
      </c>
      <c r="CA390" s="95" t="n">
        <v>0</v>
      </c>
      <c r="CB390" s="95" t="n"/>
      <c r="CC390" s="95" t="n"/>
      <c r="CD390" s="95" t="n"/>
      <c r="CE390" s="95" t="n">
        <v>30</v>
      </c>
      <c r="CF390" s="95" t="n">
        <v>0</v>
      </c>
      <c r="CG390" s="95" t="n">
        <v>0</v>
      </c>
      <c r="CH390" s="95" t="n"/>
      <c r="CI390" s="95" t="n"/>
      <c r="CJ390" s="95" t="n"/>
      <c r="CK390" s="95" t="n"/>
      <c r="CL390" s="95" t="n"/>
      <c r="CM390" s="95" t="n">
        <v>0</v>
      </c>
      <c r="CN390" s="95" t="n"/>
      <c r="CO390" s="95" t="n">
        <v>0</v>
      </c>
      <c r="CP390" s="95">
        <f>ROUND(P390,2)</f>
        <v/>
      </c>
      <c r="CQ390" s="95">
        <f>ROUND(V390,2)</f>
        <v/>
      </c>
      <c r="CR390" s="95">
        <f>ROUND(W390,2)</f>
        <v/>
      </c>
      <c r="CS390" s="95">
        <f>ROUND(X390,2)</f>
        <v/>
      </c>
      <c r="CT390" s="95">
        <f>ROUND(Y390,2)</f>
        <v/>
      </c>
      <c r="CU390" s="95">
        <f>ROUND(AF390,2)</f>
        <v/>
      </c>
      <c r="CV390" s="95">
        <f>ROUND((AH390*AV390),2)</f>
        <v/>
      </c>
      <c r="CW390" s="95">
        <f>ROUND(AI390,2)</f>
        <v/>
      </c>
      <c r="CX390" s="95">
        <f>ROUND(AJ390,2)</f>
        <v/>
      </c>
      <c r="CY390" s="95">
        <f>ROUND(((P390*AT390)/100),2)</f>
        <v/>
      </c>
      <c r="CZ390" s="95">
        <f>ROUND(((P390*AU390)/100),2)</f>
        <v/>
      </c>
      <c r="DA390" s="95" t="n"/>
      <c r="DB390" s="95" t="n"/>
      <c r="DC390" s="95" t="n"/>
      <c r="DD390" s="95" t="n"/>
      <c r="DE390" s="95" t="n"/>
      <c r="DF390" s="95" t="n"/>
      <c r="DG390" s="95" t="n"/>
      <c r="DH390" s="95" t="n"/>
      <c r="DI390" s="95" t="n"/>
      <c r="DJ390" s="95" t="n"/>
      <c r="DK390" s="95" t="n"/>
      <c r="DL390" s="95" t="n"/>
      <c r="DM390" s="95" t="n"/>
      <c r="DN390" s="95" t="n">
        <v>0</v>
      </c>
      <c r="DO390" s="95" t="n">
        <v>0</v>
      </c>
      <c r="DP390" s="95" t="n">
        <v>1</v>
      </c>
      <c r="DQ390" s="95" t="n">
        <v>1</v>
      </c>
      <c r="DR390" s="95" t="n"/>
      <c r="DS390" s="95" t="n"/>
      <c r="DT390" s="95" t="n"/>
      <c r="DU390" s="95" t="n">
        <v>1000</v>
      </c>
      <c r="DV390" s="95" t="inlineStr">
        <is>
          <t>шт.</t>
        </is>
      </c>
      <c r="DW390" s="95" t="inlineStr">
        <is>
          <t>шт.</t>
        </is>
      </c>
      <c r="DX390" s="95" t="n">
        <v>1</v>
      </c>
      <c r="DY390" s="95" t="n"/>
      <c r="DZ390" s="95" t="n"/>
      <c r="EA390" s="95" t="n"/>
      <c r="EB390" s="95" t="n"/>
      <c r="EC390" s="95" t="n"/>
      <c r="ED390" s="95" t="n"/>
      <c r="EE390" s="95" t="n">
        <v>1574046146</v>
      </c>
      <c r="EF390" s="95" t="n">
        <v>216</v>
      </c>
      <c r="EG390" s="95" t="inlineStr">
        <is>
          <t>Оборудование</t>
        </is>
      </c>
      <c r="EH390" s="95" t="n">
        <v>0</v>
      </c>
      <c r="EI390" s="95" t="n"/>
      <c r="EJ390" s="95" t="n">
        <v>18.54</v>
      </c>
      <c r="EK390" s="95" t="n">
        <v>0</v>
      </c>
      <c r="EL390" s="95" t="inlineStr">
        <is>
          <t>ТКП / коммерческое предложение</t>
        </is>
      </c>
      <c r="EM390" s="95" t="inlineStr">
        <is>
          <t>ТКП</t>
        </is>
      </c>
      <c r="EN390" s="95" t="n"/>
      <c r="EO390" s="95" t="n"/>
      <c r="EP390" s="95" t="n"/>
      <c r="EQ390" s="95" t="n">
        <v>0</v>
      </c>
      <c r="ER390" s="95" t="n">
        <v>161693.73</v>
      </c>
      <c r="ES390" s="95" t="n">
        <v>0</v>
      </c>
      <c r="ET390" s="95" t="n">
        <v>0</v>
      </c>
      <c r="EU390" s="95" t="n">
        <v>0</v>
      </c>
      <c r="EV390" s="95" t="n">
        <v>0</v>
      </c>
      <c r="EW390" s="95" t="n">
        <v>0</v>
      </c>
      <c r="EX390" s="95" t="n">
        <v>0</v>
      </c>
      <c r="EY390" s="95" t="n">
        <v>0</v>
      </c>
      <c r="EZ390" s="95" t="n"/>
      <c r="FA390" s="95" t="n"/>
      <c r="FB390" s="95" t="n"/>
      <c r="FC390" s="95" t="n"/>
      <c r="FD390" s="95" t="n"/>
      <c r="FE390" s="95" t="n"/>
      <c r="FF390" s="95" t="n"/>
      <c r="FG390" s="95" t="n"/>
      <c r="FH390" s="95" t="n"/>
      <c r="FI390" s="95" t="n"/>
      <c r="FJ390" s="95" t="n"/>
      <c r="FK390" s="95" t="n"/>
      <c r="FL390" s="95" t="n"/>
      <c r="FM390" s="95" t="n"/>
      <c r="FN390" s="95" t="n"/>
      <c r="FO390" s="95" t="n"/>
      <c r="FP390" s="95" t="n"/>
      <c r="FQ390" s="95" t="n">
        <v>0</v>
      </c>
      <c r="FR390" s="95">
        <f>ROUND(IF(BI390=3,GM390,0),2)</f>
        <v/>
      </c>
      <c r="FS390" s="95" t="n">
        <v>0</v>
      </c>
      <c r="FT390" s="95" t="n"/>
      <c r="FU390" s="95" t="n"/>
      <c r="FV390" s="95" t="n"/>
      <c r="FW390" s="95" t="n"/>
      <c r="FX390" s="95" t="n">
        <v>0</v>
      </c>
      <c r="FY390" s="95" t="n">
        <v>0</v>
      </c>
      <c r="FZ390" s="95" t="n"/>
      <c r="GA390" s="95" t="inlineStr">
        <is>
          <t>[83 / 1,20 /  1] +  1,2% Заг.скл</t>
        </is>
      </c>
      <c r="GB390" s="95" t="n"/>
      <c r="GC390" s="95" t="n"/>
      <c r="GD390" s="95" t="n">
        <v>1</v>
      </c>
      <c r="GE390" s="95" t="n"/>
      <c r="GF390" s="95" t="n">
        <v>1574046146</v>
      </c>
      <c r="GG390" s="95" t="n">
        <v>2</v>
      </c>
      <c r="GH390" s="95" t="n">
        <v>3</v>
      </c>
      <c r="GI390" s="95" t="n">
        <v>5</v>
      </c>
      <c r="GJ390" s="95" t="n">
        <v>0</v>
      </c>
      <c r="GK390" s="95" t="n">
        <v>0</v>
      </c>
      <c r="GL390" s="95">
        <f>ROUND(IF(AND(BH390=3,BI390=3,FS390&lt;&gt;0),P390,0),2)</f>
        <v/>
      </c>
      <c r="GM390" s="95">
        <f>ROUND(O390+X390+Y390,2)+GX390</f>
        <v/>
      </c>
      <c r="GN390" s="95">
        <f>IF(OR(BI390=0,BI390=1),GM390-GX390,0)</f>
        <v/>
      </c>
      <c r="GO390" s="95">
        <f>IF(BI390=2,GM390-GX390,0)</f>
        <v/>
      </c>
      <c r="GP390" s="95">
        <f>IF(BI390=4,GM390-GX390,0)</f>
        <v/>
      </c>
      <c r="GQ390" s="95" t="n"/>
      <c r="GR390" s="95" t="n">
        <v>1</v>
      </c>
      <c r="GS390" s="95" t="n">
        <v>1</v>
      </c>
      <c r="GT390" s="95" t="n">
        <v>0</v>
      </c>
      <c r="GU390" s="95" t="n"/>
      <c r="GV390" s="95">
        <f>ROUND((GT390),6)</f>
        <v/>
      </c>
      <c r="GW390" s="95" t="n">
        <v>1</v>
      </c>
      <c r="GX390" s="95">
        <f>ROUND(HC390*I390,2)</f>
        <v/>
      </c>
      <c r="GY390" s="95" t="n">
        <v>0</v>
      </c>
      <c r="GZ390" s="95" t="n">
        <v>0</v>
      </c>
      <c r="HA390" s="95" t="n">
        <v>0</v>
      </c>
      <c r="HB390" s="95" t="n">
        <v>0</v>
      </c>
      <c r="HC390" s="95">
        <f>GV390*GW390</f>
        <v/>
      </c>
      <c r="HD390" s="95" t="n">
        <v>0</v>
      </c>
      <c r="HE390" s="95" t="n"/>
      <c r="HF390" s="95" t="n"/>
      <c r="HG390" s="95" t="n"/>
      <c r="HH390" s="95" t="n"/>
      <c r="HI390" s="95" t="n"/>
      <c r="HJ390" s="95" t="n"/>
      <c r="HK390" s="95" t="n"/>
      <c r="HL390" s="95" t="n"/>
      <c r="HM390" s="95" t="n"/>
      <c r="HN390" s="95" t="n"/>
      <c r="HO390" s="95" t="n"/>
      <c r="HP390" s="95" t="n"/>
      <c r="HQ390" s="95" t="n"/>
      <c r="HR390" s="95" t="n"/>
      <c r="HS390" s="95" t="n"/>
      <c r="HT390" s="95" t="n"/>
      <c r="HU390" s="95" t="n"/>
      <c r="HV390" s="95" t="n"/>
      <c r="HW390" s="95" t="n"/>
      <c r="HX390" s="95" t="n"/>
      <c r="HY390" s="95" t="n"/>
      <c r="HZ390" s="95" t="n"/>
      <c r="IA390" s="95" t="n"/>
      <c r="IB390" s="95" t="n"/>
      <c r="IC390" s="95" t="n"/>
      <c r="ID390" s="95" t="n"/>
      <c r="IE390" s="95" t="n"/>
      <c r="IF390" s="95" t="n"/>
      <c r="IG390" s="95" t="n"/>
      <c r="IH390" s="95" t="n"/>
      <c r="II390" s="95" t="n"/>
      <c r="IJ390" s="95" t="n"/>
      <c r="IK390" s="95" t="n"/>
      <c r="IL390" s="95" t="n"/>
      <c r="IM390" s="95" t="n"/>
      <c r="IN390" s="95" t="n"/>
      <c r="IO390" s="95" t="n"/>
      <c r="IP390" s="95" t="n"/>
      <c r="IQ390" s="95" t="n"/>
      <c r="IR390" s="95" t="n"/>
      <c r="IS390" s="95" t="n"/>
      <c r="IT390" s="95" t="n"/>
      <c r="IU390" s="95" t="n"/>
    </row>
    <row r="391" ht="12.75" customHeight="1" s="54">
      <c r="A391" s="95" t="n">
        <v>18</v>
      </c>
      <c r="B391" s="95" t="n">
        <v>1</v>
      </c>
      <c r="C391" s="95">
        <f>ROW(SmtRes!A368)</f>
        <v/>
      </c>
      <c r="D391" s="95">
        <f>ROW(EtalonRes!A368)</f>
        <v/>
      </c>
      <c r="E391" s="95" t="n">
        <v>2</v>
      </c>
      <c r="F391" s="95" t="inlineStr">
        <is>
          <t>TKP</t>
        </is>
      </c>
      <c r="G391" s="95" t="inlineStr">
        <is>
          <t>Кондиционер премиальный инверторный/полупромышленный внутренний блок VIP</t>
        </is>
      </c>
      <c r="H391" s="95" t="inlineStr">
        <is>
          <t>шт.</t>
        </is>
      </c>
      <c r="I391" s="95" t="n">
        <v>24.72</v>
      </c>
      <c r="J391" s="95" t="n">
        <v>195147.6</v>
      </c>
      <c r="K391" s="95" t="n">
        <v>4824048.77</v>
      </c>
      <c r="L391" s="95" t="n"/>
      <c r="M391" s="95" t="n"/>
      <c r="N391" s="95" t="n"/>
      <c r="O391" s="95">
        <f>ROUND(Z391,2)</f>
        <v/>
      </c>
      <c r="P391" s="95">
        <f>ROUND(U391,2)</f>
        <v/>
      </c>
      <c r="Q391" s="95">
        <f>ROUND(1,2)</f>
        <v/>
      </c>
      <c r="R391" s="95">
        <f>ROUND(AH391,2)</f>
        <v/>
      </c>
      <c r="S391" s="95" t="inlineStr">
        <is>
          <t>ТКП</t>
        </is>
      </c>
      <c r="T391" s="95" t="inlineStr">
        <is>
          <t>equipment</t>
        </is>
      </c>
      <c r="U391" s="95" t="n">
        <v>4824048.77</v>
      </c>
      <c r="V391" s="95" t="n">
        <v>0</v>
      </c>
      <c r="W391" s="95" t="n">
        <v>0</v>
      </c>
      <c r="X391" s="95" t="n">
        <v>0</v>
      </c>
      <c r="Y391" s="95" t="n">
        <v>0</v>
      </c>
      <c r="Z391" s="95" t="n">
        <v>4824048.67</v>
      </c>
      <c r="AA391" s="95" t="n">
        <v>0</v>
      </c>
      <c r="AB391" s="95" t="n">
        <v>0</v>
      </c>
      <c r="AC391" s="95" t="n">
        <v>0</v>
      </c>
      <c r="AD391" s="95" t="n">
        <v>0</v>
      </c>
      <c r="AE391" s="95" t="inlineStr">
        <is>
          <t>equipment</t>
        </is>
      </c>
      <c r="AF391" s="95" t="n">
        <v>0</v>
      </c>
      <c r="AG391" s="95" t="n">
        <v>0</v>
      </c>
      <c r="AH391" s="95" t="n">
        <v>0</v>
      </c>
      <c r="AI391" s="95">
        <f>(EX391)</f>
        <v/>
      </c>
      <c r="AJ391" s="95">
        <f>(AS391)</f>
        <v/>
      </c>
      <c r="AK391" s="95" t="n">
        <v>0</v>
      </c>
      <c r="AL391" s="95" t="n">
        <v>0</v>
      </c>
      <c r="AM391" s="95" t="n">
        <v>0</v>
      </c>
      <c r="AN391" s="95" t="n">
        <v>0</v>
      </c>
      <c r="AO391" s="95">
        <f>ROUND(O391,2)</f>
        <v/>
      </c>
      <c r="AP391" s="95" t="n">
        <v>0</v>
      </c>
      <c r="AQ391" s="95">
        <f>ROUND(R391,2)</f>
        <v/>
      </c>
      <c r="AR391" s="95" t="n">
        <v>0</v>
      </c>
      <c r="AS391" s="95" t="n">
        <v>0</v>
      </c>
      <c r="AT391" s="95" t="n">
        <v>0</v>
      </c>
      <c r="AU391" s="95" t="n">
        <v>0</v>
      </c>
      <c r="AV391" s="95" t="n">
        <v>1</v>
      </c>
      <c r="AW391" s="95" t="n">
        <v>1</v>
      </c>
      <c r="AX391" s="95" t="n"/>
      <c r="AY391" s="95" t="n"/>
      <c r="AZ391" s="95" t="n">
        <v>1</v>
      </c>
      <c r="BA391" s="95" t="n">
        <v>0</v>
      </c>
      <c r="BB391" s="95" t="n">
        <v>0</v>
      </c>
      <c r="BC391" s="95" t="n">
        <v>1</v>
      </c>
      <c r="BD391" s="95" t="n"/>
      <c r="BE391" s="95" t="n"/>
      <c r="BF391" s="95" t="n"/>
      <c r="BG391" s="95" t="n"/>
      <c r="BH391" s="95" t="n">
        <v>3</v>
      </c>
      <c r="BI391" s="95" t="n">
        <v>24.72</v>
      </c>
      <c r="BJ391" s="95" t="n"/>
      <c r="BK391" s="95" t="n"/>
      <c r="BL391" s="95" t="n"/>
      <c r="BM391" s="95" t="n">
        <v>400003</v>
      </c>
      <c r="BN391" s="95" t="n">
        <v>0</v>
      </c>
      <c r="BO391" s="95" t="n"/>
      <c r="BP391" s="95" t="n">
        <v>0</v>
      </c>
      <c r="BQ391" s="95" t="n">
        <v>216</v>
      </c>
      <c r="BR391" s="95" t="n">
        <v>0</v>
      </c>
      <c r="BS391" s="95" t="n">
        <v>1</v>
      </c>
      <c r="BT391" s="95" t="n">
        <v>1</v>
      </c>
      <c r="BU391" s="95" t="n">
        <v>1</v>
      </c>
      <c r="BV391" s="95" t="n">
        <v>1</v>
      </c>
      <c r="BW391" s="95" t="n">
        <v>1</v>
      </c>
      <c r="BX391" s="95" t="n">
        <v>1</v>
      </c>
      <c r="BY391" s="95" t="n"/>
      <c r="BZ391" s="95" t="n">
        <v>0</v>
      </c>
      <c r="CA391" s="95" t="n">
        <v>0</v>
      </c>
      <c r="CB391" s="95" t="n"/>
      <c r="CC391" s="95" t="n"/>
      <c r="CD391" s="95" t="n"/>
      <c r="CE391" s="95" t="n">
        <v>30</v>
      </c>
      <c r="CF391" s="95" t="n">
        <v>0</v>
      </c>
      <c r="CG391" s="95" t="n">
        <v>0</v>
      </c>
      <c r="CH391" s="95" t="n"/>
      <c r="CI391" s="95" t="n"/>
      <c r="CJ391" s="95" t="n"/>
      <c r="CK391" s="95" t="n"/>
      <c r="CL391" s="95" t="n"/>
      <c r="CM391" s="95" t="n">
        <v>0</v>
      </c>
      <c r="CN391" s="95" t="n"/>
      <c r="CO391" s="95" t="n">
        <v>0</v>
      </c>
      <c r="CP391" s="95">
        <f>ROUND(P391,2)</f>
        <v/>
      </c>
      <c r="CQ391" s="95">
        <f>ROUND(V391,2)</f>
        <v/>
      </c>
      <c r="CR391" s="95">
        <f>ROUND(W391,2)</f>
        <v/>
      </c>
      <c r="CS391" s="95">
        <f>ROUND(X391,2)</f>
        <v/>
      </c>
      <c r="CT391" s="95">
        <f>ROUND(Y391,2)</f>
        <v/>
      </c>
      <c r="CU391" s="95">
        <f>ROUND(AF391,2)</f>
        <v/>
      </c>
      <c r="CV391" s="95">
        <f>ROUND((AH391*AV391),2)</f>
        <v/>
      </c>
      <c r="CW391" s="95">
        <f>ROUND(AI391,2)</f>
        <v/>
      </c>
      <c r="CX391" s="95">
        <f>ROUND(AJ391,2)</f>
        <v/>
      </c>
      <c r="CY391" s="95">
        <f>ROUND(((P391*AT391)/100),2)</f>
        <v/>
      </c>
      <c r="CZ391" s="95">
        <f>ROUND(((P391*AU391)/100),2)</f>
        <v/>
      </c>
      <c r="DA391" s="95" t="n"/>
      <c r="DB391" s="95" t="n"/>
      <c r="DC391" s="95" t="n"/>
      <c r="DD391" s="95" t="n"/>
      <c r="DE391" s="95" t="n"/>
      <c r="DF391" s="95" t="n"/>
      <c r="DG391" s="95" t="n"/>
      <c r="DH391" s="95" t="n"/>
      <c r="DI391" s="95" t="n"/>
      <c r="DJ391" s="95" t="n"/>
      <c r="DK391" s="95" t="n"/>
      <c r="DL391" s="95" t="n"/>
      <c r="DM391" s="95" t="n"/>
      <c r="DN391" s="95" t="n">
        <v>0</v>
      </c>
      <c r="DO391" s="95" t="n">
        <v>0</v>
      </c>
      <c r="DP391" s="95" t="n">
        <v>1</v>
      </c>
      <c r="DQ391" s="95" t="n">
        <v>1</v>
      </c>
      <c r="DR391" s="95" t="n"/>
      <c r="DS391" s="95" t="n"/>
      <c r="DT391" s="95" t="n"/>
      <c r="DU391" s="95" t="n">
        <v>1000</v>
      </c>
      <c r="DV391" s="95" t="inlineStr">
        <is>
          <t>шт.</t>
        </is>
      </c>
      <c r="DW391" s="95" t="inlineStr">
        <is>
          <t>шт.</t>
        </is>
      </c>
      <c r="DX391" s="95" t="n">
        <v>1</v>
      </c>
      <c r="DY391" s="95" t="n"/>
      <c r="DZ391" s="95" t="n"/>
      <c r="EA391" s="95" t="n"/>
      <c r="EB391" s="95" t="n"/>
      <c r="EC391" s="95" t="n"/>
      <c r="ED391" s="95" t="n"/>
      <c r="EE391" s="95" t="n">
        <v>1440696195</v>
      </c>
      <c r="EF391" s="95" t="n">
        <v>216</v>
      </c>
      <c r="EG391" s="95" t="inlineStr">
        <is>
          <t>Оборудование</t>
        </is>
      </c>
      <c r="EH391" s="95" t="n">
        <v>0</v>
      </c>
      <c r="EI391" s="95" t="n"/>
      <c r="EJ391" s="95" t="n">
        <v>24.72</v>
      </c>
      <c r="EK391" s="95" t="n">
        <v>0</v>
      </c>
      <c r="EL391" s="95" t="inlineStr">
        <is>
          <t>ТКП / коммерческое предложение</t>
        </is>
      </c>
      <c r="EM391" s="95" t="inlineStr">
        <is>
          <t>ТКП</t>
        </is>
      </c>
      <c r="EN391" s="95" t="n"/>
      <c r="EO391" s="95" t="n"/>
      <c r="EP391" s="95" t="n"/>
      <c r="EQ391" s="95" t="n">
        <v>0</v>
      </c>
      <c r="ER391" s="95" t="n">
        <v>195147.6</v>
      </c>
      <c r="ES391" s="95" t="n">
        <v>0</v>
      </c>
      <c r="ET391" s="95" t="n">
        <v>0</v>
      </c>
      <c r="EU391" s="95" t="n">
        <v>0</v>
      </c>
      <c r="EV391" s="95" t="n">
        <v>0</v>
      </c>
      <c r="EW391" s="95" t="n">
        <v>0</v>
      </c>
      <c r="EX391" s="95" t="n">
        <v>0</v>
      </c>
      <c r="EY391" s="95" t="n">
        <v>0</v>
      </c>
      <c r="EZ391" s="95" t="n"/>
      <c r="FA391" s="95" t="n"/>
      <c r="FB391" s="95" t="n"/>
      <c r="FC391" s="95" t="n"/>
      <c r="FD391" s="95" t="n"/>
      <c r="FE391" s="95" t="n"/>
      <c r="FF391" s="95" t="n"/>
      <c r="FG391" s="95" t="n"/>
      <c r="FH391" s="95" t="n"/>
      <c r="FI391" s="95" t="n"/>
      <c r="FJ391" s="95" t="n"/>
      <c r="FK391" s="95" t="n"/>
      <c r="FL391" s="95" t="n"/>
      <c r="FM391" s="95" t="n"/>
      <c r="FN391" s="95" t="n"/>
      <c r="FO391" s="95" t="n"/>
      <c r="FP391" s="95" t="n"/>
      <c r="FQ391" s="95" t="n">
        <v>0</v>
      </c>
      <c r="FR391" s="95">
        <f>ROUND(IF(BI391=3,GM391,0),2)</f>
        <v/>
      </c>
      <c r="FS391" s="95" t="n">
        <v>0</v>
      </c>
      <c r="FT391" s="95" t="n"/>
      <c r="FU391" s="95" t="n"/>
      <c r="FV391" s="95" t="n"/>
      <c r="FW391" s="95" t="n"/>
      <c r="FX391" s="95" t="n">
        <v>0</v>
      </c>
      <c r="FY391" s="95" t="n">
        <v>0</v>
      </c>
      <c r="FZ391" s="95" t="n"/>
      <c r="GA391" s="95" t="inlineStr">
        <is>
          <t>[83 / 1,20 /  1] +  1,2% Заг.скл</t>
        </is>
      </c>
      <c r="GB391" s="95" t="n"/>
      <c r="GC391" s="95" t="n"/>
      <c r="GD391" s="95" t="n">
        <v>1</v>
      </c>
      <c r="GE391" s="95" t="n"/>
      <c r="GF391" s="95" t="n">
        <v>1440696195</v>
      </c>
      <c r="GG391" s="95" t="n">
        <v>2</v>
      </c>
      <c r="GH391" s="95" t="n">
        <v>3</v>
      </c>
      <c r="GI391" s="95" t="n">
        <v>5</v>
      </c>
      <c r="GJ391" s="95" t="n">
        <v>0</v>
      </c>
      <c r="GK391" s="95" t="n">
        <v>0</v>
      </c>
      <c r="GL391" s="95">
        <f>ROUND(IF(AND(BH391=3,BI391=3,FS391&lt;&gt;0),P391,0),2)</f>
        <v/>
      </c>
      <c r="GM391" s="95">
        <f>ROUND(O391+X391+Y391,2)+GX391</f>
        <v/>
      </c>
      <c r="GN391" s="95">
        <f>IF(OR(BI391=0,BI391=1),GM391-GX391,0)</f>
        <v/>
      </c>
      <c r="GO391" s="95">
        <f>IF(BI391=2,GM391-GX391,0)</f>
        <v/>
      </c>
      <c r="GP391" s="95">
        <f>IF(BI391=4,GM391-GX391,0)</f>
        <v/>
      </c>
      <c r="GQ391" s="95" t="n"/>
      <c r="GR391" s="95" t="n">
        <v>1</v>
      </c>
      <c r="GS391" s="95" t="n">
        <v>1</v>
      </c>
      <c r="GT391" s="95" t="n">
        <v>0</v>
      </c>
      <c r="GU391" s="95" t="n"/>
      <c r="GV391" s="95">
        <f>ROUND((GT391),6)</f>
        <v/>
      </c>
      <c r="GW391" s="95" t="n">
        <v>1</v>
      </c>
      <c r="GX391" s="95">
        <f>ROUND(HC391*I391,2)</f>
        <v/>
      </c>
      <c r="GY391" s="95" t="n">
        <v>0</v>
      </c>
      <c r="GZ391" s="95" t="n">
        <v>0</v>
      </c>
      <c r="HA391" s="95" t="n">
        <v>0</v>
      </c>
      <c r="HB391" s="95" t="n">
        <v>0</v>
      </c>
      <c r="HC391" s="95">
        <f>GV391*GW391</f>
        <v/>
      </c>
      <c r="HD391" s="95" t="n">
        <v>0</v>
      </c>
      <c r="HE391" s="95" t="n"/>
      <c r="HF391" s="95" t="n"/>
      <c r="HG391" s="95" t="n"/>
      <c r="HH391" s="95" t="n"/>
      <c r="HI391" s="95" t="n"/>
      <c r="HJ391" s="95" t="n"/>
      <c r="HK391" s="95" t="n"/>
      <c r="HL391" s="95" t="n"/>
      <c r="HM391" s="95" t="n"/>
      <c r="HN391" s="95" t="n"/>
      <c r="HO391" s="95" t="n"/>
      <c r="HP391" s="95" t="n"/>
      <c r="HQ391" s="95" t="n"/>
      <c r="HR391" s="95" t="n"/>
      <c r="HS391" s="95" t="n"/>
      <c r="HT391" s="95" t="n"/>
      <c r="HU391" s="95" t="n"/>
      <c r="HV391" s="95" t="n"/>
      <c r="HW391" s="95" t="n"/>
      <c r="HX391" s="95" t="n"/>
      <c r="HY391" s="95" t="n"/>
      <c r="HZ391" s="95" t="n"/>
      <c r="IA391" s="95" t="n"/>
      <c r="IB391" s="95" t="n"/>
      <c r="IC391" s="95" t="n"/>
      <c r="ID391" s="95" t="n"/>
      <c r="IE391" s="95" t="n"/>
      <c r="IF391" s="95" t="n"/>
      <c r="IG391" s="95" t="n"/>
      <c r="IH391" s="95" t="n"/>
      <c r="II391" s="95" t="n"/>
      <c r="IJ391" s="95" t="n"/>
      <c r="IK391" s="95" t="n"/>
      <c r="IL391" s="95" t="n"/>
      <c r="IM391" s="95" t="n"/>
      <c r="IN391" s="95" t="n"/>
      <c r="IO391" s="95" t="n"/>
      <c r="IP391" s="95" t="n"/>
      <c r="IQ391" s="95" t="n"/>
      <c r="IR391" s="95" t="n"/>
      <c r="IS391" s="95" t="n"/>
      <c r="IT391" s="95" t="n"/>
      <c r="IU391" s="95" t="n"/>
    </row>
    <row r="392" ht="12.75" customHeight="1" s="54">
      <c r="A392" s="95" t="n">
        <v>18</v>
      </c>
      <c r="B392" s="95" t="n">
        <v>1</v>
      </c>
      <c r="C392" s="95">
        <f>ROW(SmtRes!A369)</f>
        <v/>
      </c>
      <c r="D392" s="95">
        <f>ROW(EtalonRes!A369)</f>
        <v/>
      </c>
      <c r="E392" s="95" t="n">
        <v>2</v>
      </c>
      <c r="F392" s="95" t="inlineStr">
        <is>
          <t>TKP</t>
        </is>
      </c>
      <c r="G392" s="95" t="inlineStr">
        <is>
          <t>Наружный блок кондиционирования/мультисплит премиум с крепежом</t>
        </is>
      </c>
      <c r="H392" s="95" t="inlineStr">
        <is>
          <t>шт.</t>
        </is>
      </c>
      <c r="I392" s="95" t="n">
        <v>24.72</v>
      </c>
      <c r="J392" s="95" t="n">
        <v>206298.9</v>
      </c>
      <c r="K392" s="95" t="n">
        <v>5099708.7</v>
      </c>
      <c r="L392" s="95" t="n"/>
      <c r="M392" s="95" t="n"/>
      <c r="N392" s="95" t="n"/>
      <c r="O392" s="95">
        <f>ROUND(Z392,2)</f>
        <v/>
      </c>
      <c r="P392" s="95">
        <f>ROUND(U392,2)</f>
        <v/>
      </c>
      <c r="Q392" s="95">
        <f>ROUND(1,2)</f>
        <v/>
      </c>
      <c r="R392" s="95">
        <f>ROUND(AH392,2)</f>
        <v/>
      </c>
      <c r="S392" s="95" t="inlineStr">
        <is>
          <t>ТКП</t>
        </is>
      </c>
      <c r="T392" s="95" t="inlineStr">
        <is>
          <t>equipment</t>
        </is>
      </c>
      <c r="U392" s="95" t="n">
        <v>5099708.7</v>
      </c>
      <c r="V392" s="95" t="n">
        <v>0</v>
      </c>
      <c r="W392" s="95" t="n">
        <v>0</v>
      </c>
      <c r="X392" s="95" t="n">
        <v>0</v>
      </c>
      <c r="Y392" s="95" t="n">
        <v>0</v>
      </c>
      <c r="Z392" s="95" t="n">
        <v>5099708.81</v>
      </c>
      <c r="AA392" s="95" t="n">
        <v>0</v>
      </c>
      <c r="AB392" s="95" t="n">
        <v>0</v>
      </c>
      <c r="AC392" s="95" t="n">
        <v>0</v>
      </c>
      <c r="AD392" s="95" t="n">
        <v>0</v>
      </c>
      <c r="AE392" s="95" t="inlineStr">
        <is>
          <t>equipment</t>
        </is>
      </c>
      <c r="AF392" s="95" t="n">
        <v>0</v>
      </c>
      <c r="AG392" s="95" t="n">
        <v>0</v>
      </c>
      <c r="AH392" s="95" t="n">
        <v>0</v>
      </c>
      <c r="AI392" s="95">
        <f>(EX392)</f>
        <v/>
      </c>
      <c r="AJ392" s="95">
        <f>(AS392)</f>
        <v/>
      </c>
      <c r="AK392" s="95" t="n">
        <v>0</v>
      </c>
      <c r="AL392" s="95" t="n">
        <v>0</v>
      </c>
      <c r="AM392" s="95" t="n">
        <v>0</v>
      </c>
      <c r="AN392" s="95" t="n">
        <v>0</v>
      </c>
      <c r="AO392" s="95">
        <f>ROUND(O392,2)</f>
        <v/>
      </c>
      <c r="AP392" s="95" t="n">
        <v>0</v>
      </c>
      <c r="AQ392" s="95">
        <f>ROUND(R392,2)</f>
        <v/>
      </c>
      <c r="AR392" s="95" t="n">
        <v>0</v>
      </c>
      <c r="AS392" s="95" t="n">
        <v>0</v>
      </c>
      <c r="AT392" s="95" t="n">
        <v>0</v>
      </c>
      <c r="AU392" s="95" t="n">
        <v>0</v>
      </c>
      <c r="AV392" s="95" t="n">
        <v>1</v>
      </c>
      <c r="AW392" s="95" t="n">
        <v>1</v>
      </c>
      <c r="AX392" s="95" t="n"/>
      <c r="AY392" s="95" t="n"/>
      <c r="AZ392" s="95" t="n">
        <v>1</v>
      </c>
      <c r="BA392" s="95" t="n">
        <v>0</v>
      </c>
      <c r="BB392" s="95" t="n">
        <v>0</v>
      </c>
      <c r="BC392" s="95" t="n">
        <v>1</v>
      </c>
      <c r="BD392" s="95" t="n"/>
      <c r="BE392" s="95" t="n"/>
      <c r="BF392" s="95" t="n"/>
      <c r="BG392" s="95" t="n"/>
      <c r="BH392" s="95" t="n">
        <v>3</v>
      </c>
      <c r="BI392" s="95" t="n">
        <v>24.72</v>
      </c>
      <c r="BJ392" s="95" t="n"/>
      <c r="BK392" s="95" t="n"/>
      <c r="BL392" s="95" t="n"/>
      <c r="BM392" s="95" t="n">
        <v>400003</v>
      </c>
      <c r="BN392" s="95" t="n">
        <v>0</v>
      </c>
      <c r="BO392" s="95" t="n"/>
      <c r="BP392" s="95" t="n">
        <v>0</v>
      </c>
      <c r="BQ392" s="95" t="n">
        <v>216</v>
      </c>
      <c r="BR392" s="95" t="n">
        <v>0</v>
      </c>
      <c r="BS392" s="95" t="n">
        <v>1</v>
      </c>
      <c r="BT392" s="95" t="n">
        <v>1</v>
      </c>
      <c r="BU392" s="95" t="n">
        <v>1</v>
      </c>
      <c r="BV392" s="95" t="n">
        <v>1</v>
      </c>
      <c r="BW392" s="95" t="n">
        <v>1</v>
      </c>
      <c r="BX392" s="95" t="n">
        <v>1</v>
      </c>
      <c r="BY392" s="95" t="n"/>
      <c r="BZ392" s="95" t="n">
        <v>0</v>
      </c>
      <c r="CA392" s="95" t="n">
        <v>0</v>
      </c>
      <c r="CB392" s="95" t="n"/>
      <c r="CC392" s="95" t="n"/>
      <c r="CD392" s="95" t="n"/>
      <c r="CE392" s="95" t="n">
        <v>30</v>
      </c>
      <c r="CF392" s="95" t="n">
        <v>0</v>
      </c>
      <c r="CG392" s="95" t="n">
        <v>0</v>
      </c>
      <c r="CH392" s="95" t="n"/>
      <c r="CI392" s="95" t="n"/>
      <c r="CJ392" s="95" t="n"/>
      <c r="CK392" s="95" t="n"/>
      <c r="CL392" s="95" t="n"/>
      <c r="CM392" s="95" t="n">
        <v>0</v>
      </c>
      <c r="CN392" s="95" t="n"/>
      <c r="CO392" s="95" t="n">
        <v>0</v>
      </c>
      <c r="CP392" s="95">
        <f>ROUND(P392,2)</f>
        <v/>
      </c>
      <c r="CQ392" s="95">
        <f>ROUND(V392,2)</f>
        <v/>
      </c>
      <c r="CR392" s="95">
        <f>ROUND(W392,2)</f>
        <v/>
      </c>
      <c r="CS392" s="95">
        <f>ROUND(X392,2)</f>
        <v/>
      </c>
      <c r="CT392" s="95">
        <f>ROUND(Y392,2)</f>
        <v/>
      </c>
      <c r="CU392" s="95">
        <f>ROUND(AF392,2)</f>
        <v/>
      </c>
      <c r="CV392" s="95">
        <f>ROUND((AH392*AV392),2)</f>
        <v/>
      </c>
      <c r="CW392" s="95">
        <f>ROUND(AI392,2)</f>
        <v/>
      </c>
      <c r="CX392" s="95">
        <f>ROUND(AJ392,2)</f>
        <v/>
      </c>
      <c r="CY392" s="95">
        <f>ROUND(((P392*AT392)/100),2)</f>
        <v/>
      </c>
      <c r="CZ392" s="95">
        <f>ROUND(((P392*AU392)/100),2)</f>
        <v/>
      </c>
      <c r="DA392" s="95" t="n"/>
      <c r="DB392" s="95" t="n"/>
      <c r="DC392" s="95" t="n"/>
      <c r="DD392" s="95" t="n"/>
      <c r="DE392" s="95" t="n"/>
      <c r="DF392" s="95" t="n"/>
      <c r="DG392" s="95" t="n"/>
      <c r="DH392" s="95" t="n"/>
      <c r="DI392" s="95" t="n"/>
      <c r="DJ392" s="95" t="n"/>
      <c r="DK392" s="95" t="n"/>
      <c r="DL392" s="95" t="n"/>
      <c r="DM392" s="95" t="n"/>
      <c r="DN392" s="95" t="n">
        <v>0</v>
      </c>
      <c r="DO392" s="95" t="n">
        <v>0</v>
      </c>
      <c r="DP392" s="95" t="n">
        <v>1</v>
      </c>
      <c r="DQ392" s="95" t="n">
        <v>1</v>
      </c>
      <c r="DR392" s="95" t="n"/>
      <c r="DS392" s="95" t="n"/>
      <c r="DT392" s="95" t="n"/>
      <c r="DU392" s="95" t="n">
        <v>1000</v>
      </c>
      <c r="DV392" s="95" t="inlineStr">
        <is>
          <t>шт.</t>
        </is>
      </c>
      <c r="DW392" s="95" t="inlineStr">
        <is>
          <t>шт.</t>
        </is>
      </c>
      <c r="DX392" s="95" t="n">
        <v>1</v>
      </c>
      <c r="DY392" s="95" t="n"/>
      <c r="DZ392" s="95" t="n"/>
      <c r="EA392" s="95" t="n"/>
      <c r="EB392" s="95" t="n"/>
      <c r="EC392" s="95" t="n"/>
      <c r="ED392" s="95" t="n"/>
      <c r="EE392" s="95" t="n">
        <v>1440696195</v>
      </c>
      <c r="EF392" s="95" t="n">
        <v>216</v>
      </c>
      <c r="EG392" s="95" t="inlineStr">
        <is>
          <t>Оборудование</t>
        </is>
      </c>
      <c r="EH392" s="95" t="n">
        <v>0</v>
      </c>
      <c r="EI392" s="95" t="n"/>
      <c r="EJ392" s="95" t="n">
        <v>24.72</v>
      </c>
      <c r="EK392" s="95" t="n">
        <v>0</v>
      </c>
      <c r="EL392" s="95" t="inlineStr">
        <is>
          <t>ТКП / коммерческое предложение</t>
        </is>
      </c>
      <c r="EM392" s="95" t="inlineStr">
        <is>
          <t>ТКП</t>
        </is>
      </c>
      <c r="EN392" s="95" t="n"/>
      <c r="EO392" s="95" t="n"/>
      <c r="EP392" s="95" t="n"/>
      <c r="EQ392" s="95" t="n">
        <v>0</v>
      </c>
      <c r="ER392" s="95" t="n">
        <v>206298.9</v>
      </c>
      <c r="ES392" s="95" t="n">
        <v>0</v>
      </c>
      <c r="ET392" s="95" t="n">
        <v>0</v>
      </c>
      <c r="EU392" s="95" t="n">
        <v>0</v>
      </c>
      <c r="EV392" s="95" t="n">
        <v>0</v>
      </c>
      <c r="EW392" s="95" t="n">
        <v>0</v>
      </c>
      <c r="EX392" s="95" t="n">
        <v>0</v>
      </c>
      <c r="EY392" s="95" t="n">
        <v>0</v>
      </c>
      <c r="EZ392" s="95" t="n"/>
      <c r="FA392" s="95" t="n"/>
      <c r="FB392" s="95" t="n"/>
      <c r="FC392" s="95" t="n"/>
      <c r="FD392" s="95" t="n"/>
      <c r="FE392" s="95" t="n"/>
      <c r="FF392" s="95" t="n"/>
      <c r="FG392" s="95" t="n"/>
      <c r="FH392" s="95" t="n"/>
      <c r="FI392" s="95" t="n"/>
      <c r="FJ392" s="95" t="n"/>
      <c r="FK392" s="95" t="n"/>
      <c r="FL392" s="95" t="n"/>
      <c r="FM392" s="95" t="n"/>
      <c r="FN392" s="95" t="n"/>
      <c r="FO392" s="95" t="n"/>
      <c r="FP392" s="95" t="n"/>
      <c r="FQ392" s="95" t="n">
        <v>0</v>
      </c>
      <c r="FR392" s="95">
        <f>ROUND(IF(BI392=3,GM392,0),2)</f>
        <v/>
      </c>
      <c r="FS392" s="95" t="n">
        <v>0</v>
      </c>
      <c r="FT392" s="95" t="n"/>
      <c r="FU392" s="95" t="n"/>
      <c r="FV392" s="95" t="n"/>
      <c r="FW392" s="95" t="n"/>
      <c r="FX392" s="95" t="n">
        <v>0</v>
      </c>
      <c r="FY392" s="95" t="n">
        <v>0</v>
      </c>
      <c r="FZ392" s="95" t="n"/>
      <c r="GA392" s="95" t="inlineStr">
        <is>
          <t>[83 / 1,20 /  1] +  1,2% Заг.скл</t>
        </is>
      </c>
      <c r="GB392" s="95" t="n"/>
      <c r="GC392" s="95" t="n"/>
      <c r="GD392" s="95" t="n">
        <v>1</v>
      </c>
      <c r="GE392" s="95" t="n"/>
      <c r="GF392" s="95" t="n">
        <v>1440696195</v>
      </c>
      <c r="GG392" s="95" t="n">
        <v>2</v>
      </c>
      <c r="GH392" s="95" t="n">
        <v>3</v>
      </c>
      <c r="GI392" s="95" t="n">
        <v>5</v>
      </c>
      <c r="GJ392" s="95" t="n">
        <v>0</v>
      </c>
      <c r="GK392" s="95" t="n">
        <v>0</v>
      </c>
      <c r="GL392" s="95">
        <f>ROUND(IF(AND(BH392=3,BI392=3,FS392&lt;&gt;0),P392,0),2)</f>
        <v/>
      </c>
      <c r="GM392" s="95">
        <f>ROUND(O392+X392+Y392,2)+GX392</f>
        <v/>
      </c>
      <c r="GN392" s="95">
        <f>IF(OR(BI392=0,BI392=1),GM392-GX392,0)</f>
        <v/>
      </c>
      <c r="GO392" s="95">
        <f>IF(BI392=2,GM392-GX392,0)</f>
        <v/>
      </c>
      <c r="GP392" s="95">
        <f>IF(BI392=4,GM392-GX392,0)</f>
        <v/>
      </c>
      <c r="GQ392" s="95" t="n"/>
      <c r="GR392" s="95" t="n">
        <v>1</v>
      </c>
      <c r="GS392" s="95" t="n">
        <v>1</v>
      </c>
      <c r="GT392" s="95" t="n">
        <v>0</v>
      </c>
      <c r="GU392" s="95" t="n"/>
      <c r="GV392" s="95">
        <f>ROUND((GT392),6)</f>
        <v/>
      </c>
      <c r="GW392" s="95" t="n">
        <v>1</v>
      </c>
      <c r="GX392" s="95">
        <f>ROUND(HC392*I392,2)</f>
        <v/>
      </c>
      <c r="GY392" s="95" t="n">
        <v>0</v>
      </c>
      <c r="GZ392" s="95" t="n">
        <v>0</v>
      </c>
      <c r="HA392" s="95" t="n">
        <v>0</v>
      </c>
      <c r="HB392" s="95" t="n">
        <v>0</v>
      </c>
      <c r="HC392" s="95">
        <f>GV392*GW392</f>
        <v/>
      </c>
      <c r="HD392" s="95" t="n">
        <v>0</v>
      </c>
      <c r="HE392" s="95" t="n"/>
      <c r="HF392" s="95" t="n"/>
      <c r="HG392" s="95" t="n"/>
      <c r="HH392" s="95" t="n"/>
      <c r="HI392" s="95" t="n"/>
      <c r="HJ392" s="95" t="n"/>
      <c r="HK392" s="95" t="n"/>
      <c r="HL392" s="95" t="n"/>
      <c r="HM392" s="95" t="n"/>
      <c r="HN392" s="95" t="n"/>
      <c r="HO392" s="95" t="n"/>
      <c r="HP392" s="95" t="n"/>
      <c r="HQ392" s="95" t="n"/>
      <c r="HR392" s="95" t="n"/>
      <c r="HS392" s="95" t="n"/>
      <c r="HT392" s="95" t="n"/>
      <c r="HU392" s="95" t="n"/>
      <c r="HV392" s="95" t="n"/>
      <c r="HW392" s="95" t="n"/>
      <c r="HX392" s="95" t="n"/>
      <c r="HY392" s="95" t="n"/>
      <c r="HZ392" s="95" t="n"/>
      <c r="IA392" s="95" t="n"/>
      <c r="IB392" s="95" t="n"/>
      <c r="IC392" s="95" t="n"/>
      <c r="ID392" s="95" t="n"/>
      <c r="IE392" s="95" t="n"/>
      <c r="IF392" s="95" t="n"/>
      <c r="IG392" s="95" t="n"/>
      <c r="IH392" s="95" t="n"/>
      <c r="II392" s="95" t="n"/>
      <c r="IJ392" s="95" t="n"/>
      <c r="IK392" s="95" t="n"/>
      <c r="IL392" s="95" t="n"/>
      <c r="IM392" s="95" t="n"/>
      <c r="IN392" s="95" t="n"/>
      <c r="IO392" s="95" t="n"/>
      <c r="IP392" s="95" t="n"/>
      <c r="IQ392" s="95" t="n"/>
      <c r="IR392" s="95" t="n"/>
      <c r="IS392" s="95" t="n"/>
      <c r="IT392" s="95" t="n"/>
      <c r="IU392" s="95" t="n"/>
    </row>
    <row r="393" ht="12.75" customHeight="1" s="54">
      <c r="A393" s="95" t="n">
        <v>18</v>
      </c>
      <c r="B393" s="95" t="n">
        <v>1</v>
      </c>
      <c r="C393" s="95">
        <f>ROW(SmtRes!A370)</f>
        <v/>
      </c>
      <c r="D393" s="95">
        <f>ROW(EtalonRes!A370)</f>
        <v/>
      </c>
      <c r="E393" s="95" t="n">
        <v>2.1</v>
      </c>
      <c r="F393" s="95" t="inlineStr">
        <is>
          <t>TKP</t>
        </is>
      </c>
      <c r="G393" s="95" t="inlineStr">
        <is>
          <t>Кабель премиальный ВВГнг(А)-FRLSLTx 3х2,5 для VIP зон</t>
        </is>
      </c>
      <c r="H393" s="95" t="inlineStr">
        <is>
          <t>м.п.</t>
        </is>
      </c>
      <c r="I393" s="95" t="n">
        <v>2772</v>
      </c>
      <c r="J393" s="95" t="n">
        <v>245.33</v>
      </c>
      <c r="K393" s="95" t="n">
        <v>680050.37</v>
      </c>
      <c r="L393" s="95" t="n"/>
      <c r="M393" s="95" t="n"/>
      <c r="N393" s="95" t="n"/>
      <c r="O393" s="95">
        <f>ROUND(Z393,2)</f>
        <v/>
      </c>
      <c r="P393" s="95">
        <f>ROUND(U393,2)</f>
        <v/>
      </c>
      <c r="Q393" s="95">
        <f>ROUND(1,2)</f>
        <v/>
      </c>
      <c r="R393" s="95">
        <f>ROUND(AH393,2)</f>
        <v/>
      </c>
      <c r="S393" s="95" t="inlineStr">
        <is>
          <t>ТКП</t>
        </is>
      </c>
      <c r="T393" s="95" t="inlineStr">
        <is>
          <t>material</t>
        </is>
      </c>
      <c r="U393" s="95" t="n">
        <v>680050.37</v>
      </c>
      <c r="V393" s="95" t="n">
        <v>0</v>
      </c>
      <c r="W393" s="95" t="n">
        <v>0</v>
      </c>
      <c r="X393" s="95" t="n">
        <v>0</v>
      </c>
      <c r="Y393" s="95" t="n">
        <v>0</v>
      </c>
      <c r="Z393" s="95" t="n">
        <v>680054.76</v>
      </c>
      <c r="AA393" s="95" t="n">
        <v>0</v>
      </c>
      <c r="AB393" s="95" t="n">
        <v>0</v>
      </c>
      <c r="AC393" s="95" t="n">
        <v>0</v>
      </c>
      <c r="AD393" s="95" t="n">
        <v>0</v>
      </c>
      <c r="AE393" s="95" t="inlineStr">
        <is>
          <t>material</t>
        </is>
      </c>
      <c r="AF393" s="95" t="n">
        <v>0</v>
      </c>
      <c r="AG393" s="95" t="n">
        <v>0</v>
      </c>
      <c r="AH393" s="95" t="n">
        <v>0</v>
      </c>
      <c r="AI393" s="95">
        <f>(EX393)</f>
        <v/>
      </c>
      <c r="AJ393" s="95">
        <f>(AS393)</f>
        <v/>
      </c>
      <c r="AK393" s="95" t="n">
        <v>0</v>
      </c>
      <c r="AL393" s="95" t="n">
        <v>0</v>
      </c>
      <c r="AM393" s="95" t="n">
        <v>0</v>
      </c>
      <c r="AN393" s="95" t="n">
        <v>0</v>
      </c>
      <c r="AO393" s="95">
        <f>ROUND(O393,2)</f>
        <v/>
      </c>
      <c r="AP393" s="95" t="n">
        <v>0</v>
      </c>
      <c r="AQ393" s="95">
        <f>ROUND(R393,2)</f>
        <v/>
      </c>
      <c r="AR393" s="95" t="n">
        <v>0</v>
      </c>
      <c r="AS393" s="95" t="n">
        <v>0</v>
      </c>
      <c r="AT393" s="95" t="n">
        <v>0</v>
      </c>
      <c r="AU393" s="95" t="n">
        <v>0</v>
      </c>
      <c r="AV393" s="95" t="n">
        <v>1</v>
      </c>
      <c r="AW393" s="95" t="n">
        <v>1</v>
      </c>
      <c r="AX393" s="95" t="n"/>
      <c r="AY393" s="95" t="n"/>
      <c r="AZ393" s="95" t="n">
        <v>1</v>
      </c>
      <c r="BA393" s="95" t="n">
        <v>0</v>
      </c>
      <c r="BB393" s="95" t="n">
        <v>0</v>
      </c>
      <c r="BC393" s="95" t="n">
        <v>1</v>
      </c>
      <c r="BD393" s="95" t="n"/>
      <c r="BE393" s="95" t="n"/>
      <c r="BF393" s="95" t="n"/>
      <c r="BG393" s="95" t="n"/>
      <c r="BH393" s="95" t="n">
        <v>3</v>
      </c>
      <c r="BI393" s="95" t="n">
        <v>2772</v>
      </c>
      <c r="BJ393" s="95" t="n"/>
      <c r="BK393" s="95" t="n"/>
      <c r="BL393" s="95" t="n"/>
      <c r="BM393" s="95" t="n">
        <v>400002</v>
      </c>
      <c r="BN393" s="95" t="n">
        <v>0</v>
      </c>
      <c r="BO393" s="95" t="n"/>
      <c r="BP393" s="95" t="n">
        <v>0</v>
      </c>
      <c r="BQ393" s="95" t="n">
        <v>202</v>
      </c>
      <c r="BR393" s="95" t="n">
        <v>0</v>
      </c>
      <c r="BS393" s="95" t="n">
        <v>1</v>
      </c>
      <c r="BT393" s="95" t="n">
        <v>1</v>
      </c>
      <c r="BU393" s="95" t="n">
        <v>1</v>
      </c>
      <c r="BV393" s="95" t="n">
        <v>1</v>
      </c>
      <c r="BW393" s="95" t="n">
        <v>1</v>
      </c>
      <c r="BX393" s="95" t="n">
        <v>1</v>
      </c>
      <c r="BY393" s="95" t="n"/>
      <c r="BZ393" s="95" t="n">
        <v>0</v>
      </c>
      <c r="CA393" s="95" t="n">
        <v>0</v>
      </c>
      <c r="CB393" s="95" t="n"/>
      <c r="CC393" s="95" t="n"/>
      <c r="CD393" s="95" t="n"/>
      <c r="CE393" s="95" t="n">
        <v>30</v>
      </c>
      <c r="CF393" s="95" t="n">
        <v>0</v>
      </c>
      <c r="CG393" s="95" t="n">
        <v>0</v>
      </c>
      <c r="CH393" s="95" t="n"/>
      <c r="CI393" s="95" t="n"/>
      <c r="CJ393" s="95" t="n"/>
      <c r="CK393" s="95" t="n"/>
      <c r="CL393" s="95" t="n"/>
      <c r="CM393" s="95" t="n">
        <v>0</v>
      </c>
      <c r="CN393" s="95" t="n"/>
      <c r="CO393" s="95" t="n">
        <v>0</v>
      </c>
      <c r="CP393" s="95">
        <f>ROUND(P393,2)</f>
        <v/>
      </c>
      <c r="CQ393" s="95">
        <f>ROUND(V393,2)</f>
        <v/>
      </c>
      <c r="CR393" s="95">
        <f>ROUND(W393,2)</f>
        <v/>
      </c>
      <c r="CS393" s="95">
        <f>ROUND(X393,2)</f>
        <v/>
      </c>
      <c r="CT393" s="95">
        <f>ROUND(Y393,2)</f>
        <v/>
      </c>
      <c r="CU393" s="95">
        <f>ROUND(AF393,2)</f>
        <v/>
      </c>
      <c r="CV393" s="95">
        <f>ROUND((AH393*AV393),2)</f>
        <v/>
      </c>
      <c r="CW393" s="95">
        <f>ROUND(AI393,2)</f>
        <v/>
      </c>
      <c r="CX393" s="95">
        <f>ROUND(AJ393,2)</f>
        <v/>
      </c>
      <c r="CY393" s="95">
        <f>ROUND(((P393*AT393)/100),2)</f>
        <v/>
      </c>
      <c r="CZ393" s="95">
        <f>ROUND(((P393*AU393)/100),2)</f>
        <v/>
      </c>
      <c r="DA393" s="95" t="n"/>
      <c r="DB393" s="95" t="n"/>
      <c r="DC393" s="95" t="n"/>
      <c r="DD393" s="95" t="n"/>
      <c r="DE393" s="95" t="n"/>
      <c r="DF393" s="95" t="n"/>
      <c r="DG393" s="95" t="n"/>
      <c r="DH393" s="95" t="n"/>
      <c r="DI393" s="95" t="n"/>
      <c r="DJ393" s="95" t="n"/>
      <c r="DK393" s="95" t="n"/>
      <c r="DL393" s="95" t="n"/>
      <c r="DM393" s="95" t="n"/>
      <c r="DN393" s="95" t="n">
        <v>0</v>
      </c>
      <c r="DO393" s="95" t="n">
        <v>0</v>
      </c>
      <c r="DP393" s="95" t="n">
        <v>1</v>
      </c>
      <c r="DQ393" s="95" t="n">
        <v>1</v>
      </c>
      <c r="DR393" s="95" t="n"/>
      <c r="DS393" s="95" t="n"/>
      <c r="DT393" s="95" t="n"/>
      <c r="DU393" s="95" t="n">
        <v>1000</v>
      </c>
      <c r="DV393" s="95" t="inlineStr">
        <is>
          <t>м.п.</t>
        </is>
      </c>
      <c r="DW393" s="95" t="inlineStr">
        <is>
          <t>м.п.</t>
        </is>
      </c>
      <c r="DX393" s="95" t="n">
        <v>1</v>
      </c>
      <c r="DY393" s="95" t="n"/>
      <c r="DZ393" s="95" t="n"/>
      <c r="EA393" s="95" t="n"/>
      <c r="EB393" s="95" t="n"/>
      <c r="EC393" s="95" t="n"/>
      <c r="ED393" s="95" t="n"/>
      <c r="EE393" s="95" t="n">
        <v>1644087528</v>
      </c>
      <c r="EF393" s="95" t="n">
        <v>202</v>
      </c>
      <c r="EG393" s="95" t="inlineStr">
        <is>
          <t>Материалы</t>
        </is>
      </c>
      <c r="EH393" s="95" t="n">
        <v>0</v>
      </c>
      <c r="EI393" s="95" t="n"/>
      <c r="EJ393" s="95" t="n">
        <v>2772</v>
      </c>
      <c r="EK393" s="95" t="n">
        <v>0</v>
      </c>
      <c r="EL393" s="95" t="inlineStr">
        <is>
          <t>ТКП / коммерческое предложение</t>
        </is>
      </c>
      <c r="EM393" s="95" t="inlineStr">
        <is>
          <t>ТКП</t>
        </is>
      </c>
      <c r="EN393" s="95" t="n"/>
      <c r="EO393" s="95" t="n"/>
      <c r="EP393" s="95" t="n"/>
      <c r="EQ393" s="95" t="n">
        <v>0</v>
      </c>
      <c r="ER393" s="95" t="n">
        <v>245.33</v>
      </c>
      <c r="ES393" s="95" t="n">
        <v>0</v>
      </c>
      <c r="ET393" s="95" t="n">
        <v>0</v>
      </c>
      <c r="EU393" s="95" t="n">
        <v>0</v>
      </c>
      <c r="EV393" s="95" t="n">
        <v>0</v>
      </c>
      <c r="EW393" s="95" t="n">
        <v>0</v>
      </c>
      <c r="EX393" s="95" t="n">
        <v>0</v>
      </c>
      <c r="EY393" s="95" t="n">
        <v>0</v>
      </c>
      <c r="EZ393" s="95" t="n"/>
      <c r="FA393" s="95" t="n"/>
      <c r="FB393" s="95" t="n"/>
      <c r="FC393" s="95" t="n"/>
      <c r="FD393" s="95" t="n"/>
      <c r="FE393" s="95" t="n"/>
      <c r="FF393" s="95" t="n"/>
      <c r="FG393" s="95" t="n"/>
      <c r="FH393" s="95" t="n"/>
      <c r="FI393" s="95" t="n"/>
      <c r="FJ393" s="95" t="n"/>
      <c r="FK393" s="95" t="n"/>
      <c r="FL393" s="95" t="n"/>
      <c r="FM393" s="95" t="n"/>
      <c r="FN393" s="95" t="n"/>
      <c r="FO393" s="95" t="n"/>
      <c r="FP393" s="95" t="n"/>
      <c r="FQ393" s="95" t="n">
        <v>0</v>
      </c>
      <c r="FR393" s="95">
        <f>ROUND(IF(BI393=3,GM393,0),2)</f>
        <v/>
      </c>
      <c r="FS393" s="95" t="n">
        <v>0</v>
      </c>
      <c r="FT393" s="95" t="n"/>
      <c r="FU393" s="95" t="n"/>
      <c r="FV393" s="95" t="n"/>
      <c r="FW393" s="95" t="n"/>
      <c r="FX393" s="95" t="n">
        <v>0</v>
      </c>
      <c r="FY393" s="95" t="n">
        <v>0</v>
      </c>
      <c r="FZ393" s="95" t="n"/>
      <c r="GA393" s="95" t="inlineStr">
        <is>
          <t>[82 / 1,20 /  1] +  2% Заг.скл</t>
        </is>
      </c>
      <c r="GB393" s="95" t="n"/>
      <c r="GC393" s="95" t="n"/>
      <c r="GD393" s="95" t="n">
        <v>1</v>
      </c>
      <c r="GE393" s="95" t="n"/>
      <c r="GF393" s="95" t="n">
        <v>1644087528</v>
      </c>
      <c r="GG393" s="95" t="n">
        <v>2</v>
      </c>
      <c r="GH393" s="95" t="n">
        <v>4</v>
      </c>
      <c r="GI393" s="95" t="n">
        <v>-2</v>
      </c>
      <c r="GJ393" s="95" t="n">
        <v>0</v>
      </c>
      <c r="GK393" s="95" t="n">
        <v>0</v>
      </c>
      <c r="GL393" s="95">
        <f>ROUND(IF(AND(BH393=3,BI393=3,FS393&lt;&gt;0),P393,0),2)</f>
        <v/>
      </c>
      <c r="GM393" s="95">
        <f>ROUND(O393+X393+Y393,2)+GX393</f>
        <v/>
      </c>
      <c r="GN393" s="95">
        <f>IF(OR(BI393=0,BI393=1),GM393-GX393,0)</f>
        <v/>
      </c>
      <c r="GO393" s="95">
        <f>IF(BI393=2,GM393-GX393,0)</f>
        <v/>
      </c>
      <c r="GP393" s="95">
        <f>IF(BI393=4,GM393-GX393,0)</f>
        <v/>
      </c>
      <c r="GQ393" s="95" t="n"/>
      <c r="GR393" s="95" t="n">
        <v>0</v>
      </c>
      <c r="GS393" s="95" t="n">
        <v>2</v>
      </c>
      <c r="GT393" s="95" t="n">
        <v>0</v>
      </c>
      <c r="GU393" s="95" t="n"/>
      <c r="GV393" s="95">
        <f>ROUND((GT393),6)</f>
        <v/>
      </c>
      <c r="GW393" s="95" t="n">
        <v>1</v>
      </c>
      <c r="GX393" s="95">
        <f>ROUND(HC393*I393,2)</f>
        <v/>
      </c>
      <c r="GY393" s="95" t="n">
        <v>0</v>
      </c>
      <c r="GZ393" s="95" t="n">
        <v>0</v>
      </c>
      <c r="HA393" s="95" t="n">
        <v>0</v>
      </c>
      <c r="HB393" s="95" t="n">
        <v>0</v>
      </c>
      <c r="HC393" s="95">
        <f>GV393*GW393</f>
        <v/>
      </c>
      <c r="HD393" s="95" t="n">
        <v>0</v>
      </c>
      <c r="HE393" s="95" t="n"/>
      <c r="HF393" s="95" t="n"/>
      <c r="HG393" s="95" t="n"/>
      <c r="HH393" s="95" t="n"/>
      <c r="HI393" s="95" t="n"/>
      <c r="HJ393" s="95" t="n"/>
      <c r="HK393" s="95" t="n"/>
      <c r="HL393" s="95" t="n"/>
      <c r="HM393" s="95" t="n"/>
      <c r="HN393" s="95" t="n"/>
      <c r="HO393" s="95" t="n"/>
      <c r="HP393" s="95" t="n"/>
      <c r="HQ393" s="95" t="n"/>
      <c r="HR393" s="95" t="n"/>
      <c r="HS393" s="95" t="n"/>
      <c r="HT393" s="95" t="n"/>
      <c r="HU393" s="95" t="n"/>
      <c r="HV393" s="95" t="n"/>
      <c r="HW393" s="95" t="n"/>
      <c r="HX393" s="95" t="n"/>
      <c r="HY393" s="95" t="n"/>
      <c r="HZ393" s="95" t="n"/>
      <c r="IA393" s="95" t="n"/>
      <c r="IB393" s="95" t="n"/>
      <c r="IC393" s="95" t="n"/>
      <c r="ID393" s="95" t="n"/>
      <c r="IE393" s="95" t="n"/>
      <c r="IF393" s="95" t="n"/>
      <c r="IG393" s="95" t="n"/>
      <c r="IH393" s="95" t="n"/>
      <c r="II393" s="95" t="n"/>
      <c r="IJ393" s="95" t="n"/>
      <c r="IK393" s="95" t="n"/>
      <c r="IL393" s="95" t="n"/>
      <c r="IM393" s="95" t="n"/>
      <c r="IN393" s="95" t="n"/>
      <c r="IO393" s="95" t="n"/>
      <c r="IP393" s="95" t="n"/>
      <c r="IQ393" s="95" t="n"/>
      <c r="IR393" s="95" t="n"/>
      <c r="IS393" s="95" t="n"/>
      <c r="IT393" s="95" t="n"/>
      <c r="IU393" s="95" t="n"/>
    </row>
    <row r="394" ht="12.75" customHeight="1" s="54">
      <c r="A394" s="95" t="n">
        <v>18</v>
      </c>
      <c r="B394" s="95" t="n">
        <v>1</v>
      </c>
      <c r="C394" s="95">
        <f>ROW(SmtRes!A371)</f>
        <v/>
      </c>
      <c r="D394" s="95">
        <f>ROW(EtalonRes!A371)</f>
        <v/>
      </c>
      <c r="E394" s="95" t="n">
        <v>2.1</v>
      </c>
      <c r="F394" s="95" t="inlineStr">
        <is>
          <t>TKP</t>
        </is>
      </c>
      <c r="G394" s="95" t="inlineStr">
        <is>
          <t>Розетка премиальная Legrand/Schneider дизайнерская серия</t>
        </is>
      </c>
      <c r="H394" s="95" t="inlineStr">
        <is>
          <t>шт.</t>
        </is>
      </c>
      <c r="I394" s="95" t="n">
        <v>231</v>
      </c>
      <c r="J394" s="95" t="n">
        <v>2007.23</v>
      </c>
      <c r="K394" s="95" t="n">
        <v>463670.71</v>
      </c>
      <c r="L394" s="95" t="n"/>
      <c r="M394" s="95" t="n"/>
      <c r="N394" s="95" t="n"/>
      <c r="O394" s="95">
        <f>ROUND(Z394,2)</f>
        <v/>
      </c>
      <c r="P394" s="95">
        <f>ROUND(U394,2)</f>
        <v/>
      </c>
      <c r="Q394" s="95">
        <f>ROUND(1,2)</f>
        <v/>
      </c>
      <c r="R394" s="95">
        <f>ROUND(AH394,2)</f>
        <v/>
      </c>
      <c r="S394" s="95" t="inlineStr">
        <is>
          <t>ТКП</t>
        </is>
      </c>
      <c r="T394" s="95" t="inlineStr">
        <is>
          <t>material</t>
        </is>
      </c>
      <c r="U394" s="95" t="n">
        <v>463670.71</v>
      </c>
      <c r="V394" s="95" t="n">
        <v>0</v>
      </c>
      <c r="W394" s="95" t="n">
        <v>0</v>
      </c>
      <c r="X394" s="95" t="n">
        <v>0</v>
      </c>
      <c r="Y394" s="95" t="n">
        <v>0</v>
      </c>
      <c r="Z394" s="95" t="n">
        <v>463670.13</v>
      </c>
      <c r="AA394" s="95" t="n">
        <v>0</v>
      </c>
      <c r="AB394" s="95" t="n">
        <v>0</v>
      </c>
      <c r="AC394" s="95" t="n">
        <v>0</v>
      </c>
      <c r="AD394" s="95" t="n">
        <v>0</v>
      </c>
      <c r="AE394" s="95" t="inlineStr">
        <is>
          <t>material</t>
        </is>
      </c>
      <c r="AF394" s="95" t="n">
        <v>0</v>
      </c>
      <c r="AG394" s="95" t="n">
        <v>0</v>
      </c>
      <c r="AH394" s="95" t="n">
        <v>0</v>
      </c>
      <c r="AI394" s="95">
        <f>(EX394)</f>
        <v/>
      </c>
      <c r="AJ394" s="95">
        <f>(AS394)</f>
        <v/>
      </c>
      <c r="AK394" s="95" t="n">
        <v>0</v>
      </c>
      <c r="AL394" s="95" t="n">
        <v>0</v>
      </c>
      <c r="AM394" s="95" t="n">
        <v>0</v>
      </c>
      <c r="AN394" s="95" t="n">
        <v>0</v>
      </c>
      <c r="AO394" s="95">
        <f>ROUND(O394,2)</f>
        <v/>
      </c>
      <c r="AP394" s="95" t="n">
        <v>0</v>
      </c>
      <c r="AQ394" s="95">
        <f>ROUND(R394,2)</f>
        <v/>
      </c>
      <c r="AR394" s="95" t="n">
        <v>0</v>
      </c>
      <c r="AS394" s="95" t="n">
        <v>0</v>
      </c>
      <c r="AT394" s="95" t="n">
        <v>0</v>
      </c>
      <c r="AU394" s="95" t="n">
        <v>0</v>
      </c>
      <c r="AV394" s="95" t="n">
        <v>1</v>
      </c>
      <c r="AW394" s="95" t="n">
        <v>1</v>
      </c>
      <c r="AX394" s="95" t="n"/>
      <c r="AY394" s="95" t="n"/>
      <c r="AZ394" s="95" t="n">
        <v>1</v>
      </c>
      <c r="BA394" s="95" t="n">
        <v>0</v>
      </c>
      <c r="BB394" s="95" t="n">
        <v>0</v>
      </c>
      <c r="BC394" s="95" t="n">
        <v>1</v>
      </c>
      <c r="BD394" s="95" t="n"/>
      <c r="BE394" s="95" t="n"/>
      <c r="BF394" s="95" t="n"/>
      <c r="BG394" s="95" t="n"/>
      <c r="BH394" s="95" t="n">
        <v>3</v>
      </c>
      <c r="BI394" s="95" t="n">
        <v>231</v>
      </c>
      <c r="BJ394" s="95" t="n"/>
      <c r="BK394" s="95" t="n"/>
      <c r="BL394" s="95" t="n"/>
      <c r="BM394" s="95" t="n">
        <v>400002</v>
      </c>
      <c r="BN394" s="95" t="n">
        <v>0</v>
      </c>
      <c r="BO394" s="95" t="n"/>
      <c r="BP394" s="95" t="n">
        <v>0</v>
      </c>
      <c r="BQ394" s="95" t="n">
        <v>202</v>
      </c>
      <c r="BR394" s="95" t="n">
        <v>0</v>
      </c>
      <c r="BS394" s="95" t="n">
        <v>1</v>
      </c>
      <c r="BT394" s="95" t="n">
        <v>1</v>
      </c>
      <c r="BU394" s="95" t="n">
        <v>1</v>
      </c>
      <c r="BV394" s="95" t="n">
        <v>1</v>
      </c>
      <c r="BW394" s="95" t="n">
        <v>1</v>
      </c>
      <c r="BX394" s="95" t="n">
        <v>1</v>
      </c>
      <c r="BY394" s="95" t="n"/>
      <c r="BZ394" s="95" t="n">
        <v>0</v>
      </c>
      <c r="CA394" s="95" t="n">
        <v>0</v>
      </c>
      <c r="CB394" s="95" t="n"/>
      <c r="CC394" s="95" t="n"/>
      <c r="CD394" s="95" t="n"/>
      <c r="CE394" s="95" t="n">
        <v>30</v>
      </c>
      <c r="CF394" s="95" t="n">
        <v>0</v>
      </c>
      <c r="CG394" s="95" t="n">
        <v>0</v>
      </c>
      <c r="CH394" s="95" t="n"/>
      <c r="CI394" s="95" t="n"/>
      <c r="CJ394" s="95" t="n"/>
      <c r="CK394" s="95" t="n"/>
      <c r="CL394" s="95" t="n"/>
      <c r="CM394" s="95" t="n">
        <v>0</v>
      </c>
      <c r="CN394" s="95" t="n"/>
      <c r="CO394" s="95" t="n">
        <v>0</v>
      </c>
      <c r="CP394" s="95">
        <f>ROUND(P394,2)</f>
        <v/>
      </c>
      <c r="CQ394" s="95">
        <f>ROUND(V394,2)</f>
        <v/>
      </c>
      <c r="CR394" s="95">
        <f>ROUND(W394,2)</f>
        <v/>
      </c>
      <c r="CS394" s="95">
        <f>ROUND(X394,2)</f>
        <v/>
      </c>
      <c r="CT394" s="95">
        <f>ROUND(Y394,2)</f>
        <v/>
      </c>
      <c r="CU394" s="95">
        <f>ROUND(AF394,2)</f>
        <v/>
      </c>
      <c r="CV394" s="95">
        <f>ROUND((AH394*AV394),2)</f>
        <v/>
      </c>
      <c r="CW394" s="95">
        <f>ROUND(AI394,2)</f>
        <v/>
      </c>
      <c r="CX394" s="95">
        <f>ROUND(AJ394,2)</f>
        <v/>
      </c>
      <c r="CY394" s="95">
        <f>ROUND(((P394*AT394)/100),2)</f>
        <v/>
      </c>
      <c r="CZ394" s="95">
        <f>ROUND(((P394*AU394)/100),2)</f>
        <v/>
      </c>
      <c r="DA394" s="95" t="n"/>
      <c r="DB394" s="95" t="n"/>
      <c r="DC394" s="95" t="n"/>
      <c r="DD394" s="95" t="n"/>
      <c r="DE394" s="95" t="n"/>
      <c r="DF394" s="95" t="n"/>
      <c r="DG394" s="95" t="n"/>
      <c r="DH394" s="95" t="n"/>
      <c r="DI394" s="95" t="n"/>
      <c r="DJ394" s="95" t="n"/>
      <c r="DK394" s="95" t="n"/>
      <c r="DL394" s="95" t="n"/>
      <c r="DM394" s="95" t="n"/>
      <c r="DN394" s="95" t="n">
        <v>0</v>
      </c>
      <c r="DO394" s="95" t="n">
        <v>0</v>
      </c>
      <c r="DP394" s="95" t="n">
        <v>1</v>
      </c>
      <c r="DQ394" s="95" t="n">
        <v>1</v>
      </c>
      <c r="DR394" s="95" t="n"/>
      <c r="DS394" s="95" t="n"/>
      <c r="DT394" s="95" t="n"/>
      <c r="DU394" s="95" t="n">
        <v>1000</v>
      </c>
      <c r="DV394" s="95" t="inlineStr">
        <is>
          <t>шт.</t>
        </is>
      </c>
      <c r="DW394" s="95" t="inlineStr">
        <is>
          <t>шт.</t>
        </is>
      </c>
      <c r="DX394" s="95" t="n">
        <v>1</v>
      </c>
      <c r="DY394" s="95" t="n"/>
      <c r="DZ394" s="95" t="n"/>
      <c r="EA394" s="95" t="n"/>
      <c r="EB394" s="95" t="n"/>
      <c r="EC394" s="95" t="n"/>
      <c r="ED394" s="95" t="n"/>
      <c r="EE394" s="95" t="n">
        <v>1455256019</v>
      </c>
      <c r="EF394" s="95" t="n">
        <v>202</v>
      </c>
      <c r="EG394" s="95" t="inlineStr">
        <is>
          <t>Материалы</t>
        </is>
      </c>
      <c r="EH394" s="95" t="n">
        <v>0</v>
      </c>
      <c r="EI394" s="95" t="n"/>
      <c r="EJ394" s="95" t="n">
        <v>231</v>
      </c>
      <c r="EK394" s="95" t="n">
        <v>0</v>
      </c>
      <c r="EL394" s="95" t="inlineStr">
        <is>
          <t>ТКП / коммерческое предложение</t>
        </is>
      </c>
      <c r="EM394" s="95" t="inlineStr">
        <is>
          <t>ТКП</t>
        </is>
      </c>
      <c r="EN394" s="95" t="n"/>
      <c r="EO394" s="95" t="n"/>
      <c r="EP394" s="95" t="n"/>
      <c r="EQ394" s="95" t="n">
        <v>0</v>
      </c>
      <c r="ER394" s="95" t="n">
        <v>2007.23</v>
      </c>
      <c r="ES394" s="95" t="n">
        <v>0</v>
      </c>
      <c r="ET394" s="95" t="n">
        <v>0</v>
      </c>
      <c r="EU394" s="95" t="n">
        <v>0</v>
      </c>
      <c r="EV394" s="95" t="n">
        <v>0</v>
      </c>
      <c r="EW394" s="95" t="n">
        <v>0</v>
      </c>
      <c r="EX394" s="95" t="n">
        <v>0</v>
      </c>
      <c r="EY394" s="95" t="n">
        <v>0</v>
      </c>
      <c r="EZ394" s="95" t="n"/>
      <c r="FA394" s="95" t="n"/>
      <c r="FB394" s="95" t="n"/>
      <c r="FC394" s="95" t="n"/>
      <c r="FD394" s="95" t="n"/>
      <c r="FE394" s="95" t="n"/>
      <c r="FF394" s="95" t="n"/>
      <c r="FG394" s="95" t="n"/>
      <c r="FH394" s="95" t="n"/>
      <c r="FI394" s="95" t="n"/>
      <c r="FJ394" s="95" t="n"/>
      <c r="FK394" s="95" t="n"/>
      <c r="FL394" s="95" t="n"/>
      <c r="FM394" s="95" t="n"/>
      <c r="FN394" s="95" t="n"/>
      <c r="FO394" s="95" t="n"/>
      <c r="FP394" s="95" t="n"/>
      <c r="FQ394" s="95" t="n">
        <v>0</v>
      </c>
      <c r="FR394" s="95">
        <f>ROUND(IF(BI394=3,GM394,0),2)</f>
        <v/>
      </c>
      <c r="FS394" s="95" t="n">
        <v>0</v>
      </c>
      <c r="FT394" s="95" t="n"/>
      <c r="FU394" s="95" t="n"/>
      <c r="FV394" s="95" t="n"/>
      <c r="FW394" s="95" t="n"/>
      <c r="FX394" s="95" t="n">
        <v>0</v>
      </c>
      <c r="FY394" s="95" t="n">
        <v>0</v>
      </c>
      <c r="FZ394" s="95" t="n"/>
      <c r="GA394" s="95" t="inlineStr">
        <is>
          <t>[82 / 1,20 /  1] +  2% Заг.скл</t>
        </is>
      </c>
      <c r="GB394" s="95" t="n"/>
      <c r="GC394" s="95" t="n"/>
      <c r="GD394" s="95" t="n">
        <v>1</v>
      </c>
      <c r="GE394" s="95" t="n"/>
      <c r="GF394" s="95" t="n">
        <v>1455256019</v>
      </c>
      <c r="GG394" s="95" t="n">
        <v>2</v>
      </c>
      <c r="GH394" s="95" t="n">
        <v>4</v>
      </c>
      <c r="GI394" s="95" t="n">
        <v>-2</v>
      </c>
      <c r="GJ394" s="95" t="n">
        <v>0</v>
      </c>
      <c r="GK394" s="95" t="n">
        <v>0</v>
      </c>
      <c r="GL394" s="95">
        <f>ROUND(IF(AND(BH394=3,BI394=3,FS394&lt;&gt;0),P394,0),2)</f>
        <v/>
      </c>
      <c r="GM394" s="95">
        <f>ROUND(O394+X394+Y394,2)+GX394</f>
        <v/>
      </c>
      <c r="GN394" s="95">
        <f>IF(OR(BI394=0,BI394=1),GM394-GX394,0)</f>
        <v/>
      </c>
      <c r="GO394" s="95">
        <f>IF(BI394=2,GM394-GX394,0)</f>
        <v/>
      </c>
      <c r="GP394" s="95">
        <f>IF(BI394=4,GM394-GX394,0)</f>
        <v/>
      </c>
      <c r="GQ394" s="95" t="n"/>
      <c r="GR394" s="95" t="n">
        <v>0</v>
      </c>
      <c r="GS394" s="95" t="n">
        <v>2</v>
      </c>
      <c r="GT394" s="95" t="n">
        <v>0</v>
      </c>
      <c r="GU394" s="95" t="n"/>
      <c r="GV394" s="95">
        <f>ROUND((GT394),6)</f>
        <v/>
      </c>
      <c r="GW394" s="95" t="n">
        <v>1</v>
      </c>
      <c r="GX394" s="95">
        <f>ROUND(HC394*I394,2)</f>
        <v/>
      </c>
      <c r="GY394" s="95" t="n">
        <v>0</v>
      </c>
      <c r="GZ394" s="95" t="n">
        <v>0</v>
      </c>
      <c r="HA394" s="95" t="n">
        <v>0</v>
      </c>
      <c r="HB394" s="95" t="n">
        <v>0</v>
      </c>
      <c r="HC394" s="95">
        <f>GV394*GW394</f>
        <v/>
      </c>
      <c r="HD394" s="95" t="n">
        <v>0</v>
      </c>
      <c r="HE394" s="95" t="n"/>
      <c r="HF394" s="95" t="n"/>
      <c r="HG394" s="95" t="n"/>
      <c r="HH394" s="95" t="n"/>
      <c r="HI394" s="95" t="n"/>
      <c r="HJ394" s="95" t="n"/>
      <c r="HK394" s="95" t="n"/>
      <c r="HL394" s="95" t="n"/>
      <c r="HM394" s="95" t="n"/>
      <c r="HN394" s="95" t="n"/>
      <c r="HO394" s="95" t="n"/>
      <c r="HP394" s="95" t="n"/>
      <c r="HQ394" s="95" t="n"/>
      <c r="HR394" s="95" t="n"/>
      <c r="HS394" s="95" t="n"/>
      <c r="HT394" s="95" t="n"/>
      <c r="HU394" s="95" t="n"/>
      <c r="HV394" s="95" t="n"/>
      <c r="HW394" s="95" t="n"/>
      <c r="HX394" s="95" t="n"/>
      <c r="HY394" s="95" t="n"/>
      <c r="HZ394" s="95" t="n"/>
      <c r="IA394" s="95" t="n"/>
      <c r="IB394" s="95" t="n"/>
      <c r="IC394" s="95" t="n"/>
      <c r="ID394" s="95" t="n"/>
      <c r="IE394" s="95" t="n"/>
      <c r="IF394" s="95" t="n"/>
      <c r="IG394" s="95" t="n"/>
      <c r="IH394" s="95" t="n"/>
      <c r="II394" s="95" t="n"/>
      <c r="IJ394" s="95" t="n"/>
      <c r="IK394" s="95" t="n"/>
      <c r="IL394" s="95" t="n"/>
      <c r="IM394" s="95" t="n"/>
      <c r="IN394" s="95" t="n"/>
      <c r="IO394" s="95" t="n"/>
      <c r="IP394" s="95" t="n"/>
      <c r="IQ394" s="95" t="n"/>
      <c r="IR394" s="95" t="n"/>
      <c r="IS394" s="95" t="n"/>
      <c r="IT394" s="95" t="n"/>
      <c r="IU394" s="95" t="n"/>
    </row>
    <row r="395" ht="12.75" customHeight="1" s="54">
      <c r="A395" s="95" t="n">
        <v>18</v>
      </c>
      <c r="B395" s="95" t="n">
        <v>1</v>
      </c>
      <c r="C395" s="95">
        <f>ROW(SmtRes!A372)</f>
        <v/>
      </c>
      <c r="D395" s="95">
        <f>ROW(EtalonRes!A372)</f>
        <v/>
      </c>
      <c r="E395" s="95" t="n">
        <v>2.1</v>
      </c>
      <c r="F395" s="95" t="inlineStr">
        <is>
          <t>TKP</t>
        </is>
      </c>
      <c r="G395" s="95" t="inlineStr">
        <is>
          <t>Выключатель премиальный Legrand/Schneider дизайнерская серия</t>
        </is>
      </c>
      <c r="H395" s="95" t="inlineStr">
        <is>
          <t>шт.</t>
        </is>
      </c>
      <c r="I395" s="95" t="n">
        <v>75.90000000000001</v>
      </c>
      <c r="J395" s="95" t="n">
        <v>1672.69</v>
      </c>
      <c r="K395" s="95" t="n">
        <v>126957.46</v>
      </c>
      <c r="L395" s="95" t="n"/>
      <c r="M395" s="95" t="n"/>
      <c r="N395" s="95" t="n"/>
      <c r="O395" s="95">
        <f>ROUND(Z395,2)</f>
        <v/>
      </c>
      <c r="P395" s="95">
        <f>ROUND(U395,2)</f>
        <v/>
      </c>
      <c r="Q395" s="95">
        <f>ROUND(1,2)</f>
        <v/>
      </c>
      <c r="R395" s="95">
        <f>ROUND(AH395,2)</f>
        <v/>
      </c>
      <c r="S395" s="95" t="inlineStr">
        <is>
          <t>ТКП</t>
        </is>
      </c>
      <c r="T395" s="95" t="inlineStr">
        <is>
          <t>material</t>
        </is>
      </c>
      <c r="U395" s="95" t="n">
        <v>126957.46</v>
      </c>
      <c r="V395" s="95" t="n">
        <v>0</v>
      </c>
      <c r="W395" s="95" t="n">
        <v>0</v>
      </c>
      <c r="X395" s="95" t="n">
        <v>0</v>
      </c>
      <c r="Y395" s="95" t="n">
        <v>0</v>
      </c>
      <c r="Z395" s="95" t="n">
        <v>126957.17</v>
      </c>
      <c r="AA395" s="95" t="n">
        <v>0</v>
      </c>
      <c r="AB395" s="95" t="n">
        <v>0</v>
      </c>
      <c r="AC395" s="95" t="n">
        <v>0</v>
      </c>
      <c r="AD395" s="95" t="n">
        <v>0</v>
      </c>
      <c r="AE395" s="95" t="inlineStr">
        <is>
          <t>material</t>
        </is>
      </c>
      <c r="AF395" s="95" t="n">
        <v>0</v>
      </c>
      <c r="AG395" s="95" t="n">
        <v>0</v>
      </c>
      <c r="AH395" s="95" t="n">
        <v>0</v>
      </c>
      <c r="AI395" s="95">
        <f>(EX395)</f>
        <v/>
      </c>
      <c r="AJ395" s="95">
        <f>(AS395)</f>
        <v/>
      </c>
      <c r="AK395" s="95" t="n">
        <v>0</v>
      </c>
      <c r="AL395" s="95" t="n">
        <v>0</v>
      </c>
      <c r="AM395" s="95" t="n">
        <v>0</v>
      </c>
      <c r="AN395" s="95" t="n">
        <v>0</v>
      </c>
      <c r="AO395" s="95">
        <f>ROUND(O395,2)</f>
        <v/>
      </c>
      <c r="AP395" s="95" t="n">
        <v>0</v>
      </c>
      <c r="AQ395" s="95">
        <f>ROUND(R395,2)</f>
        <v/>
      </c>
      <c r="AR395" s="95" t="n">
        <v>0</v>
      </c>
      <c r="AS395" s="95" t="n">
        <v>0</v>
      </c>
      <c r="AT395" s="95" t="n">
        <v>0</v>
      </c>
      <c r="AU395" s="95" t="n">
        <v>0</v>
      </c>
      <c r="AV395" s="95" t="n">
        <v>1</v>
      </c>
      <c r="AW395" s="95" t="n">
        <v>1</v>
      </c>
      <c r="AX395" s="95" t="n"/>
      <c r="AY395" s="95" t="n"/>
      <c r="AZ395" s="95" t="n">
        <v>1</v>
      </c>
      <c r="BA395" s="95" t="n">
        <v>0</v>
      </c>
      <c r="BB395" s="95" t="n">
        <v>0</v>
      </c>
      <c r="BC395" s="95" t="n">
        <v>1</v>
      </c>
      <c r="BD395" s="95" t="n"/>
      <c r="BE395" s="95" t="n"/>
      <c r="BF395" s="95" t="n"/>
      <c r="BG395" s="95" t="n"/>
      <c r="BH395" s="95" t="n">
        <v>3</v>
      </c>
      <c r="BI395" s="95" t="n">
        <v>75.90000000000001</v>
      </c>
      <c r="BJ395" s="95" t="n"/>
      <c r="BK395" s="95" t="n"/>
      <c r="BL395" s="95" t="n"/>
      <c r="BM395" s="95" t="n">
        <v>400002</v>
      </c>
      <c r="BN395" s="95" t="n">
        <v>0</v>
      </c>
      <c r="BO395" s="95" t="n"/>
      <c r="BP395" s="95" t="n">
        <v>0</v>
      </c>
      <c r="BQ395" s="95" t="n">
        <v>202</v>
      </c>
      <c r="BR395" s="95" t="n">
        <v>0</v>
      </c>
      <c r="BS395" s="95" t="n">
        <v>1</v>
      </c>
      <c r="BT395" s="95" t="n">
        <v>1</v>
      </c>
      <c r="BU395" s="95" t="n">
        <v>1</v>
      </c>
      <c r="BV395" s="95" t="n">
        <v>1</v>
      </c>
      <c r="BW395" s="95" t="n">
        <v>1</v>
      </c>
      <c r="BX395" s="95" t="n">
        <v>1</v>
      </c>
      <c r="BY395" s="95" t="n"/>
      <c r="BZ395" s="95" t="n">
        <v>0</v>
      </c>
      <c r="CA395" s="95" t="n">
        <v>0</v>
      </c>
      <c r="CB395" s="95" t="n"/>
      <c r="CC395" s="95" t="n"/>
      <c r="CD395" s="95" t="n"/>
      <c r="CE395" s="95" t="n">
        <v>30</v>
      </c>
      <c r="CF395" s="95" t="n">
        <v>0</v>
      </c>
      <c r="CG395" s="95" t="n">
        <v>0</v>
      </c>
      <c r="CH395" s="95" t="n"/>
      <c r="CI395" s="95" t="n"/>
      <c r="CJ395" s="95" t="n"/>
      <c r="CK395" s="95" t="n"/>
      <c r="CL395" s="95" t="n"/>
      <c r="CM395" s="95" t="n">
        <v>0</v>
      </c>
      <c r="CN395" s="95" t="n"/>
      <c r="CO395" s="95" t="n">
        <v>0</v>
      </c>
      <c r="CP395" s="95">
        <f>ROUND(P395,2)</f>
        <v/>
      </c>
      <c r="CQ395" s="95">
        <f>ROUND(V395,2)</f>
        <v/>
      </c>
      <c r="CR395" s="95">
        <f>ROUND(W395,2)</f>
        <v/>
      </c>
      <c r="CS395" s="95">
        <f>ROUND(X395,2)</f>
        <v/>
      </c>
      <c r="CT395" s="95">
        <f>ROUND(Y395,2)</f>
        <v/>
      </c>
      <c r="CU395" s="95">
        <f>ROUND(AF395,2)</f>
        <v/>
      </c>
      <c r="CV395" s="95">
        <f>ROUND((AH395*AV395),2)</f>
        <v/>
      </c>
      <c r="CW395" s="95">
        <f>ROUND(AI395,2)</f>
        <v/>
      </c>
      <c r="CX395" s="95">
        <f>ROUND(AJ395,2)</f>
        <v/>
      </c>
      <c r="CY395" s="95">
        <f>ROUND(((P395*AT395)/100),2)</f>
        <v/>
      </c>
      <c r="CZ395" s="95">
        <f>ROUND(((P395*AU395)/100),2)</f>
        <v/>
      </c>
      <c r="DA395" s="95" t="n"/>
      <c r="DB395" s="95" t="n"/>
      <c r="DC395" s="95" t="n"/>
      <c r="DD395" s="95" t="n"/>
      <c r="DE395" s="95" t="n"/>
      <c r="DF395" s="95" t="n"/>
      <c r="DG395" s="95" t="n"/>
      <c r="DH395" s="95" t="n"/>
      <c r="DI395" s="95" t="n"/>
      <c r="DJ395" s="95" t="n"/>
      <c r="DK395" s="95" t="n"/>
      <c r="DL395" s="95" t="n"/>
      <c r="DM395" s="95" t="n"/>
      <c r="DN395" s="95" t="n">
        <v>0</v>
      </c>
      <c r="DO395" s="95" t="n">
        <v>0</v>
      </c>
      <c r="DP395" s="95" t="n">
        <v>1</v>
      </c>
      <c r="DQ395" s="95" t="n">
        <v>1</v>
      </c>
      <c r="DR395" s="95" t="n"/>
      <c r="DS395" s="95" t="n"/>
      <c r="DT395" s="95" t="n"/>
      <c r="DU395" s="95" t="n">
        <v>1000</v>
      </c>
      <c r="DV395" s="95" t="inlineStr">
        <is>
          <t>шт.</t>
        </is>
      </c>
      <c r="DW395" s="95" t="inlineStr">
        <is>
          <t>шт.</t>
        </is>
      </c>
      <c r="DX395" s="95" t="n">
        <v>1</v>
      </c>
      <c r="DY395" s="95" t="n"/>
      <c r="DZ395" s="95" t="n"/>
      <c r="EA395" s="95" t="n"/>
      <c r="EB395" s="95" t="n"/>
      <c r="EC395" s="95" t="n"/>
      <c r="ED395" s="95" t="n"/>
      <c r="EE395" s="95" t="n">
        <v>1751131190</v>
      </c>
      <c r="EF395" s="95" t="n">
        <v>202</v>
      </c>
      <c r="EG395" s="95" t="inlineStr">
        <is>
          <t>Материалы</t>
        </is>
      </c>
      <c r="EH395" s="95" t="n">
        <v>0</v>
      </c>
      <c r="EI395" s="95" t="n"/>
      <c r="EJ395" s="95" t="n">
        <v>75.90000000000001</v>
      </c>
      <c r="EK395" s="95" t="n">
        <v>0</v>
      </c>
      <c r="EL395" s="95" t="inlineStr">
        <is>
          <t>ТКП / коммерческое предложение</t>
        </is>
      </c>
      <c r="EM395" s="95" t="inlineStr">
        <is>
          <t>ТКП</t>
        </is>
      </c>
      <c r="EN395" s="95" t="n"/>
      <c r="EO395" s="95" t="n"/>
      <c r="EP395" s="95" t="n"/>
      <c r="EQ395" s="95" t="n">
        <v>0</v>
      </c>
      <c r="ER395" s="95" t="n">
        <v>1672.69</v>
      </c>
      <c r="ES395" s="95" t="n">
        <v>0</v>
      </c>
      <c r="ET395" s="95" t="n">
        <v>0</v>
      </c>
      <c r="EU395" s="95" t="n">
        <v>0</v>
      </c>
      <c r="EV395" s="95" t="n">
        <v>0</v>
      </c>
      <c r="EW395" s="95" t="n">
        <v>0</v>
      </c>
      <c r="EX395" s="95" t="n">
        <v>0</v>
      </c>
      <c r="EY395" s="95" t="n">
        <v>0</v>
      </c>
      <c r="EZ395" s="95" t="n"/>
      <c r="FA395" s="95" t="n"/>
      <c r="FB395" s="95" t="n"/>
      <c r="FC395" s="95" t="n"/>
      <c r="FD395" s="95" t="n"/>
      <c r="FE395" s="95" t="n"/>
      <c r="FF395" s="95" t="n"/>
      <c r="FG395" s="95" t="n"/>
      <c r="FH395" s="95" t="n"/>
      <c r="FI395" s="95" t="n"/>
      <c r="FJ395" s="95" t="n"/>
      <c r="FK395" s="95" t="n"/>
      <c r="FL395" s="95" t="n"/>
      <c r="FM395" s="95" t="n"/>
      <c r="FN395" s="95" t="n"/>
      <c r="FO395" s="95" t="n"/>
      <c r="FP395" s="95" t="n"/>
      <c r="FQ395" s="95" t="n">
        <v>0</v>
      </c>
      <c r="FR395" s="95">
        <f>ROUND(IF(BI395=3,GM395,0),2)</f>
        <v/>
      </c>
      <c r="FS395" s="95" t="n">
        <v>0</v>
      </c>
      <c r="FT395" s="95" t="n"/>
      <c r="FU395" s="95" t="n"/>
      <c r="FV395" s="95" t="n"/>
      <c r="FW395" s="95" t="n"/>
      <c r="FX395" s="95" t="n">
        <v>0</v>
      </c>
      <c r="FY395" s="95" t="n">
        <v>0</v>
      </c>
      <c r="FZ395" s="95" t="n"/>
      <c r="GA395" s="95" t="inlineStr">
        <is>
          <t>[82 / 1,20 /  1] +  2% Заг.скл</t>
        </is>
      </c>
      <c r="GB395" s="95" t="n"/>
      <c r="GC395" s="95" t="n"/>
      <c r="GD395" s="95" t="n">
        <v>1</v>
      </c>
      <c r="GE395" s="95" t="n"/>
      <c r="GF395" s="95" t="n">
        <v>1751131190</v>
      </c>
      <c r="GG395" s="95" t="n">
        <v>2</v>
      </c>
      <c r="GH395" s="95" t="n">
        <v>4</v>
      </c>
      <c r="GI395" s="95" t="n">
        <v>-2</v>
      </c>
      <c r="GJ395" s="95" t="n">
        <v>0</v>
      </c>
      <c r="GK395" s="95" t="n">
        <v>0</v>
      </c>
      <c r="GL395" s="95">
        <f>ROUND(IF(AND(BH395=3,BI395=3,FS395&lt;&gt;0),P395,0),2)</f>
        <v/>
      </c>
      <c r="GM395" s="95">
        <f>ROUND(O395+X395+Y395,2)+GX395</f>
        <v/>
      </c>
      <c r="GN395" s="95">
        <f>IF(OR(BI395=0,BI395=1),GM395-GX395,0)</f>
        <v/>
      </c>
      <c r="GO395" s="95">
        <f>IF(BI395=2,GM395-GX395,0)</f>
        <v/>
      </c>
      <c r="GP395" s="95">
        <f>IF(BI395=4,GM395-GX395,0)</f>
        <v/>
      </c>
      <c r="GQ395" s="95" t="n"/>
      <c r="GR395" s="95" t="n">
        <v>0</v>
      </c>
      <c r="GS395" s="95" t="n">
        <v>2</v>
      </c>
      <c r="GT395" s="95" t="n">
        <v>0</v>
      </c>
      <c r="GU395" s="95" t="n"/>
      <c r="GV395" s="95">
        <f>ROUND((GT395),6)</f>
        <v/>
      </c>
      <c r="GW395" s="95" t="n">
        <v>1</v>
      </c>
      <c r="GX395" s="95">
        <f>ROUND(HC395*I395,2)</f>
        <v/>
      </c>
      <c r="GY395" s="95" t="n">
        <v>0</v>
      </c>
      <c r="GZ395" s="95" t="n">
        <v>0</v>
      </c>
      <c r="HA395" s="95" t="n">
        <v>0</v>
      </c>
      <c r="HB395" s="95" t="n">
        <v>0</v>
      </c>
      <c r="HC395" s="95">
        <f>GV395*GW395</f>
        <v/>
      </c>
      <c r="HD395" s="95" t="n">
        <v>0</v>
      </c>
      <c r="HE395" s="95" t="n"/>
      <c r="HF395" s="95" t="n"/>
      <c r="HG395" s="95" t="n"/>
      <c r="HH395" s="95" t="n"/>
      <c r="HI395" s="95" t="n"/>
      <c r="HJ395" s="95" t="n"/>
      <c r="HK395" s="95" t="n"/>
      <c r="HL395" s="95" t="n"/>
      <c r="HM395" s="95" t="n"/>
      <c r="HN395" s="95" t="n"/>
      <c r="HO395" s="95" t="n"/>
      <c r="HP395" s="95" t="n"/>
      <c r="HQ395" s="95" t="n"/>
      <c r="HR395" s="95" t="n"/>
      <c r="HS395" s="95" t="n"/>
      <c r="HT395" s="95" t="n"/>
      <c r="HU395" s="95" t="n"/>
      <c r="HV395" s="95" t="n"/>
      <c r="HW395" s="95" t="n"/>
      <c r="HX395" s="95" t="n"/>
      <c r="HY395" s="95" t="n"/>
      <c r="HZ395" s="95" t="n"/>
      <c r="IA395" s="95" t="n"/>
      <c r="IB395" s="95" t="n"/>
      <c r="IC395" s="95" t="n"/>
      <c r="ID395" s="95" t="n"/>
      <c r="IE395" s="95" t="n"/>
      <c r="IF395" s="95" t="n"/>
      <c r="IG395" s="95" t="n"/>
      <c r="IH395" s="95" t="n"/>
      <c r="II395" s="95" t="n"/>
      <c r="IJ395" s="95" t="n"/>
      <c r="IK395" s="95" t="n"/>
      <c r="IL395" s="95" t="n"/>
      <c r="IM395" s="95" t="n"/>
      <c r="IN395" s="95" t="n"/>
      <c r="IO395" s="95" t="n"/>
      <c r="IP395" s="95" t="n"/>
      <c r="IQ395" s="95" t="n"/>
      <c r="IR395" s="95" t="n"/>
      <c r="IS395" s="95" t="n"/>
      <c r="IT395" s="95" t="n"/>
      <c r="IU395" s="95" t="n"/>
    </row>
    <row r="396" ht="12.75" customHeight="1" s="54">
      <c r="A396" s="95" t="n">
        <v>18</v>
      </c>
      <c r="B396" s="95" t="n">
        <v>1</v>
      </c>
      <c r="C396" s="95">
        <f>ROW(SmtRes!A373)</f>
        <v/>
      </c>
      <c r="D396" s="95">
        <f>ROW(EtalonRes!A373)</f>
        <v/>
      </c>
      <c r="E396" s="95" t="n">
        <v>2.1</v>
      </c>
      <c r="F396" s="95" t="inlineStr">
        <is>
          <t>TKP</t>
        </is>
      </c>
      <c r="G396" s="95" t="inlineStr">
        <is>
          <t>Рамки, клавиши и лицевые панели премиальной дизайнерской серии</t>
        </is>
      </c>
      <c r="H396" s="95" t="inlineStr">
        <is>
          <t>компл.</t>
        </is>
      </c>
      <c r="I396" s="95" t="n">
        <v>306.9</v>
      </c>
      <c r="J396" s="95" t="n">
        <v>1338.16</v>
      </c>
      <c r="K396" s="95" t="n">
        <v>410679.77</v>
      </c>
      <c r="L396" s="95" t="n"/>
      <c r="M396" s="95" t="n"/>
      <c r="N396" s="95" t="n"/>
      <c r="O396" s="95">
        <f>ROUND(Z396,2)</f>
        <v/>
      </c>
      <c r="P396" s="95">
        <f>ROUND(U396,2)</f>
        <v/>
      </c>
      <c r="Q396" s="95">
        <f>ROUND(1,2)</f>
        <v/>
      </c>
      <c r="R396" s="95">
        <f>ROUND(AH396,2)</f>
        <v/>
      </c>
      <c r="S396" s="95" t="inlineStr">
        <is>
          <t>ТКП</t>
        </is>
      </c>
      <c r="T396" s="95" t="inlineStr">
        <is>
          <t>material</t>
        </is>
      </c>
      <c r="U396" s="95" t="n">
        <v>410679.77</v>
      </c>
      <c r="V396" s="95" t="n">
        <v>0</v>
      </c>
      <c r="W396" s="95" t="n">
        <v>0</v>
      </c>
      <c r="X396" s="95" t="n">
        <v>0</v>
      </c>
      <c r="Y396" s="95" t="n">
        <v>0</v>
      </c>
      <c r="Z396" s="95" t="n">
        <v>410681.3</v>
      </c>
      <c r="AA396" s="95" t="n">
        <v>0</v>
      </c>
      <c r="AB396" s="95" t="n">
        <v>0</v>
      </c>
      <c r="AC396" s="95" t="n">
        <v>0</v>
      </c>
      <c r="AD396" s="95" t="n">
        <v>0</v>
      </c>
      <c r="AE396" s="95" t="inlineStr">
        <is>
          <t>material</t>
        </is>
      </c>
      <c r="AF396" s="95" t="n">
        <v>0</v>
      </c>
      <c r="AG396" s="95" t="n">
        <v>0</v>
      </c>
      <c r="AH396" s="95" t="n">
        <v>0</v>
      </c>
      <c r="AI396" s="95">
        <f>(EX396)</f>
        <v/>
      </c>
      <c r="AJ396" s="95">
        <f>(AS396)</f>
        <v/>
      </c>
      <c r="AK396" s="95" t="n">
        <v>0</v>
      </c>
      <c r="AL396" s="95" t="n">
        <v>0</v>
      </c>
      <c r="AM396" s="95" t="n">
        <v>0</v>
      </c>
      <c r="AN396" s="95" t="n">
        <v>0</v>
      </c>
      <c r="AO396" s="95">
        <f>ROUND(O396,2)</f>
        <v/>
      </c>
      <c r="AP396" s="95" t="n">
        <v>0</v>
      </c>
      <c r="AQ396" s="95">
        <f>ROUND(R396,2)</f>
        <v/>
      </c>
      <c r="AR396" s="95" t="n">
        <v>0</v>
      </c>
      <c r="AS396" s="95" t="n">
        <v>0</v>
      </c>
      <c r="AT396" s="95" t="n">
        <v>0</v>
      </c>
      <c r="AU396" s="95" t="n">
        <v>0</v>
      </c>
      <c r="AV396" s="95" t="n">
        <v>1</v>
      </c>
      <c r="AW396" s="95" t="n">
        <v>1</v>
      </c>
      <c r="AX396" s="95" t="n"/>
      <c r="AY396" s="95" t="n"/>
      <c r="AZ396" s="95" t="n">
        <v>1</v>
      </c>
      <c r="BA396" s="95" t="n">
        <v>0</v>
      </c>
      <c r="BB396" s="95" t="n">
        <v>0</v>
      </c>
      <c r="BC396" s="95" t="n">
        <v>1</v>
      </c>
      <c r="BD396" s="95" t="n"/>
      <c r="BE396" s="95" t="n"/>
      <c r="BF396" s="95" t="n"/>
      <c r="BG396" s="95" t="n"/>
      <c r="BH396" s="95" t="n">
        <v>3</v>
      </c>
      <c r="BI396" s="95" t="n">
        <v>306.9</v>
      </c>
      <c r="BJ396" s="95" t="n"/>
      <c r="BK396" s="95" t="n"/>
      <c r="BL396" s="95" t="n"/>
      <c r="BM396" s="95" t="n">
        <v>400002</v>
      </c>
      <c r="BN396" s="95" t="n">
        <v>0</v>
      </c>
      <c r="BO396" s="95" t="n"/>
      <c r="BP396" s="95" t="n">
        <v>0</v>
      </c>
      <c r="BQ396" s="95" t="n">
        <v>202</v>
      </c>
      <c r="BR396" s="95" t="n">
        <v>0</v>
      </c>
      <c r="BS396" s="95" t="n">
        <v>1</v>
      </c>
      <c r="BT396" s="95" t="n">
        <v>1</v>
      </c>
      <c r="BU396" s="95" t="n">
        <v>1</v>
      </c>
      <c r="BV396" s="95" t="n">
        <v>1</v>
      </c>
      <c r="BW396" s="95" t="n">
        <v>1</v>
      </c>
      <c r="BX396" s="95" t="n">
        <v>1</v>
      </c>
      <c r="BY396" s="95" t="n"/>
      <c r="BZ396" s="95" t="n">
        <v>0</v>
      </c>
      <c r="CA396" s="95" t="n">
        <v>0</v>
      </c>
      <c r="CB396" s="95" t="n"/>
      <c r="CC396" s="95" t="n"/>
      <c r="CD396" s="95" t="n"/>
      <c r="CE396" s="95" t="n">
        <v>30</v>
      </c>
      <c r="CF396" s="95" t="n">
        <v>0</v>
      </c>
      <c r="CG396" s="95" t="n">
        <v>0</v>
      </c>
      <c r="CH396" s="95" t="n"/>
      <c r="CI396" s="95" t="n"/>
      <c r="CJ396" s="95" t="n"/>
      <c r="CK396" s="95" t="n"/>
      <c r="CL396" s="95" t="n"/>
      <c r="CM396" s="95" t="n">
        <v>0</v>
      </c>
      <c r="CN396" s="95" t="n"/>
      <c r="CO396" s="95" t="n">
        <v>0</v>
      </c>
      <c r="CP396" s="95">
        <f>ROUND(P396,2)</f>
        <v/>
      </c>
      <c r="CQ396" s="95">
        <f>ROUND(V396,2)</f>
        <v/>
      </c>
      <c r="CR396" s="95">
        <f>ROUND(W396,2)</f>
        <v/>
      </c>
      <c r="CS396" s="95">
        <f>ROUND(X396,2)</f>
        <v/>
      </c>
      <c r="CT396" s="95">
        <f>ROUND(Y396,2)</f>
        <v/>
      </c>
      <c r="CU396" s="95">
        <f>ROUND(AF396,2)</f>
        <v/>
      </c>
      <c r="CV396" s="95">
        <f>ROUND((AH396*AV396),2)</f>
        <v/>
      </c>
      <c r="CW396" s="95">
        <f>ROUND(AI396,2)</f>
        <v/>
      </c>
      <c r="CX396" s="95">
        <f>ROUND(AJ396,2)</f>
        <v/>
      </c>
      <c r="CY396" s="95">
        <f>ROUND(((P396*AT396)/100),2)</f>
        <v/>
      </c>
      <c r="CZ396" s="95">
        <f>ROUND(((P396*AU396)/100),2)</f>
        <v/>
      </c>
      <c r="DA396" s="95" t="n"/>
      <c r="DB396" s="95" t="n"/>
      <c r="DC396" s="95" t="n"/>
      <c r="DD396" s="95" t="n"/>
      <c r="DE396" s="95" t="n"/>
      <c r="DF396" s="95" t="n"/>
      <c r="DG396" s="95" t="n"/>
      <c r="DH396" s="95" t="n"/>
      <c r="DI396" s="95" t="n"/>
      <c r="DJ396" s="95" t="n"/>
      <c r="DK396" s="95" t="n"/>
      <c r="DL396" s="95" t="n"/>
      <c r="DM396" s="95" t="n"/>
      <c r="DN396" s="95" t="n">
        <v>0</v>
      </c>
      <c r="DO396" s="95" t="n">
        <v>0</v>
      </c>
      <c r="DP396" s="95" t="n">
        <v>1</v>
      </c>
      <c r="DQ396" s="95" t="n">
        <v>1</v>
      </c>
      <c r="DR396" s="95" t="n"/>
      <c r="DS396" s="95" t="n"/>
      <c r="DT396" s="95" t="n"/>
      <c r="DU396" s="95" t="n">
        <v>1000</v>
      </c>
      <c r="DV396" s="95" t="inlineStr">
        <is>
          <t>компл.</t>
        </is>
      </c>
      <c r="DW396" s="95" t="inlineStr">
        <is>
          <t>компл.</t>
        </is>
      </c>
      <c r="DX396" s="95" t="n">
        <v>1</v>
      </c>
      <c r="DY396" s="95" t="n"/>
      <c r="DZ396" s="95" t="n"/>
      <c r="EA396" s="95" t="n"/>
      <c r="EB396" s="95" t="n"/>
      <c r="EC396" s="95" t="n"/>
      <c r="ED396" s="95" t="n"/>
      <c r="EE396" s="95" t="n">
        <v>1768762343</v>
      </c>
      <c r="EF396" s="95" t="n">
        <v>202</v>
      </c>
      <c r="EG396" s="95" t="inlineStr">
        <is>
          <t>Материалы</t>
        </is>
      </c>
      <c r="EH396" s="95" t="n">
        <v>0</v>
      </c>
      <c r="EI396" s="95" t="n"/>
      <c r="EJ396" s="95" t="n">
        <v>306.9</v>
      </c>
      <c r="EK396" s="95" t="n">
        <v>0</v>
      </c>
      <c r="EL396" s="95" t="inlineStr">
        <is>
          <t>ТКП / коммерческое предложение</t>
        </is>
      </c>
      <c r="EM396" s="95" t="inlineStr">
        <is>
          <t>ТКП</t>
        </is>
      </c>
      <c r="EN396" s="95" t="n"/>
      <c r="EO396" s="95" t="n"/>
      <c r="EP396" s="95" t="n"/>
      <c r="EQ396" s="95" t="n">
        <v>0</v>
      </c>
      <c r="ER396" s="95" t="n">
        <v>1338.16</v>
      </c>
      <c r="ES396" s="95" t="n">
        <v>0</v>
      </c>
      <c r="ET396" s="95" t="n">
        <v>0</v>
      </c>
      <c r="EU396" s="95" t="n">
        <v>0</v>
      </c>
      <c r="EV396" s="95" t="n">
        <v>0</v>
      </c>
      <c r="EW396" s="95" t="n">
        <v>0</v>
      </c>
      <c r="EX396" s="95" t="n">
        <v>0</v>
      </c>
      <c r="EY396" s="95" t="n">
        <v>0</v>
      </c>
      <c r="EZ396" s="95" t="n"/>
      <c r="FA396" s="95" t="n"/>
      <c r="FB396" s="95" t="n"/>
      <c r="FC396" s="95" t="n"/>
      <c r="FD396" s="95" t="n"/>
      <c r="FE396" s="95" t="n"/>
      <c r="FF396" s="95" t="n"/>
      <c r="FG396" s="95" t="n"/>
      <c r="FH396" s="95" t="n"/>
      <c r="FI396" s="95" t="n"/>
      <c r="FJ396" s="95" t="n"/>
      <c r="FK396" s="95" t="n"/>
      <c r="FL396" s="95" t="n"/>
      <c r="FM396" s="95" t="n"/>
      <c r="FN396" s="95" t="n"/>
      <c r="FO396" s="95" t="n"/>
      <c r="FP396" s="95" t="n"/>
      <c r="FQ396" s="95" t="n">
        <v>0</v>
      </c>
      <c r="FR396" s="95">
        <f>ROUND(IF(BI396=3,GM396,0),2)</f>
        <v/>
      </c>
      <c r="FS396" s="95" t="n">
        <v>0</v>
      </c>
      <c r="FT396" s="95" t="n"/>
      <c r="FU396" s="95" t="n"/>
      <c r="FV396" s="95" t="n"/>
      <c r="FW396" s="95" t="n"/>
      <c r="FX396" s="95" t="n">
        <v>0</v>
      </c>
      <c r="FY396" s="95" t="n">
        <v>0</v>
      </c>
      <c r="FZ396" s="95" t="n"/>
      <c r="GA396" s="95" t="inlineStr">
        <is>
          <t>[82 / 1,20 /  1] +  2% Заг.скл</t>
        </is>
      </c>
      <c r="GB396" s="95" t="n"/>
      <c r="GC396" s="95" t="n"/>
      <c r="GD396" s="95" t="n">
        <v>1</v>
      </c>
      <c r="GE396" s="95" t="n"/>
      <c r="GF396" s="95" t="n">
        <v>1768762343</v>
      </c>
      <c r="GG396" s="95" t="n">
        <v>2</v>
      </c>
      <c r="GH396" s="95" t="n">
        <v>4</v>
      </c>
      <c r="GI396" s="95" t="n">
        <v>-2</v>
      </c>
      <c r="GJ396" s="95" t="n">
        <v>0</v>
      </c>
      <c r="GK396" s="95" t="n">
        <v>0</v>
      </c>
      <c r="GL396" s="95">
        <f>ROUND(IF(AND(BH396=3,BI396=3,FS396&lt;&gt;0),P396,0),2)</f>
        <v/>
      </c>
      <c r="GM396" s="95">
        <f>ROUND(O396+X396+Y396,2)+GX396</f>
        <v/>
      </c>
      <c r="GN396" s="95">
        <f>IF(OR(BI396=0,BI396=1),GM396-GX396,0)</f>
        <v/>
      </c>
      <c r="GO396" s="95">
        <f>IF(BI396=2,GM396-GX396,0)</f>
        <v/>
      </c>
      <c r="GP396" s="95">
        <f>IF(BI396=4,GM396-GX396,0)</f>
        <v/>
      </c>
      <c r="GQ396" s="95" t="n"/>
      <c r="GR396" s="95" t="n">
        <v>0</v>
      </c>
      <c r="GS396" s="95" t="n">
        <v>2</v>
      </c>
      <c r="GT396" s="95" t="n">
        <v>0</v>
      </c>
      <c r="GU396" s="95" t="n"/>
      <c r="GV396" s="95">
        <f>ROUND((GT396),6)</f>
        <v/>
      </c>
      <c r="GW396" s="95" t="n">
        <v>1</v>
      </c>
      <c r="GX396" s="95">
        <f>ROUND(HC396*I396,2)</f>
        <v/>
      </c>
      <c r="GY396" s="95" t="n">
        <v>0</v>
      </c>
      <c r="GZ396" s="95" t="n">
        <v>0</v>
      </c>
      <c r="HA396" s="95" t="n">
        <v>0</v>
      </c>
      <c r="HB396" s="95" t="n">
        <v>0</v>
      </c>
      <c r="HC396" s="95">
        <f>GV396*GW396</f>
        <v/>
      </c>
      <c r="HD396" s="95" t="n">
        <v>0</v>
      </c>
      <c r="HE396" s="95" t="n"/>
      <c r="HF396" s="95" t="n"/>
      <c r="HG396" s="95" t="n"/>
      <c r="HH396" s="95" t="n"/>
      <c r="HI396" s="95" t="n"/>
      <c r="HJ396" s="95" t="n"/>
      <c r="HK396" s="95" t="n"/>
      <c r="HL396" s="95" t="n"/>
      <c r="HM396" s="95" t="n"/>
      <c r="HN396" s="95" t="n"/>
      <c r="HO396" s="95" t="n"/>
      <c r="HP396" s="95" t="n"/>
      <c r="HQ396" s="95" t="n"/>
      <c r="HR396" s="95" t="n"/>
      <c r="HS396" s="95" t="n"/>
      <c r="HT396" s="95" t="n"/>
      <c r="HU396" s="95" t="n"/>
      <c r="HV396" s="95" t="n"/>
      <c r="HW396" s="95" t="n"/>
      <c r="HX396" s="95" t="n"/>
      <c r="HY396" s="95" t="n"/>
      <c r="HZ396" s="95" t="n"/>
      <c r="IA396" s="95" t="n"/>
      <c r="IB396" s="95" t="n"/>
      <c r="IC396" s="95" t="n"/>
      <c r="ID396" s="95" t="n"/>
      <c r="IE396" s="95" t="n"/>
      <c r="IF396" s="95" t="n"/>
      <c r="IG396" s="95" t="n"/>
      <c r="IH396" s="95" t="n"/>
      <c r="II396" s="95" t="n"/>
      <c r="IJ396" s="95" t="n"/>
      <c r="IK396" s="95" t="n"/>
      <c r="IL396" s="95" t="n"/>
      <c r="IM396" s="95" t="n"/>
      <c r="IN396" s="95" t="n"/>
      <c r="IO396" s="95" t="n"/>
      <c r="IP396" s="95" t="n"/>
      <c r="IQ396" s="95" t="n"/>
      <c r="IR396" s="95" t="n"/>
      <c r="IS396" s="95" t="n"/>
      <c r="IT396" s="95" t="n"/>
      <c r="IU396" s="95" t="n"/>
    </row>
    <row r="397" ht="12.75" customHeight="1" s="54">
      <c r="A397" s="95" t="n">
        <v>18</v>
      </c>
      <c r="B397" s="95" t="n">
        <v>1</v>
      </c>
      <c r="C397" s="95">
        <f>ROW(SmtRes!A374)</f>
        <v/>
      </c>
      <c r="D397" s="95">
        <f>ROW(EtalonRes!A374)</f>
        <v/>
      </c>
      <c r="E397" s="95" t="n">
        <v>2</v>
      </c>
      <c r="F397" s="95" t="inlineStr">
        <is>
          <t>TKP</t>
        </is>
      </c>
      <c r="G397" s="95" t="inlineStr">
        <is>
          <t>Светильник дизайнерский/премиальный LED с высоким CRI</t>
        </is>
      </c>
      <c r="H397" s="95" t="inlineStr">
        <is>
          <t>шт.</t>
        </is>
      </c>
      <c r="I397" s="95" t="n">
        <v>86.09999999999999</v>
      </c>
      <c r="J397" s="95" t="n">
        <v>7248.34</v>
      </c>
      <c r="K397" s="95" t="n">
        <v>624082.04</v>
      </c>
      <c r="L397" s="95" t="n"/>
      <c r="M397" s="95" t="n"/>
      <c r="N397" s="95" t="n"/>
      <c r="O397" s="95">
        <f>ROUND(Z397,2)</f>
        <v/>
      </c>
      <c r="P397" s="95">
        <f>ROUND(U397,2)</f>
        <v/>
      </c>
      <c r="Q397" s="95">
        <f>ROUND(1,2)</f>
        <v/>
      </c>
      <c r="R397" s="95">
        <f>ROUND(AH397,2)</f>
        <v/>
      </c>
      <c r="S397" s="95" t="inlineStr">
        <is>
          <t>ТКП</t>
        </is>
      </c>
      <c r="T397" s="95" t="inlineStr">
        <is>
          <t>equipment</t>
        </is>
      </c>
      <c r="U397" s="95" t="n">
        <v>624082.04</v>
      </c>
      <c r="V397" s="95" t="n">
        <v>0</v>
      </c>
      <c r="W397" s="95" t="n">
        <v>0</v>
      </c>
      <c r="X397" s="95" t="n">
        <v>0</v>
      </c>
      <c r="Y397" s="95" t="n">
        <v>0</v>
      </c>
      <c r="Z397" s="95" t="n">
        <v>624082.0699999999</v>
      </c>
      <c r="AA397" s="95" t="n">
        <v>0</v>
      </c>
      <c r="AB397" s="95" t="n">
        <v>0</v>
      </c>
      <c r="AC397" s="95" t="n">
        <v>0</v>
      </c>
      <c r="AD397" s="95" t="n">
        <v>0</v>
      </c>
      <c r="AE397" s="95" t="inlineStr">
        <is>
          <t>equipment</t>
        </is>
      </c>
      <c r="AF397" s="95" t="n">
        <v>0</v>
      </c>
      <c r="AG397" s="95" t="n">
        <v>0</v>
      </c>
      <c r="AH397" s="95" t="n">
        <v>0</v>
      </c>
      <c r="AI397" s="95">
        <f>(EX397)</f>
        <v/>
      </c>
      <c r="AJ397" s="95">
        <f>(AS397)</f>
        <v/>
      </c>
      <c r="AK397" s="95" t="n">
        <v>0</v>
      </c>
      <c r="AL397" s="95" t="n">
        <v>0</v>
      </c>
      <c r="AM397" s="95" t="n">
        <v>0</v>
      </c>
      <c r="AN397" s="95" t="n">
        <v>0</v>
      </c>
      <c r="AO397" s="95">
        <f>ROUND(O397,2)</f>
        <v/>
      </c>
      <c r="AP397" s="95" t="n">
        <v>0</v>
      </c>
      <c r="AQ397" s="95">
        <f>ROUND(R397,2)</f>
        <v/>
      </c>
      <c r="AR397" s="95" t="n">
        <v>0</v>
      </c>
      <c r="AS397" s="95" t="n">
        <v>0</v>
      </c>
      <c r="AT397" s="95" t="n">
        <v>0</v>
      </c>
      <c r="AU397" s="95" t="n">
        <v>0</v>
      </c>
      <c r="AV397" s="95" t="n">
        <v>1</v>
      </c>
      <c r="AW397" s="95" t="n">
        <v>1</v>
      </c>
      <c r="AX397" s="95" t="n"/>
      <c r="AY397" s="95" t="n"/>
      <c r="AZ397" s="95" t="n">
        <v>1</v>
      </c>
      <c r="BA397" s="95" t="n">
        <v>0</v>
      </c>
      <c r="BB397" s="95" t="n">
        <v>0</v>
      </c>
      <c r="BC397" s="95" t="n">
        <v>1</v>
      </c>
      <c r="BD397" s="95" t="n"/>
      <c r="BE397" s="95" t="n"/>
      <c r="BF397" s="95" t="n"/>
      <c r="BG397" s="95" t="n"/>
      <c r="BH397" s="95" t="n">
        <v>3</v>
      </c>
      <c r="BI397" s="95" t="n">
        <v>86.09999999999999</v>
      </c>
      <c r="BJ397" s="95" t="n"/>
      <c r="BK397" s="95" t="n"/>
      <c r="BL397" s="95" t="n"/>
      <c r="BM397" s="95" t="n">
        <v>400003</v>
      </c>
      <c r="BN397" s="95" t="n">
        <v>0</v>
      </c>
      <c r="BO397" s="95" t="n"/>
      <c r="BP397" s="95" t="n">
        <v>0</v>
      </c>
      <c r="BQ397" s="95" t="n">
        <v>216</v>
      </c>
      <c r="BR397" s="95" t="n">
        <v>0</v>
      </c>
      <c r="BS397" s="95" t="n">
        <v>1</v>
      </c>
      <c r="BT397" s="95" t="n">
        <v>1</v>
      </c>
      <c r="BU397" s="95" t="n">
        <v>1</v>
      </c>
      <c r="BV397" s="95" t="n">
        <v>1</v>
      </c>
      <c r="BW397" s="95" t="n">
        <v>1</v>
      </c>
      <c r="BX397" s="95" t="n">
        <v>1</v>
      </c>
      <c r="BY397" s="95" t="n"/>
      <c r="BZ397" s="95" t="n">
        <v>0</v>
      </c>
      <c r="CA397" s="95" t="n">
        <v>0</v>
      </c>
      <c r="CB397" s="95" t="n"/>
      <c r="CC397" s="95" t="n"/>
      <c r="CD397" s="95" t="n"/>
      <c r="CE397" s="95" t="n">
        <v>30</v>
      </c>
      <c r="CF397" s="95" t="n">
        <v>0</v>
      </c>
      <c r="CG397" s="95" t="n">
        <v>0</v>
      </c>
      <c r="CH397" s="95" t="n"/>
      <c r="CI397" s="95" t="n"/>
      <c r="CJ397" s="95" t="n"/>
      <c r="CK397" s="95" t="n"/>
      <c r="CL397" s="95" t="n"/>
      <c r="CM397" s="95" t="n">
        <v>0</v>
      </c>
      <c r="CN397" s="95" t="n"/>
      <c r="CO397" s="95" t="n">
        <v>0</v>
      </c>
      <c r="CP397" s="95">
        <f>ROUND(P397,2)</f>
        <v/>
      </c>
      <c r="CQ397" s="95">
        <f>ROUND(V397,2)</f>
        <v/>
      </c>
      <c r="CR397" s="95">
        <f>ROUND(W397,2)</f>
        <v/>
      </c>
      <c r="CS397" s="95">
        <f>ROUND(X397,2)</f>
        <v/>
      </c>
      <c r="CT397" s="95">
        <f>ROUND(Y397,2)</f>
        <v/>
      </c>
      <c r="CU397" s="95">
        <f>ROUND(AF397,2)</f>
        <v/>
      </c>
      <c r="CV397" s="95">
        <f>ROUND((AH397*AV397),2)</f>
        <v/>
      </c>
      <c r="CW397" s="95">
        <f>ROUND(AI397,2)</f>
        <v/>
      </c>
      <c r="CX397" s="95">
        <f>ROUND(AJ397,2)</f>
        <v/>
      </c>
      <c r="CY397" s="95">
        <f>ROUND(((P397*AT397)/100),2)</f>
        <v/>
      </c>
      <c r="CZ397" s="95">
        <f>ROUND(((P397*AU397)/100),2)</f>
        <v/>
      </c>
      <c r="DA397" s="95" t="n"/>
      <c r="DB397" s="95" t="n"/>
      <c r="DC397" s="95" t="n"/>
      <c r="DD397" s="95" t="n"/>
      <c r="DE397" s="95" t="n"/>
      <c r="DF397" s="95" t="n"/>
      <c r="DG397" s="95" t="n"/>
      <c r="DH397" s="95" t="n"/>
      <c r="DI397" s="95" t="n"/>
      <c r="DJ397" s="95" t="n"/>
      <c r="DK397" s="95" t="n"/>
      <c r="DL397" s="95" t="n"/>
      <c r="DM397" s="95" t="n"/>
      <c r="DN397" s="95" t="n">
        <v>0</v>
      </c>
      <c r="DO397" s="95" t="n">
        <v>0</v>
      </c>
      <c r="DP397" s="95" t="n">
        <v>1</v>
      </c>
      <c r="DQ397" s="95" t="n">
        <v>1</v>
      </c>
      <c r="DR397" s="95" t="n"/>
      <c r="DS397" s="95" t="n"/>
      <c r="DT397" s="95" t="n"/>
      <c r="DU397" s="95" t="n">
        <v>1000</v>
      </c>
      <c r="DV397" s="95" t="inlineStr">
        <is>
          <t>шт.</t>
        </is>
      </c>
      <c r="DW397" s="95" t="inlineStr">
        <is>
          <t>шт.</t>
        </is>
      </c>
      <c r="DX397" s="95" t="n">
        <v>1</v>
      </c>
      <c r="DY397" s="95" t="n"/>
      <c r="DZ397" s="95" t="n"/>
      <c r="EA397" s="95" t="n"/>
      <c r="EB397" s="95" t="n"/>
      <c r="EC397" s="95" t="n"/>
      <c r="ED397" s="95" t="n"/>
      <c r="EE397" s="95" t="n">
        <v>1733601589</v>
      </c>
      <c r="EF397" s="95" t="n">
        <v>216</v>
      </c>
      <c r="EG397" s="95" t="inlineStr">
        <is>
          <t>Оборудование</t>
        </is>
      </c>
      <c r="EH397" s="95" t="n">
        <v>0</v>
      </c>
      <c r="EI397" s="95" t="n"/>
      <c r="EJ397" s="95" t="n">
        <v>86.09999999999999</v>
      </c>
      <c r="EK397" s="95" t="n">
        <v>0</v>
      </c>
      <c r="EL397" s="95" t="inlineStr">
        <is>
          <t>ТКП / коммерческое предложение</t>
        </is>
      </c>
      <c r="EM397" s="95" t="inlineStr">
        <is>
          <t>ТКП</t>
        </is>
      </c>
      <c r="EN397" s="95" t="n"/>
      <c r="EO397" s="95" t="n"/>
      <c r="EP397" s="95" t="n"/>
      <c r="EQ397" s="95" t="n">
        <v>0</v>
      </c>
      <c r="ER397" s="95" t="n">
        <v>7248.34</v>
      </c>
      <c r="ES397" s="95" t="n">
        <v>0</v>
      </c>
      <c r="ET397" s="95" t="n">
        <v>0</v>
      </c>
      <c r="EU397" s="95" t="n">
        <v>0</v>
      </c>
      <c r="EV397" s="95" t="n">
        <v>0</v>
      </c>
      <c r="EW397" s="95" t="n">
        <v>0</v>
      </c>
      <c r="EX397" s="95" t="n">
        <v>0</v>
      </c>
      <c r="EY397" s="95" t="n">
        <v>0</v>
      </c>
      <c r="EZ397" s="95" t="n"/>
      <c r="FA397" s="95" t="n"/>
      <c r="FB397" s="95" t="n"/>
      <c r="FC397" s="95" t="n"/>
      <c r="FD397" s="95" t="n"/>
      <c r="FE397" s="95" t="n"/>
      <c r="FF397" s="95" t="n"/>
      <c r="FG397" s="95" t="n"/>
      <c r="FH397" s="95" t="n"/>
      <c r="FI397" s="95" t="n"/>
      <c r="FJ397" s="95" t="n"/>
      <c r="FK397" s="95" t="n"/>
      <c r="FL397" s="95" t="n"/>
      <c r="FM397" s="95" t="n"/>
      <c r="FN397" s="95" t="n"/>
      <c r="FO397" s="95" t="n"/>
      <c r="FP397" s="95" t="n"/>
      <c r="FQ397" s="95" t="n">
        <v>0</v>
      </c>
      <c r="FR397" s="95">
        <f>ROUND(IF(BI397=3,GM397,0),2)</f>
        <v/>
      </c>
      <c r="FS397" s="95" t="n">
        <v>0</v>
      </c>
      <c r="FT397" s="95" t="n"/>
      <c r="FU397" s="95" t="n"/>
      <c r="FV397" s="95" t="n"/>
      <c r="FW397" s="95" t="n"/>
      <c r="FX397" s="95" t="n">
        <v>0</v>
      </c>
      <c r="FY397" s="95" t="n">
        <v>0</v>
      </c>
      <c r="FZ397" s="95" t="n"/>
      <c r="GA397" s="95" t="inlineStr">
        <is>
          <t>[83 / 1,20 /  1] +  1,2% Заг.скл</t>
        </is>
      </c>
      <c r="GB397" s="95" t="n"/>
      <c r="GC397" s="95" t="n"/>
      <c r="GD397" s="95" t="n">
        <v>1</v>
      </c>
      <c r="GE397" s="95" t="n"/>
      <c r="GF397" s="95" t="n">
        <v>1733601589</v>
      </c>
      <c r="GG397" s="95" t="n">
        <v>2</v>
      </c>
      <c r="GH397" s="95" t="n">
        <v>3</v>
      </c>
      <c r="GI397" s="95" t="n">
        <v>5</v>
      </c>
      <c r="GJ397" s="95" t="n">
        <v>0</v>
      </c>
      <c r="GK397" s="95" t="n">
        <v>0</v>
      </c>
      <c r="GL397" s="95">
        <f>ROUND(IF(AND(BH397=3,BI397=3,FS397&lt;&gt;0),P397,0),2)</f>
        <v/>
      </c>
      <c r="GM397" s="95">
        <f>ROUND(O397+X397+Y397,2)+GX397</f>
        <v/>
      </c>
      <c r="GN397" s="95">
        <f>IF(OR(BI397=0,BI397=1),GM397-GX397,0)</f>
        <v/>
      </c>
      <c r="GO397" s="95">
        <f>IF(BI397=2,GM397-GX397,0)</f>
        <v/>
      </c>
      <c r="GP397" s="95">
        <f>IF(BI397=4,GM397-GX397,0)</f>
        <v/>
      </c>
      <c r="GQ397" s="95" t="n"/>
      <c r="GR397" s="95" t="n">
        <v>1</v>
      </c>
      <c r="GS397" s="95" t="n">
        <v>1</v>
      </c>
      <c r="GT397" s="95" t="n">
        <v>0</v>
      </c>
      <c r="GU397" s="95" t="n"/>
      <c r="GV397" s="95">
        <f>ROUND((GT397),6)</f>
        <v/>
      </c>
      <c r="GW397" s="95" t="n">
        <v>1</v>
      </c>
      <c r="GX397" s="95">
        <f>ROUND(HC397*I397,2)</f>
        <v/>
      </c>
      <c r="GY397" s="95" t="n">
        <v>0</v>
      </c>
      <c r="GZ397" s="95" t="n">
        <v>0</v>
      </c>
      <c r="HA397" s="95" t="n">
        <v>0</v>
      </c>
      <c r="HB397" s="95" t="n">
        <v>0</v>
      </c>
      <c r="HC397" s="95">
        <f>GV397*GW397</f>
        <v/>
      </c>
      <c r="HD397" s="95" t="n">
        <v>0</v>
      </c>
      <c r="HE397" s="95" t="n"/>
      <c r="HF397" s="95" t="n"/>
      <c r="HG397" s="95" t="n"/>
      <c r="HH397" s="95" t="n"/>
      <c r="HI397" s="95" t="n"/>
      <c r="HJ397" s="95" t="n"/>
      <c r="HK397" s="95" t="n"/>
      <c r="HL397" s="95" t="n"/>
      <c r="HM397" s="95" t="n"/>
      <c r="HN397" s="95" t="n"/>
      <c r="HO397" s="95" t="n"/>
      <c r="HP397" s="95" t="n"/>
      <c r="HQ397" s="95" t="n"/>
      <c r="HR397" s="95" t="n"/>
      <c r="HS397" s="95" t="n"/>
      <c r="HT397" s="95" t="n"/>
      <c r="HU397" s="95" t="n"/>
      <c r="HV397" s="95" t="n"/>
      <c r="HW397" s="95" t="n"/>
      <c r="HX397" s="95" t="n"/>
      <c r="HY397" s="95" t="n"/>
      <c r="HZ397" s="95" t="n"/>
      <c r="IA397" s="95" t="n"/>
      <c r="IB397" s="95" t="n"/>
      <c r="IC397" s="95" t="n"/>
      <c r="ID397" s="95" t="n"/>
      <c r="IE397" s="95" t="n"/>
      <c r="IF397" s="95" t="n"/>
      <c r="IG397" s="95" t="n"/>
      <c r="IH397" s="95" t="n"/>
      <c r="II397" s="95" t="n"/>
      <c r="IJ397" s="95" t="n"/>
      <c r="IK397" s="95" t="n"/>
      <c r="IL397" s="95" t="n"/>
      <c r="IM397" s="95" t="n"/>
      <c r="IN397" s="95" t="n"/>
      <c r="IO397" s="95" t="n"/>
      <c r="IP397" s="95" t="n"/>
      <c r="IQ397" s="95" t="n"/>
      <c r="IR397" s="95" t="n"/>
      <c r="IS397" s="95" t="n"/>
      <c r="IT397" s="95" t="n"/>
      <c r="IU397" s="95" t="n"/>
    </row>
    <row r="398" ht="12.75" customHeight="1" s="54">
      <c r="A398" s="95" t="n">
        <v>18</v>
      </c>
      <c r="B398" s="95" t="n">
        <v>1</v>
      </c>
      <c r="C398" s="95">
        <f>ROW(SmtRes!A375)</f>
        <v/>
      </c>
      <c r="D398" s="95">
        <f>ROW(EtalonRes!A375)</f>
        <v/>
      </c>
      <c r="E398" s="95" t="n">
        <v>2.1</v>
      </c>
      <c r="F398" s="95" t="inlineStr">
        <is>
          <t>TKP</t>
        </is>
      </c>
      <c r="G398" s="95" t="inlineStr">
        <is>
          <t>Керамогранит премиальный крупноформатный 600х1200/1200х1200</t>
        </is>
      </c>
      <c r="H398" s="95" t="inlineStr">
        <is>
          <t>м2</t>
        </is>
      </c>
      <c r="I398" s="95" t="n">
        <v>89.76000000000001</v>
      </c>
      <c r="J398" s="95" t="n">
        <v>7248.34</v>
      </c>
      <c r="K398" s="95" t="n">
        <v>650610.96</v>
      </c>
      <c r="L398" s="95" t="n"/>
      <c r="M398" s="95" t="n"/>
      <c r="N398" s="95" t="n"/>
      <c r="O398" s="95">
        <f>ROUND(Z398,2)</f>
        <v/>
      </c>
      <c r="P398" s="95">
        <f>ROUND(U398,2)</f>
        <v/>
      </c>
      <c r="Q398" s="95">
        <f>ROUND(1,2)</f>
        <v/>
      </c>
      <c r="R398" s="95">
        <f>ROUND(AH398,2)</f>
        <v/>
      </c>
      <c r="S398" s="95" t="inlineStr">
        <is>
          <t>ТКП</t>
        </is>
      </c>
      <c r="T398" s="95" t="inlineStr">
        <is>
          <t>material</t>
        </is>
      </c>
      <c r="U398" s="95" t="n">
        <v>650610.96</v>
      </c>
      <c r="V398" s="95" t="n">
        <v>0</v>
      </c>
      <c r="W398" s="95" t="n">
        <v>0</v>
      </c>
      <c r="X398" s="95" t="n">
        <v>0</v>
      </c>
      <c r="Y398" s="95" t="n">
        <v>0</v>
      </c>
      <c r="Z398" s="95" t="n">
        <v>650611</v>
      </c>
      <c r="AA398" s="95" t="n">
        <v>0</v>
      </c>
      <c r="AB398" s="95" t="n">
        <v>0</v>
      </c>
      <c r="AC398" s="95" t="n">
        <v>0</v>
      </c>
      <c r="AD398" s="95" t="n">
        <v>0</v>
      </c>
      <c r="AE398" s="95" t="inlineStr">
        <is>
          <t>material</t>
        </is>
      </c>
      <c r="AF398" s="95" t="n">
        <v>0</v>
      </c>
      <c r="AG398" s="95" t="n">
        <v>0</v>
      </c>
      <c r="AH398" s="95" t="n">
        <v>0</v>
      </c>
      <c r="AI398" s="95">
        <f>(EX398)</f>
        <v/>
      </c>
      <c r="AJ398" s="95">
        <f>(AS398)</f>
        <v/>
      </c>
      <c r="AK398" s="95" t="n">
        <v>0</v>
      </c>
      <c r="AL398" s="95" t="n">
        <v>0</v>
      </c>
      <c r="AM398" s="95" t="n">
        <v>0</v>
      </c>
      <c r="AN398" s="95" t="n">
        <v>0</v>
      </c>
      <c r="AO398" s="95">
        <f>ROUND(O398,2)</f>
        <v/>
      </c>
      <c r="AP398" s="95" t="n">
        <v>0</v>
      </c>
      <c r="AQ398" s="95">
        <f>ROUND(R398,2)</f>
        <v/>
      </c>
      <c r="AR398" s="95" t="n">
        <v>0</v>
      </c>
      <c r="AS398" s="95" t="n">
        <v>0</v>
      </c>
      <c r="AT398" s="95" t="n">
        <v>0</v>
      </c>
      <c r="AU398" s="95" t="n">
        <v>0</v>
      </c>
      <c r="AV398" s="95" t="n">
        <v>1</v>
      </c>
      <c r="AW398" s="95" t="n">
        <v>1</v>
      </c>
      <c r="AX398" s="95" t="n"/>
      <c r="AY398" s="95" t="n"/>
      <c r="AZ398" s="95" t="n">
        <v>1</v>
      </c>
      <c r="BA398" s="95" t="n">
        <v>0</v>
      </c>
      <c r="BB398" s="95" t="n">
        <v>0</v>
      </c>
      <c r="BC398" s="95" t="n">
        <v>1</v>
      </c>
      <c r="BD398" s="95" t="n"/>
      <c r="BE398" s="95" t="n"/>
      <c r="BF398" s="95" t="n"/>
      <c r="BG398" s="95" t="n"/>
      <c r="BH398" s="95" t="n">
        <v>3</v>
      </c>
      <c r="BI398" s="95" t="n">
        <v>89.76000000000001</v>
      </c>
      <c r="BJ398" s="95" t="n"/>
      <c r="BK398" s="95" t="n"/>
      <c r="BL398" s="95" t="n"/>
      <c r="BM398" s="95" t="n">
        <v>400002</v>
      </c>
      <c r="BN398" s="95" t="n">
        <v>0</v>
      </c>
      <c r="BO398" s="95" t="n"/>
      <c r="BP398" s="95" t="n">
        <v>0</v>
      </c>
      <c r="BQ398" s="95" t="n">
        <v>202</v>
      </c>
      <c r="BR398" s="95" t="n">
        <v>0</v>
      </c>
      <c r="BS398" s="95" t="n">
        <v>1</v>
      </c>
      <c r="BT398" s="95" t="n">
        <v>1</v>
      </c>
      <c r="BU398" s="95" t="n">
        <v>1</v>
      </c>
      <c r="BV398" s="95" t="n">
        <v>1</v>
      </c>
      <c r="BW398" s="95" t="n">
        <v>1</v>
      </c>
      <c r="BX398" s="95" t="n">
        <v>1</v>
      </c>
      <c r="BY398" s="95" t="n"/>
      <c r="BZ398" s="95" t="n">
        <v>0</v>
      </c>
      <c r="CA398" s="95" t="n">
        <v>0</v>
      </c>
      <c r="CB398" s="95" t="n"/>
      <c r="CC398" s="95" t="n"/>
      <c r="CD398" s="95" t="n"/>
      <c r="CE398" s="95" t="n">
        <v>30</v>
      </c>
      <c r="CF398" s="95" t="n">
        <v>0</v>
      </c>
      <c r="CG398" s="95" t="n">
        <v>0</v>
      </c>
      <c r="CH398" s="95" t="n"/>
      <c r="CI398" s="95" t="n"/>
      <c r="CJ398" s="95" t="n"/>
      <c r="CK398" s="95" t="n"/>
      <c r="CL398" s="95" t="n"/>
      <c r="CM398" s="95" t="n">
        <v>0</v>
      </c>
      <c r="CN398" s="95" t="n"/>
      <c r="CO398" s="95" t="n">
        <v>0</v>
      </c>
      <c r="CP398" s="95">
        <f>ROUND(P398,2)</f>
        <v/>
      </c>
      <c r="CQ398" s="95">
        <f>ROUND(V398,2)</f>
        <v/>
      </c>
      <c r="CR398" s="95">
        <f>ROUND(W398,2)</f>
        <v/>
      </c>
      <c r="CS398" s="95">
        <f>ROUND(X398,2)</f>
        <v/>
      </c>
      <c r="CT398" s="95">
        <f>ROUND(Y398,2)</f>
        <v/>
      </c>
      <c r="CU398" s="95">
        <f>ROUND(AF398,2)</f>
        <v/>
      </c>
      <c r="CV398" s="95">
        <f>ROUND((AH398*AV398),2)</f>
        <v/>
      </c>
      <c r="CW398" s="95">
        <f>ROUND(AI398,2)</f>
        <v/>
      </c>
      <c r="CX398" s="95">
        <f>ROUND(AJ398,2)</f>
        <v/>
      </c>
      <c r="CY398" s="95">
        <f>ROUND(((P398*AT398)/100),2)</f>
        <v/>
      </c>
      <c r="CZ398" s="95">
        <f>ROUND(((P398*AU398)/100),2)</f>
        <v/>
      </c>
      <c r="DA398" s="95" t="n"/>
      <c r="DB398" s="95" t="n"/>
      <c r="DC398" s="95" t="n"/>
      <c r="DD398" s="95" t="n"/>
      <c r="DE398" s="95" t="n"/>
      <c r="DF398" s="95" t="n"/>
      <c r="DG398" s="95" t="n"/>
      <c r="DH398" s="95" t="n"/>
      <c r="DI398" s="95" t="n"/>
      <c r="DJ398" s="95" t="n"/>
      <c r="DK398" s="95" t="n"/>
      <c r="DL398" s="95" t="n"/>
      <c r="DM398" s="95" t="n"/>
      <c r="DN398" s="95" t="n">
        <v>0</v>
      </c>
      <c r="DO398" s="95" t="n">
        <v>0</v>
      </c>
      <c r="DP398" s="95" t="n">
        <v>1</v>
      </c>
      <c r="DQ398" s="95" t="n">
        <v>1</v>
      </c>
      <c r="DR398" s="95" t="n"/>
      <c r="DS398" s="95" t="n"/>
      <c r="DT398" s="95" t="n"/>
      <c r="DU398" s="95" t="n">
        <v>1000</v>
      </c>
      <c r="DV398" s="95" t="inlineStr">
        <is>
          <t>м2</t>
        </is>
      </c>
      <c r="DW398" s="95" t="inlineStr">
        <is>
          <t>м2</t>
        </is>
      </c>
      <c r="DX398" s="95" t="n">
        <v>1</v>
      </c>
      <c r="DY398" s="95" t="n"/>
      <c r="DZ398" s="95" t="n"/>
      <c r="EA398" s="95" t="n"/>
      <c r="EB398" s="95" t="n"/>
      <c r="EC398" s="95" t="n"/>
      <c r="ED398" s="95" t="n"/>
      <c r="EE398" s="95" t="n">
        <v>1844122267</v>
      </c>
      <c r="EF398" s="95" t="n">
        <v>202</v>
      </c>
      <c r="EG398" s="95" t="inlineStr">
        <is>
          <t>Материалы</t>
        </is>
      </c>
      <c r="EH398" s="95" t="n">
        <v>0</v>
      </c>
      <c r="EI398" s="95" t="n"/>
      <c r="EJ398" s="95" t="n">
        <v>89.76000000000001</v>
      </c>
      <c r="EK398" s="95" t="n">
        <v>0</v>
      </c>
      <c r="EL398" s="95" t="inlineStr">
        <is>
          <t>ТКП / коммерческое предложение</t>
        </is>
      </c>
      <c r="EM398" s="95" t="inlineStr">
        <is>
          <t>ТКП</t>
        </is>
      </c>
      <c r="EN398" s="95" t="n"/>
      <c r="EO398" s="95" t="n"/>
      <c r="EP398" s="95" t="n"/>
      <c r="EQ398" s="95" t="n">
        <v>0</v>
      </c>
      <c r="ER398" s="95" t="n">
        <v>7248.34</v>
      </c>
      <c r="ES398" s="95" t="n">
        <v>0</v>
      </c>
      <c r="ET398" s="95" t="n">
        <v>0</v>
      </c>
      <c r="EU398" s="95" t="n">
        <v>0</v>
      </c>
      <c r="EV398" s="95" t="n">
        <v>0</v>
      </c>
      <c r="EW398" s="95" t="n">
        <v>0</v>
      </c>
      <c r="EX398" s="95" t="n">
        <v>0</v>
      </c>
      <c r="EY398" s="95" t="n">
        <v>0</v>
      </c>
      <c r="EZ398" s="95" t="n"/>
      <c r="FA398" s="95" t="n"/>
      <c r="FB398" s="95" t="n"/>
      <c r="FC398" s="95" t="n"/>
      <c r="FD398" s="95" t="n"/>
      <c r="FE398" s="95" t="n"/>
      <c r="FF398" s="95" t="n"/>
      <c r="FG398" s="95" t="n"/>
      <c r="FH398" s="95" t="n"/>
      <c r="FI398" s="95" t="n"/>
      <c r="FJ398" s="95" t="n"/>
      <c r="FK398" s="95" t="n"/>
      <c r="FL398" s="95" t="n"/>
      <c r="FM398" s="95" t="n"/>
      <c r="FN398" s="95" t="n"/>
      <c r="FO398" s="95" t="n"/>
      <c r="FP398" s="95" t="n"/>
      <c r="FQ398" s="95" t="n">
        <v>0</v>
      </c>
      <c r="FR398" s="95">
        <f>ROUND(IF(BI398=3,GM398,0),2)</f>
        <v/>
      </c>
      <c r="FS398" s="95" t="n">
        <v>0</v>
      </c>
      <c r="FT398" s="95" t="n"/>
      <c r="FU398" s="95" t="n"/>
      <c r="FV398" s="95" t="n"/>
      <c r="FW398" s="95" t="n"/>
      <c r="FX398" s="95" t="n">
        <v>0</v>
      </c>
      <c r="FY398" s="95" t="n">
        <v>0</v>
      </c>
      <c r="FZ398" s="95" t="n"/>
      <c r="GA398" s="95" t="inlineStr">
        <is>
          <t>[82 / 1,20 /  1] +  2% Заг.скл</t>
        </is>
      </c>
      <c r="GB398" s="95" t="n"/>
      <c r="GC398" s="95" t="n"/>
      <c r="GD398" s="95" t="n">
        <v>1</v>
      </c>
      <c r="GE398" s="95" t="n"/>
      <c r="GF398" s="95" t="n">
        <v>1844122267</v>
      </c>
      <c r="GG398" s="95" t="n">
        <v>2</v>
      </c>
      <c r="GH398" s="95" t="n">
        <v>4</v>
      </c>
      <c r="GI398" s="95" t="n">
        <v>-2</v>
      </c>
      <c r="GJ398" s="95" t="n">
        <v>0</v>
      </c>
      <c r="GK398" s="95" t="n">
        <v>0</v>
      </c>
      <c r="GL398" s="95">
        <f>ROUND(IF(AND(BH398=3,BI398=3,FS398&lt;&gt;0),P398,0),2)</f>
        <v/>
      </c>
      <c r="GM398" s="95">
        <f>ROUND(O398+X398+Y398,2)+GX398</f>
        <v/>
      </c>
      <c r="GN398" s="95">
        <f>IF(OR(BI398=0,BI398=1),GM398-GX398,0)</f>
        <v/>
      </c>
      <c r="GO398" s="95">
        <f>IF(BI398=2,GM398-GX398,0)</f>
        <v/>
      </c>
      <c r="GP398" s="95">
        <f>IF(BI398=4,GM398-GX398,0)</f>
        <v/>
      </c>
      <c r="GQ398" s="95" t="n"/>
      <c r="GR398" s="95" t="n">
        <v>0</v>
      </c>
      <c r="GS398" s="95" t="n">
        <v>2</v>
      </c>
      <c r="GT398" s="95" t="n">
        <v>0</v>
      </c>
      <c r="GU398" s="95" t="n"/>
      <c r="GV398" s="95">
        <f>ROUND((GT398),6)</f>
        <v/>
      </c>
      <c r="GW398" s="95" t="n">
        <v>1</v>
      </c>
      <c r="GX398" s="95">
        <f>ROUND(HC398*I398,2)</f>
        <v/>
      </c>
      <c r="GY398" s="95" t="n">
        <v>0</v>
      </c>
      <c r="GZ398" s="95" t="n">
        <v>0</v>
      </c>
      <c r="HA398" s="95" t="n">
        <v>0</v>
      </c>
      <c r="HB398" s="95" t="n">
        <v>0</v>
      </c>
      <c r="HC398" s="95">
        <f>GV398*GW398</f>
        <v/>
      </c>
      <c r="HD398" s="95" t="n">
        <v>0</v>
      </c>
      <c r="HE398" s="95" t="n"/>
      <c r="HF398" s="95" t="n"/>
      <c r="HG398" s="95" t="n"/>
      <c r="HH398" s="95" t="n"/>
      <c r="HI398" s="95" t="n"/>
      <c r="HJ398" s="95" t="n"/>
      <c r="HK398" s="95" t="n"/>
      <c r="HL398" s="95" t="n"/>
      <c r="HM398" s="95" t="n"/>
      <c r="HN398" s="95" t="n"/>
      <c r="HO398" s="95" t="n"/>
      <c r="HP398" s="95" t="n"/>
      <c r="HQ398" s="95" t="n"/>
      <c r="HR398" s="95" t="n"/>
      <c r="HS398" s="95" t="n"/>
      <c r="HT398" s="95" t="n"/>
      <c r="HU398" s="95" t="n"/>
      <c r="HV398" s="95" t="n"/>
      <c r="HW398" s="95" t="n"/>
      <c r="HX398" s="95" t="n"/>
      <c r="HY398" s="95" t="n"/>
      <c r="HZ398" s="95" t="n"/>
      <c r="IA398" s="95" t="n"/>
      <c r="IB398" s="95" t="n"/>
      <c r="IC398" s="95" t="n"/>
      <c r="ID398" s="95" t="n"/>
      <c r="IE398" s="95" t="n"/>
      <c r="IF398" s="95" t="n"/>
      <c r="IG398" s="95" t="n"/>
      <c r="IH398" s="95" t="n"/>
      <c r="II398" s="95" t="n"/>
      <c r="IJ398" s="95" t="n"/>
      <c r="IK398" s="95" t="n"/>
      <c r="IL398" s="95" t="n"/>
      <c r="IM398" s="95" t="n"/>
      <c r="IN398" s="95" t="n"/>
      <c r="IO398" s="95" t="n"/>
      <c r="IP398" s="95" t="n"/>
      <c r="IQ398" s="95" t="n"/>
      <c r="IR398" s="95" t="n"/>
      <c r="IS398" s="95" t="n"/>
      <c r="IT398" s="95" t="n"/>
      <c r="IU398" s="95" t="n"/>
    </row>
    <row r="399" ht="12.75" customHeight="1" s="54">
      <c r="A399" s="95" t="n">
        <v>18</v>
      </c>
      <c r="B399" s="95" t="n">
        <v>1</v>
      </c>
      <c r="C399" s="95">
        <f>ROW(SmtRes!A376)</f>
        <v/>
      </c>
      <c r="D399" s="95">
        <f>ROW(EtalonRes!A376)</f>
        <v/>
      </c>
      <c r="E399" s="95" t="n">
        <v>2.1</v>
      </c>
      <c r="F399" s="95" t="inlineStr">
        <is>
          <t>TKP</t>
        </is>
      </c>
      <c r="G399" s="95" t="inlineStr">
        <is>
          <t>Клей эластичный премиальный C2TE S1/S2 для крупноформатного керамогранита</t>
        </is>
      </c>
      <c r="H399" s="95" t="inlineStr">
        <is>
          <t>меш.</t>
        </is>
      </c>
      <c r="I399" s="95" t="n">
        <v>51.7</v>
      </c>
      <c r="J399" s="95" t="n">
        <v>1616.94</v>
      </c>
      <c r="K399" s="95" t="n">
        <v>83595.66</v>
      </c>
      <c r="L399" s="95" t="n"/>
      <c r="M399" s="95" t="n"/>
      <c r="N399" s="95" t="n"/>
      <c r="O399" s="95">
        <f>ROUND(Z399,2)</f>
        <v/>
      </c>
      <c r="P399" s="95">
        <f>ROUND(U399,2)</f>
        <v/>
      </c>
      <c r="Q399" s="95">
        <f>ROUND(1,2)</f>
        <v/>
      </c>
      <c r="R399" s="95">
        <f>ROUND(AH399,2)</f>
        <v/>
      </c>
      <c r="S399" s="95" t="inlineStr">
        <is>
          <t>ТКП</t>
        </is>
      </c>
      <c r="T399" s="95" t="inlineStr">
        <is>
          <t>material</t>
        </is>
      </c>
      <c r="U399" s="95" t="n">
        <v>83595.66</v>
      </c>
      <c r="V399" s="95" t="n">
        <v>0</v>
      </c>
      <c r="W399" s="95" t="n">
        <v>0</v>
      </c>
      <c r="X399" s="95" t="n">
        <v>0</v>
      </c>
      <c r="Y399" s="95" t="n">
        <v>0</v>
      </c>
      <c r="Z399" s="95" t="n">
        <v>83595.8</v>
      </c>
      <c r="AA399" s="95" t="n">
        <v>0</v>
      </c>
      <c r="AB399" s="95" t="n">
        <v>0</v>
      </c>
      <c r="AC399" s="95" t="n">
        <v>0</v>
      </c>
      <c r="AD399" s="95" t="n">
        <v>0</v>
      </c>
      <c r="AE399" s="95" t="inlineStr">
        <is>
          <t>material</t>
        </is>
      </c>
      <c r="AF399" s="95" t="n">
        <v>0</v>
      </c>
      <c r="AG399" s="95" t="n">
        <v>0</v>
      </c>
      <c r="AH399" s="95" t="n">
        <v>0</v>
      </c>
      <c r="AI399" s="95">
        <f>(EX399)</f>
        <v/>
      </c>
      <c r="AJ399" s="95">
        <f>(AS399)</f>
        <v/>
      </c>
      <c r="AK399" s="95" t="n">
        <v>0</v>
      </c>
      <c r="AL399" s="95" t="n">
        <v>0</v>
      </c>
      <c r="AM399" s="95" t="n">
        <v>0</v>
      </c>
      <c r="AN399" s="95" t="n">
        <v>0</v>
      </c>
      <c r="AO399" s="95">
        <f>ROUND(O399,2)</f>
        <v/>
      </c>
      <c r="AP399" s="95" t="n">
        <v>0</v>
      </c>
      <c r="AQ399" s="95">
        <f>ROUND(R399,2)</f>
        <v/>
      </c>
      <c r="AR399" s="95" t="n">
        <v>0</v>
      </c>
      <c r="AS399" s="95" t="n">
        <v>0</v>
      </c>
      <c r="AT399" s="95" t="n">
        <v>0</v>
      </c>
      <c r="AU399" s="95" t="n">
        <v>0</v>
      </c>
      <c r="AV399" s="95" t="n">
        <v>1</v>
      </c>
      <c r="AW399" s="95" t="n">
        <v>1</v>
      </c>
      <c r="AX399" s="95" t="n"/>
      <c r="AY399" s="95" t="n"/>
      <c r="AZ399" s="95" t="n">
        <v>1</v>
      </c>
      <c r="BA399" s="95" t="n">
        <v>0</v>
      </c>
      <c r="BB399" s="95" t="n">
        <v>0</v>
      </c>
      <c r="BC399" s="95" t="n">
        <v>1</v>
      </c>
      <c r="BD399" s="95" t="n"/>
      <c r="BE399" s="95" t="n"/>
      <c r="BF399" s="95" t="n"/>
      <c r="BG399" s="95" t="n"/>
      <c r="BH399" s="95" t="n">
        <v>3</v>
      </c>
      <c r="BI399" s="95" t="n">
        <v>51.7</v>
      </c>
      <c r="BJ399" s="95" t="n"/>
      <c r="BK399" s="95" t="n"/>
      <c r="BL399" s="95" t="n"/>
      <c r="BM399" s="95" t="n">
        <v>400002</v>
      </c>
      <c r="BN399" s="95" t="n">
        <v>0</v>
      </c>
      <c r="BO399" s="95" t="n"/>
      <c r="BP399" s="95" t="n">
        <v>0</v>
      </c>
      <c r="BQ399" s="95" t="n">
        <v>202</v>
      </c>
      <c r="BR399" s="95" t="n">
        <v>0</v>
      </c>
      <c r="BS399" s="95" t="n">
        <v>1</v>
      </c>
      <c r="BT399" s="95" t="n">
        <v>1</v>
      </c>
      <c r="BU399" s="95" t="n">
        <v>1</v>
      </c>
      <c r="BV399" s="95" t="n">
        <v>1</v>
      </c>
      <c r="BW399" s="95" t="n">
        <v>1</v>
      </c>
      <c r="BX399" s="95" t="n">
        <v>1</v>
      </c>
      <c r="BY399" s="95" t="n"/>
      <c r="BZ399" s="95" t="n">
        <v>0</v>
      </c>
      <c r="CA399" s="95" t="n">
        <v>0</v>
      </c>
      <c r="CB399" s="95" t="n"/>
      <c r="CC399" s="95" t="n"/>
      <c r="CD399" s="95" t="n"/>
      <c r="CE399" s="95" t="n">
        <v>30</v>
      </c>
      <c r="CF399" s="95" t="n">
        <v>0</v>
      </c>
      <c r="CG399" s="95" t="n">
        <v>0</v>
      </c>
      <c r="CH399" s="95" t="n"/>
      <c r="CI399" s="95" t="n"/>
      <c r="CJ399" s="95" t="n"/>
      <c r="CK399" s="95" t="n"/>
      <c r="CL399" s="95" t="n"/>
      <c r="CM399" s="95" t="n">
        <v>0</v>
      </c>
      <c r="CN399" s="95" t="n"/>
      <c r="CO399" s="95" t="n">
        <v>0</v>
      </c>
      <c r="CP399" s="95">
        <f>ROUND(P399,2)</f>
        <v/>
      </c>
      <c r="CQ399" s="95">
        <f>ROUND(V399,2)</f>
        <v/>
      </c>
      <c r="CR399" s="95">
        <f>ROUND(W399,2)</f>
        <v/>
      </c>
      <c r="CS399" s="95">
        <f>ROUND(X399,2)</f>
        <v/>
      </c>
      <c r="CT399" s="95">
        <f>ROUND(Y399,2)</f>
        <v/>
      </c>
      <c r="CU399" s="95">
        <f>ROUND(AF399,2)</f>
        <v/>
      </c>
      <c r="CV399" s="95">
        <f>ROUND((AH399*AV399),2)</f>
        <v/>
      </c>
      <c r="CW399" s="95">
        <f>ROUND(AI399,2)</f>
        <v/>
      </c>
      <c r="CX399" s="95">
        <f>ROUND(AJ399,2)</f>
        <v/>
      </c>
      <c r="CY399" s="95">
        <f>ROUND(((P399*AT399)/100),2)</f>
        <v/>
      </c>
      <c r="CZ399" s="95">
        <f>ROUND(((P399*AU399)/100),2)</f>
        <v/>
      </c>
      <c r="DA399" s="95" t="n"/>
      <c r="DB399" s="95" t="n"/>
      <c r="DC399" s="95" t="n"/>
      <c r="DD399" s="95" t="n"/>
      <c r="DE399" s="95" t="n"/>
      <c r="DF399" s="95" t="n"/>
      <c r="DG399" s="95" t="n"/>
      <c r="DH399" s="95" t="n"/>
      <c r="DI399" s="95" t="n"/>
      <c r="DJ399" s="95" t="n"/>
      <c r="DK399" s="95" t="n"/>
      <c r="DL399" s="95" t="n"/>
      <c r="DM399" s="95" t="n"/>
      <c r="DN399" s="95" t="n">
        <v>0</v>
      </c>
      <c r="DO399" s="95" t="n">
        <v>0</v>
      </c>
      <c r="DP399" s="95" t="n">
        <v>1</v>
      </c>
      <c r="DQ399" s="95" t="n">
        <v>1</v>
      </c>
      <c r="DR399" s="95" t="n"/>
      <c r="DS399" s="95" t="n"/>
      <c r="DT399" s="95" t="n"/>
      <c r="DU399" s="95" t="n">
        <v>1000</v>
      </c>
      <c r="DV399" s="95" t="inlineStr">
        <is>
          <t>меш.</t>
        </is>
      </c>
      <c r="DW399" s="95" t="inlineStr">
        <is>
          <t>меш.</t>
        </is>
      </c>
      <c r="DX399" s="95" t="n">
        <v>1</v>
      </c>
      <c r="DY399" s="95" t="n"/>
      <c r="DZ399" s="95" t="n"/>
      <c r="EA399" s="95" t="n"/>
      <c r="EB399" s="95" t="n"/>
      <c r="EC399" s="95" t="n"/>
      <c r="ED399" s="95" t="n"/>
      <c r="EE399" s="95" t="n">
        <v>1891269601</v>
      </c>
      <c r="EF399" s="95" t="n">
        <v>202</v>
      </c>
      <c r="EG399" s="95" t="inlineStr">
        <is>
          <t>Материалы</t>
        </is>
      </c>
      <c r="EH399" s="95" t="n">
        <v>0</v>
      </c>
      <c r="EI399" s="95" t="n"/>
      <c r="EJ399" s="95" t="n">
        <v>51.7</v>
      </c>
      <c r="EK399" s="95" t="n">
        <v>0</v>
      </c>
      <c r="EL399" s="95" t="inlineStr">
        <is>
          <t>ТКП / коммерческое предложение</t>
        </is>
      </c>
      <c r="EM399" s="95" t="inlineStr">
        <is>
          <t>ТКП</t>
        </is>
      </c>
      <c r="EN399" s="95" t="n"/>
      <c r="EO399" s="95" t="n"/>
      <c r="EP399" s="95" t="n"/>
      <c r="EQ399" s="95" t="n">
        <v>0</v>
      </c>
      <c r="ER399" s="95" t="n">
        <v>1616.94</v>
      </c>
      <c r="ES399" s="95" t="n">
        <v>0</v>
      </c>
      <c r="ET399" s="95" t="n">
        <v>0</v>
      </c>
      <c r="EU399" s="95" t="n">
        <v>0</v>
      </c>
      <c r="EV399" s="95" t="n">
        <v>0</v>
      </c>
      <c r="EW399" s="95" t="n">
        <v>0</v>
      </c>
      <c r="EX399" s="95" t="n">
        <v>0</v>
      </c>
      <c r="EY399" s="95" t="n">
        <v>0</v>
      </c>
      <c r="EZ399" s="95" t="n"/>
      <c r="FA399" s="95" t="n"/>
      <c r="FB399" s="95" t="n"/>
      <c r="FC399" s="95" t="n"/>
      <c r="FD399" s="95" t="n"/>
      <c r="FE399" s="95" t="n"/>
      <c r="FF399" s="95" t="n"/>
      <c r="FG399" s="95" t="n"/>
      <c r="FH399" s="95" t="n"/>
      <c r="FI399" s="95" t="n"/>
      <c r="FJ399" s="95" t="n"/>
      <c r="FK399" s="95" t="n"/>
      <c r="FL399" s="95" t="n"/>
      <c r="FM399" s="95" t="n"/>
      <c r="FN399" s="95" t="n"/>
      <c r="FO399" s="95" t="n"/>
      <c r="FP399" s="95" t="n"/>
      <c r="FQ399" s="95" t="n">
        <v>0</v>
      </c>
      <c r="FR399" s="95">
        <f>ROUND(IF(BI399=3,GM399,0),2)</f>
        <v/>
      </c>
      <c r="FS399" s="95" t="n">
        <v>0</v>
      </c>
      <c r="FT399" s="95" t="n"/>
      <c r="FU399" s="95" t="n"/>
      <c r="FV399" s="95" t="n"/>
      <c r="FW399" s="95" t="n"/>
      <c r="FX399" s="95" t="n">
        <v>0</v>
      </c>
      <c r="FY399" s="95" t="n">
        <v>0</v>
      </c>
      <c r="FZ399" s="95" t="n"/>
      <c r="GA399" s="95" t="inlineStr">
        <is>
          <t>[82 / 1,20 /  1] +  2% Заг.скл</t>
        </is>
      </c>
      <c r="GB399" s="95" t="n"/>
      <c r="GC399" s="95" t="n"/>
      <c r="GD399" s="95" t="n">
        <v>1</v>
      </c>
      <c r="GE399" s="95" t="n"/>
      <c r="GF399" s="95" t="n">
        <v>1891269601</v>
      </c>
      <c r="GG399" s="95" t="n">
        <v>2</v>
      </c>
      <c r="GH399" s="95" t="n">
        <v>4</v>
      </c>
      <c r="GI399" s="95" t="n">
        <v>-2</v>
      </c>
      <c r="GJ399" s="95" t="n">
        <v>0</v>
      </c>
      <c r="GK399" s="95" t="n">
        <v>0</v>
      </c>
      <c r="GL399" s="95">
        <f>ROUND(IF(AND(BH399=3,BI399=3,FS399&lt;&gt;0),P399,0),2)</f>
        <v/>
      </c>
      <c r="GM399" s="95">
        <f>ROUND(O399+X399+Y399,2)+GX399</f>
        <v/>
      </c>
      <c r="GN399" s="95">
        <f>IF(OR(BI399=0,BI399=1),GM399-GX399,0)</f>
        <v/>
      </c>
      <c r="GO399" s="95">
        <f>IF(BI399=2,GM399-GX399,0)</f>
        <v/>
      </c>
      <c r="GP399" s="95">
        <f>IF(BI399=4,GM399-GX399,0)</f>
        <v/>
      </c>
      <c r="GQ399" s="95" t="n"/>
      <c r="GR399" s="95" t="n">
        <v>0</v>
      </c>
      <c r="GS399" s="95" t="n">
        <v>2</v>
      </c>
      <c r="GT399" s="95" t="n">
        <v>0</v>
      </c>
      <c r="GU399" s="95" t="n"/>
      <c r="GV399" s="95">
        <f>ROUND((GT399),6)</f>
        <v/>
      </c>
      <c r="GW399" s="95" t="n">
        <v>1</v>
      </c>
      <c r="GX399" s="95">
        <f>ROUND(HC399*I399,2)</f>
        <v/>
      </c>
      <c r="GY399" s="95" t="n">
        <v>0</v>
      </c>
      <c r="GZ399" s="95" t="n">
        <v>0</v>
      </c>
      <c r="HA399" s="95" t="n">
        <v>0</v>
      </c>
      <c r="HB399" s="95" t="n">
        <v>0</v>
      </c>
      <c r="HC399" s="95">
        <f>GV399*GW399</f>
        <v/>
      </c>
      <c r="HD399" s="95" t="n">
        <v>0</v>
      </c>
      <c r="HE399" s="95" t="n"/>
      <c r="HF399" s="95" t="n"/>
      <c r="HG399" s="95" t="n"/>
      <c r="HH399" s="95" t="n"/>
      <c r="HI399" s="95" t="n"/>
      <c r="HJ399" s="95" t="n"/>
      <c r="HK399" s="95" t="n"/>
      <c r="HL399" s="95" t="n"/>
      <c r="HM399" s="95" t="n"/>
      <c r="HN399" s="95" t="n"/>
      <c r="HO399" s="95" t="n"/>
      <c r="HP399" s="95" t="n"/>
      <c r="HQ399" s="95" t="n"/>
      <c r="HR399" s="95" t="n"/>
      <c r="HS399" s="95" t="n"/>
      <c r="HT399" s="95" t="n"/>
      <c r="HU399" s="95" t="n"/>
      <c r="HV399" s="95" t="n"/>
      <c r="HW399" s="95" t="n"/>
      <c r="HX399" s="95" t="n"/>
      <c r="HY399" s="95" t="n"/>
      <c r="HZ399" s="95" t="n"/>
      <c r="IA399" s="95" t="n"/>
      <c r="IB399" s="95" t="n"/>
      <c r="IC399" s="95" t="n"/>
      <c r="ID399" s="95" t="n"/>
      <c r="IE399" s="95" t="n"/>
      <c r="IF399" s="95" t="n"/>
      <c r="IG399" s="95" t="n"/>
      <c r="IH399" s="95" t="n"/>
      <c r="II399" s="95" t="n"/>
      <c r="IJ399" s="95" t="n"/>
      <c r="IK399" s="95" t="n"/>
      <c r="IL399" s="95" t="n"/>
      <c r="IM399" s="95" t="n"/>
      <c r="IN399" s="95" t="n"/>
      <c r="IO399" s="95" t="n"/>
      <c r="IP399" s="95" t="n"/>
      <c r="IQ399" s="95" t="n"/>
      <c r="IR399" s="95" t="n"/>
      <c r="IS399" s="95" t="n"/>
      <c r="IT399" s="95" t="n"/>
      <c r="IU399" s="95" t="n"/>
    </row>
    <row r="400" ht="12.75" customHeight="1" s="54">
      <c r="A400" s="95" t="n">
        <v>18</v>
      </c>
      <c r="B400" s="95" t="n">
        <v>1</v>
      </c>
      <c r="C400" s="95">
        <f>ROW(SmtRes!A377)</f>
        <v/>
      </c>
      <c r="D400" s="95">
        <f>ROW(EtalonRes!A377)</f>
        <v/>
      </c>
      <c r="E400" s="95" t="n">
        <v>2.1</v>
      </c>
      <c r="F400" s="95" t="inlineStr">
        <is>
          <t>TKP</t>
        </is>
      </c>
      <c r="G400" s="95" t="inlineStr">
        <is>
          <t>Затирка эпоксидная/премиальная влагостойкая</t>
        </is>
      </c>
      <c r="H400" s="95" t="inlineStr">
        <is>
          <t>шт.</t>
        </is>
      </c>
      <c r="I400" s="95" t="n">
        <v>48.4</v>
      </c>
      <c r="J400" s="95" t="n">
        <v>3122.36</v>
      </c>
      <c r="K400" s="95" t="n">
        <v>151122.3</v>
      </c>
      <c r="L400" s="95" t="n"/>
      <c r="M400" s="95" t="n"/>
      <c r="N400" s="95" t="n"/>
      <c r="O400" s="95">
        <f>ROUND(Z400,2)</f>
        <v/>
      </c>
      <c r="P400" s="95">
        <f>ROUND(U400,2)</f>
        <v/>
      </c>
      <c r="Q400" s="95">
        <f>ROUND(1,2)</f>
        <v/>
      </c>
      <c r="R400" s="95">
        <f>ROUND(AH400,2)</f>
        <v/>
      </c>
      <c r="S400" s="95" t="inlineStr">
        <is>
          <t>ТКП</t>
        </is>
      </c>
      <c r="T400" s="95" t="inlineStr">
        <is>
          <t>material</t>
        </is>
      </c>
      <c r="U400" s="95" t="n">
        <v>151122.3</v>
      </c>
      <c r="V400" s="95" t="n">
        <v>0</v>
      </c>
      <c r="W400" s="95" t="n">
        <v>0</v>
      </c>
      <c r="X400" s="95" t="n">
        <v>0</v>
      </c>
      <c r="Y400" s="95" t="n">
        <v>0</v>
      </c>
      <c r="Z400" s="95" t="n">
        <v>151122.22</v>
      </c>
      <c r="AA400" s="95" t="n">
        <v>0</v>
      </c>
      <c r="AB400" s="95" t="n">
        <v>0</v>
      </c>
      <c r="AC400" s="95" t="n">
        <v>0</v>
      </c>
      <c r="AD400" s="95" t="n">
        <v>0</v>
      </c>
      <c r="AE400" s="95" t="inlineStr">
        <is>
          <t>material</t>
        </is>
      </c>
      <c r="AF400" s="95" t="n">
        <v>0</v>
      </c>
      <c r="AG400" s="95" t="n">
        <v>0</v>
      </c>
      <c r="AH400" s="95" t="n">
        <v>0</v>
      </c>
      <c r="AI400" s="95">
        <f>(EX400)</f>
        <v/>
      </c>
      <c r="AJ400" s="95">
        <f>(AS400)</f>
        <v/>
      </c>
      <c r="AK400" s="95" t="n">
        <v>0</v>
      </c>
      <c r="AL400" s="95" t="n">
        <v>0</v>
      </c>
      <c r="AM400" s="95" t="n">
        <v>0</v>
      </c>
      <c r="AN400" s="95" t="n">
        <v>0</v>
      </c>
      <c r="AO400" s="95">
        <f>ROUND(O400,2)</f>
        <v/>
      </c>
      <c r="AP400" s="95" t="n">
        <v>0</v>
      </c>
      <c r="AQ400" s="95">
        <f>ROUND(R400,2)</f>
        <v/>
      </c>
      <c r="AR400" s="95" t="n">
        <v>0</v>
      </c>
      <c r="AS400" s="95" t="n">
        <v>0</v>
      </c>
      <c r="AT400" s="95" t="n">
        <v>0</v>
      </c>
      <c r="AU400" s="95" t="n">
        <v>0</v>
      </c>
      <c r="AV400" s="95" t="n">
        <v>1</v>
      </c>
      <c r="AW400" s="95" t="n">
        <v>1</v>
      </c>
      <c r="AX400" s="95" t="n"/>
      <c r="AY400" s="95" t="n"/>
      <c r="AZ400" s="95" t="n">
        <v>1</v>
      </c>
      <c r="BA400" s="95" t="n">
        <v>0</v>
      </c>
      <c r="BB400" s="95" t="n">
        <v>0</v>
      </c>
      <c r="BC400" s="95" t="n">
        <v>1</v>
      </c>
      <c r="BD400" s="95" t="n"/>
      <c r="BE400" s="95" t="n"/>
      <c r="BF400" s="95" t="n"/>
      <c r="BG400" s="95" t="n"/>
      <c r="BH400" s="95" t="n">
        <v>3</v>
      </c>
      <c r="BI400" s="95" t="n">
        <v>48.4</v>
      </c>
      <c r="BJ400" s="95" t="n"/>
      <c r="BK400" s="95" t="n"/>
      <c r="BL400" s="95" t="n"/>
      <c r="BM400" s="95" t="n">
        <v>400002</v>
      </c>
      <c r="BN400" s="95" t="n">
        <v>0</v>
      </c>
      <c r="BO400" s="95" t="n"/>
      <c r="BP400" s="95" t="n">
        <v>0</v>
      </c>
      <c r="BQ400" s="95" t="n">
        <v>202</v>
      </c>
      <c r="BR400" s="95" t="n">
        <v>0</v>
      </c>
      <c r="BS400" s="95" t="n">
        <v>1</v>
      </c>
      <c r="BT400" s="95" t="n">
        <v>1</v>
      </c>
      <c r="BU400" s="95" t="n">
        <v>1</v>
      </c>
      <c r="BV400" s="95" t="n">
        <v>1</v>
      </c>
      <c r="BW400" s="95" t="n">
        <v>1</v>
      </c>
      <c r="BX400" s="95" t="n">
        <v>1</v>
      </c>
      <c r="BY400" s="95" t="n"/>
      <c r="BZ400" s="95" t="n">
        <v>0</v>
      </c>
      <c r="CA400" s="95" t="n">
        <v>0</v>
      </c>
      <c r="CB400" s="95" t="n"/>
      <c r="CC400" s="95" t="n"/>
      <c r="CD400" s="95" t="n"/>
      <c r="CE400" s="95" t="n">
        <v>30</v>
      </c>
      <c r="CF400" s="95" t="n">
        <v>0</v>
      </c>
      <c r="CG400" s="95" t="n">
        <v>0</v>
      </c>
      <c r="CH400" s="95" t="n"/>
      <c r="CI400" s="95" t="n"/>
      <c r="CJ400" s="95" t="n"/>
      <c r="CK400" s="95" t="n"/>
      <c r="CL400" s="95" t="n"/>
      <c r="CM400" s="95" t="n">
        <v>0</v>
      </c>
      <c r="CN400" s="95" t="n"/>
      <c r="CO400" s="95" t="n">
        <v>0</v>
      </c>
      <c r="CP400" s="95">
        <f>ROUND(P400,2)</f>
        <v/>
      </c>
      <c r="CQ400" s="95">
        <f>ROUND(V400,2)</f>
        <v/>
      </c>
      <c r="CR400" s="95">
        <f>ROUND(W400,2)</f>
        <v/>
      </c>
      <c r="CS400" s="95">
        <f>ROUND(X400,2)</f>
        <v/>
      </c>
      <c r="CT400" s="95">
        <f>ROUND(Y400,2)</f>
        <v/>
      </c>
      <c r="CU400" s="95">
        <f>ROUND(AF400,2)</f>
        <v/>
      </c>
      <c r="CV400" s="95">
        <f>ROUND((AH400*AV400),2)</f>
        <v/>
      </c>
      <c r="CW400" s="95">
        <f>ROUND(AI400,2)</f>
        <v/>
      </c>
      <c r="CX400" s="95">
        <f>ROUND(AJ400,2)</f>
        <v/>
      </c>
      <c r="CY400" s="95">
        <f>ROUND(((P400*AT400)/100),2)</f>
        <v/>
      </c>
      <c r="CZ400" s="95">
        <f>ROUND(((P400*AU400)/100),2)</f>
        <v/>
      </c>
      <c r="DA400" s="95" t="n"/>
      <c r="DB400" s="95" t="n"/>
      <c r="DC400" s="95" t="n"/>
      <c r="DD400" s="95" t="n"/>
      <c r="DE400" s="95" t="n"/>
      <c r="DF400" s="95" t="n"/>
      <c r="DG400" s="95" t="n"/>
      <c r="DH400" s="95" t="n"/>
      <c r="DI400" s="95" t="n"/>
      <c r="DJ400" s="95" t="n"/>
      <c r="DK400" s="95" t="n"/>
      <c r="DL400" s="95" t="n"/>
      <c r="DM400" s="95" t="n"/>
      <c r="DN400" s="95" t="n">
        <v>0</v>
      </c>
      <c r="DO400" s="95" t="n">
        <v>0</v>
      </c>
      <c r="DP400" s="95" t="n">
        <v>1</v>
      </c>
      <c r="DQ400" s="95" t="n">
        <v>1</v>
      </c>
      <c r="DR400" s="95" t="n"/>
      <c r="DS400" s="95" t="n"/>
      <c r="DT400" s="95" t="n"/>
      <c r="DU400" s="95" t="n">
        <v>1000</v>
      </c>
      <c r="DV400" s="95" t="inlineStr">
        <is>
          <t>шт.</t>
        </is>
      </c>
      <c r="DW400" s="95" t="inlineStr">
        <is>
          <t>шт.</t>
        </is>
      </c>
      <c r="DX400" s="95" t="n">
        <v>1</v>
      </c>
      <c r="DY400" s="95" t="n"/>
      <c r="DZ400" s="95" t="n"/>
      <c r="EA400" s="95" t="n"/>
      <c r="EB400" s="95" t="n"/>
      <c r="EC400" s="95" t="n"/>
      <c r="ED400" s="95" t="n"/>
      <c r="EE400" s="95" t="n">
        <v>1675560919</v>
      </c>
      <c r="EF400" s="95" t="n">
        <v>202</v>
      </c>
      <c r="EG400" s="95" t="inlineStr">
        <is>
          <t>Материалы</t>
        </is>
      </c>
      <c r="EH400" s="95" t="n">
        <v>0</v>
      </c>
      <c r="EI400" s="95" t="n"/>
      <c r="EJ400" s="95" t="n">
        <v>48.4</v>
      </c>
      <c r="EK400" s="95" t="n">
        <v>0</v>
      </c>
      <c r="EL400" s="95" t="inlineStr">
        <is>
          <t>ТКП / коммерческое предложение</t>
        </is>
      </c>
      <c r="EM400" s="95" t="inlineStr">
        <is>
          <t>ТКП</t>
        </is>
      </c>
      <c r="EN400" s="95" t="n"/>
      <c r="EO400" s="95" t="n"/>
      <c r="EP400" s="95" t="n"/>
      <c r="EQ400" s="95" t="n">
        <v>0</v>
      </c>
      <c r="ER400" s="95" t="n">
        <v>3122.36</v>
      </c>
      <c r="ES400" s="95" t="n">
        <v>0</v>
      </c>
      <c r="ET400" s="95" t="n">
        <v>0</v>
      </c>
      <c r="EU400" s="95" t="n">
        <v>0</v>
      </c>
      <c r="EV400" s="95" t="n">
        <v>0</v>
      </c>
      <c r="EW400" s="95" t="n">
        <v>0</v>
      </c>
      <c r="EX400" s="95" t="n">
        <v>0</v>
      </c>
      <c r="EY400" s="95" t="n">
        <v>0</v>
      </c>
      <c r="EZ400" s="95" t="n"/>
      <c r="FA400" s="95" t="n"/>
      <c r="FB400" s="95" t="n"/>
      <c r="FC400" s="95" t="n"/>
      <c r="FD400" s="95" t="n"/>
      <c r="FE400" s="95" t="n"/>
      <c r="FF400" s="95" t="n"/>
      <c r="FG400" s="95" t="n"/>
      <c r="FH400" s="95" t="n"/>
      <c r="FI400" s="95" t="n"/>
      <c r="FJ400" s="95" t="n"/>
      <c r="FK400" s="95" t="n"/>
      <c r="FL400" s="95" t="n"/>
      <c r="FM400" s="95" t="n"/>
      <c r="FN400" s="95" t="n"/>
      <c r="FO400" s="95" t="n"/>
      <c r="FP400" s="95" t="n"/>
      <c r="FQ400" s="95" t="n">
        <v>0</v>
      </c>
      <c r="FR400" s="95">
        <f>ROUND(IF(BI400=3,GM400,0),2)</f>
        <v/>
      </c>
      <c r="FS400" s="95" t="n">
        <v>0</v>
      </c>
      <c r="FT400" s="95" t="n"/>
      <c r="FU400" s="95" t="n"/>
      <c r="FV400" s="95" t="n"/>
      <c r="FW400" s="95" t="n"/>
      <c r="FX400" s="95" t="n">
        <v>0</v>
      </c>
      <c r="FY400" s="95" t="n">
        <v>0</v>
      </c>
      <c r="FZ400" s="95" t="n"/>
      <c r="GA400" s="95" t="inlineStr">
        <is>
          <t>[82 / 1,20 /  1] +  2% Заг.скл</t>
        </is>
      </c>
      <c r="GB400" s="95" t="n"/>
      <c r="GC400" s="95" t="n"/>
      <c r="GD400" s="95" t="n">
        <v>1</v>
      </c>
      <c r="GE400" s="95" t="n"/>
      <c r="GF400" s="95" t="n">
        <v>1675560919</v>
      </c>
      <c r="GG400" s="95" t="n">
        <v>2</v>
      </c>
      <c r="GH400" s="95" t="n">
        <v>4</v>
      </c>
      <c r="GI400" s="95" t="n">
        <v>-2</v>
      </c>
      <c r="GJ400" s="95" t="n">
        <v>0</v>
      </c>
      <c r="GK400" s="95" t="n">
        <v>0</v>
      </c>
      <c r="GL400" s="95">
        <f>ROUND(IF(AND(BH400=3,BI400=3,FS400&lt;&gt;0),P400,0),2)</f>
        <v/>
      </c>
      <c r="GM400" s="95">
        <f>ROUND(O400+X400+Y400,2)+GX400</f>
        <v/>
      </c>
      <c r="GN400" s="95">
        <f>IF(OR(BI400=0,BI400=1),GM400-GX400,0)</f>
        <v/>
      </c>
      <c r="GO400" s="95">
        <f>IF(BI400=2,GM400-GX400,0)</f>
        <v/>
      </c>
      <c r="GP400" s="95">
        <f>IF(BI400=4,GM400-GX400,0)</f>
        <v/>
      </c>
      <c r="GQ400" s="95" t="n"/>
      <c r="GR400" s="95" t="n">
        <v>0</v>
      </c>
      <c r="GS400" s="95" t="n">
        <v>2</v>
      </c>
      <c r="GT400" s="95" t="n">
        <v>0</v>
      </c>
      <c r="GU400" s="95" t="n"/>
      <c r="GV400" s="95">
        <f>ROUND((GT400),6)</f>
        <v/>
      </c>
      <c r="GW400" s="95" t="n">
        <v>1</v>
      </c>
      <c r="GX400" s="95">
        <f>ROUND(HC400*I400,2)</f>
        <v/>
      </c>
      <c r="GY400" s="95" t="n">
        <v>0</v>
      </c>
      <c r="GZ400" s="95" t="n">
        <v>0</v>
      </c>
      <c r="HA400" s="95" t="n">
        <v>0</v>
      </c>
      <c r="HB400" s="95" t="n">
        <v>0</v>
      </c>
      <c r="HC400" s="95">
        <f>GV400*GW400</f>
        <v/>
      </c>
      <c r="HD400" s="95" t="n">
        <v>0</v>
      </c>
      <c r="HE400" s="95" t="n"/>
      <c r="HF400" s="95" t="n"/>
      <c r="HG400" s="95" t="n"/>
      <c r="HH400" s="95" t="n"/>
      <c r="HI400" s="95" t="n"/>
      <c r="HJ400" s="95" t="n"/>
      <c r="HK400" s="95" t="n"/>
      <c r="HL400" s="95" t="n"/>
      <c r="HM400" s="95" t="n"/>
      <c r="HN400" s="95" t="n"/>
      <c r="HO400" s="95" t="n"/>
      <c r="HP400" s="95" t="n"/>
      <c r="HQ400" s="95" t="n"/>
      <c r="HR400" s="95" t="n"/>
      <c r="HS400" s="95" t="n"/>
      <c r="HT400" s="95" t="n"/>
      <c r="HU400" s="95" t="n"/>
      <c r="HV400" s="95" t="n"/>
      <c r="HW400" s="95" t="n"/>
      <c r="HX400" s="95" t="n"/>
      <c r="HY400" s="95" t="n"/>
      <c r="HZ400" s="95" t="n"/>
      <c r="IA400" s="95" t="n"/>
      <c r="IB400" s="95" t="n"/>
      <c r="IC400" s="95" t="n"/>
      <c r="ID400" s="95" t="n"/>
      <c r="IE400" s="95" t="n"/>
      <c r="IF400" s="95" t="n"/>
      <c r="IG400" s="95" t="n"/>
      <c r="IH400" s="95" t="n"/>
      <c r="II400" s="95" t="n"/>
      <c r="IJ400" s="95" t="n"/>
      <c r="IK400" s="95" t="n"/>
      <c r="IL400" s="95" t="n"/>
      <c r="IM400" s="95" t="n"/>
      <c r="IN400" s="95" t="n"/>
      <c r="IO400" s="95" t="n"/>
      <c r="IP400" s="95" t="n"/>
      <c r="IQ400" s="95" t="n"/>
      <c r="IR400" s="95" t="n"/>
      <c r="IS400" s="95" t="n"/>
      <c r="IT400" s="95" t="n"/>
      <c r="IU400" s="95" t="n"/>
    </row>
    <row r="401" ht="12.75" customHeight="1" s="54">
      <c r="A401" s="95" t="n">
        <v>18</v>
      </c>
      <c r="B401" s="95" t="n">
        <v>1</v>
      </c>
      <c r="C401" s="95">
        <f>ROW(SmtRes!A378)</f>
        <v/>
      </c>
      <c r="D401" s="95">
        <f>ROW(EtalonRes!A378)</f>
        <v/>
      </c>
      <c r="E401" s="95" t="n">
        <v>2.1</v>
      </c>
      <c r="F401" s="95" t="inlineStr">
        <is>
          <t>TKP</t>
        </is>
      </c>
      <c r="G401" s="95" t="inlineStr">
        <is>
          <t>Шпаклевка влагостойкая премиальная для санузлов и кухни</t>
        </is>
      </c>
      <c r="H401" s="95" t="inlineStr">
        <is>
          <t>меш.</t>
        </is>
      </c>
      <c r="I401" s="95" t="n">
        <v>19.8</v>
      </c>
      <c r="J401" s="95" t="n">
        <v>4683.54</v>
      </c>
      <c r="K401" s="95" t="n">
        <v>92734.14</v>
      </c>
      <c r="L401" s="95" t="n"/>
      <c r="M401" s="95" t="n"/>
      <c r="N401" s="95" t="n"/>
      <c r="O401" s="95">
        <f>ROUND(Z401,2)</f>
        <v/>
      </c>
      <c r="P401" s="95">
        <f>ROUND(U401,2)</f>
        <v/>
      </c>
      <c r="Q401" s="95">
        <f>ROUND(1,2)</f>
        <v/>
      </c>
      <c r="R401" s="95">
        <f>ROUND(AH401,2)</f>
        <v/>
      </c>
      <c r="S401" s="95" t="inlineStr">
        <is>
          <t>ТКП</t>
        </is>
      </c>
      <c r="T401" s="95" t="inlineStr">
        <is>
          <t>material</t>
        </is>
      </c>
      <c r="U401" s="95" t="n">
        <v>92734.14</v>
      </c>
      <c r="V401" s="95" t="n">
        <v>0</v>
      </c>
      <c r="W401" s="95" t="n">
        <v>0</v>
      </c>
      <c r="X401" s="95" t="n">
        <v>0</v>
      </c>
      <c r="Y401" s="95" t="n">
        <v>0</v>
      </c>
      <c r="Z401" s="95" t="n">
        <v>92734.09</v>
      </c>
      <c r="AA401" s="95" t="n">
        <v>0</v>
      </c>
      <c r="AB401" s="95" t="n">
        <v>0</v>
      </c>
      <c r="AC401" s="95" t="n">
        <v>0</v>
      </c>
      <c r="AD401" s="95" t="n">
        <v>0</v>
      </c>
      <c r="AE401" s="95" t="inlineStr">
        <is>
          <t>material</t>
        </is>
      </c>
      <c r="AF401" s="95" t="n">
        <v>0</v>
      </c>
      <c r="AG401" s="95" t="n">
        <v>0</v>
      </c>
      <c r="AH401" s="95" t="n">
        <v>0</v>
      </c>
      <c r="AI401" s="95">
        <f>(EX401)</f>
        <v/>
      </c>
      <c r="AJ401" s="95">
        <f>(AS401)</f>
        <v/>
      </c>
      <c r="AK401" s="95" t="n">
        <v>0</v>
      </c>
      <c r="AL401" s="95" t="n">
        <v>0</v>
      </c>
      <c r="AM401" s="95" t="n">
        <v>0</v>
      </c>
      <c r="AN401" s="95" t="n">
        <v>0</v>
      </c>
      <c r="AO401" s="95">
        <f>ROUND(O401,2)</f>
        <v/>
      </c>
      <c r="AP401" s="95" t="n">
        <v>0</v>
      </c>
      <c r="AQ401" s="95">
        <f>ROUND(R401,2)</f>
        <v/>
      </c>
      <c r="AR401" s="95" t="n">
        <v>0</v>
      </c>
      <c r="AS401" s="95" t="n">
        <v>0</v>
      </c>
      <c r="AT401" s="95" t="n">
        <v>0</v>
      </c>
      <c r="AU401" s="95" t="n">
        <v>0</v>
      </c>
      <c r="AV401" s="95" t="n">
        <v>1</v>
      </c>
      <c r="AW401" s="95" t="n">
        <v>1</v>
      </c>
      <c r="AX401" s="95" t="n"/>
      <c r="AY401" s="95" t="n"/>
      <c r="AZ401" s="95" t="n">
        <v>1</v>
      </c>
      <c r="BA401" s="95" t="n">
        <v>0</v>
      </c>
      <c r="BB401" s="95" t="n">
        <v>0</v>
      </c>
      <c r="BC401" s="95" t="n">
        <v>1</v>
      </c>
      <c r="BD401" s="95" t="n"/>
      <c r="BE401" s="95" t="n"/>
      <c r="BF401" s="95" t="n"/>
      <c r="BG401" s="95" t="n"/>
      <c r="BH401" s="95" t="n">
        <v>3</v>
      </c>
      <c r="BI401" s="95" t="n">
        <v>19.8</v>
      </c>
      <c r="BJ401" s="95" t="n"/>
      <c r="BK401" s="95" t="n"/>
      <c r="BL401" s="95" t="n"/>
      <c r="BM401" s="95" t="n">
        <v>400002</v>
      </c>
      <c r="BN401" s="95" t="n">
        <v>0</v>
      </c>
      <c r="BO401" s="95" t="n"/>
      <c r="BP401" s="95" t="n">
        <v>0</v>
      </c>
      <c r="BQ401" s="95" t="n">
        <v>202</v>
      </c>
      <c r="BR401" s="95" t="n">
        <v>0</v>
      </c>
      <c r="BS401" s="95" t="n">
        <v>1</v>
      </c>
      <c r="BT401" s="95" t="n">
        <v>1</v>
      </c>
      <c r="BU401" s="95" t="n">
        <v>1</v>
      </c>
      <c r="BV401" s="95" t="n">
        <v>1</v>
      </c>
      <c r="BW401" s="95" t="n">
        <v>1</v>
      </c>
      <c r="BX401" s="95" t="n">
        <v>1</v>
      </c>
      <c r="BY401" s="95" t="n"/>
      <c r="BZ401" s="95" t="n">
        <v>0</v>
      </c>
      <c r="CA401" s="95" t="n">
        <v>0</v>
      </c>
      <c r="CB401" s="95" t="n"/>
      <c r="CC401" s="95" t="n"/>
      <c r="CD401" s="95" t="n"/>
      <c r="CE401" s="95" t="n">
        <v>30</v>
      </c>
      <c r="CF401" s="95" t="n">
        <v>0</v>
      </c>
      <c r="CG401" s="95" t="n">
        <v>0</v>
      </c>
      <c r="CH401" s="95" t="n"/>
      <c r="CI401" s="95" t="n"/>
      <c r="CJ401" s="95" t="n"/>
      <c r="CK401" s="95" t="n"/>
      <c r="CL401" s="95" t="n"/>
      <c r="CM401" s="95" t="n">
        <v>0</v>
      </c>
      <c r="CN401" s="95" t="n"/>
      <c r="CO401" s="95" t="n">
        <v>0</v>
      </c>
      <c r="CP401" s="95">
        <f>ROUND(P401,2)</f>
        <v/>
      </c>
      <c r="CQ401" s="95">
        <f>ROUND(V401,2)</f>
        <v/>
      </c>
      <c r="CR401" s="95">
        <f>ROUND(W401,2)</f>
        <v/>
      </c>
      <c r="CS401" s="95">
        <f>ROUND(X401,2)</f>
        <v/>
      </c>
      <c r="CT401" s="95">
        <f>ROUND(Y401,2)</f>
        <v/>
      </c>
      <c r="CU401" s="95">
        <f>ROUND(AF401,2)</f>
        <v/>
      </c>
      <c r="CV401" s="95">
        <f>ROUND((AH401*AV401),2)</f>
        <v/>
      </c>
      <c r="CW401" s="95">
        <f>ROUND(AI401,2)</f>
        <v/>
      </c>
      <c r="CX401" s="95">
        <f>ROUND(AJ401,2)</f>
        <v/>
      </c>
      <c r="CY401" s="95">
        <f>ROUND(((P401*AT401)/100),2)</f>
        <v/>
      </c>
      <c r="CZ401" s="95">
        <f>ROUND(((P401*AU401)/100),2)</f>
        <v/>
      </c>
      <c r="DA401" s="95" t="n"/>
      <c r="DB401" s="95" t="n"/>
      <c r="DC401" s="95" t="n"/>
      <c r="DD401" s="95" t="n"/>
      <c r="DE401" s="95" t="n"/>
      <c r="DF401" s="95" t="n"/>
      <c r="DG401" s="95" t="n"/>
      <c r="DH401" s="95" t="n"/>
      <c r="DI401" s="95" t="n"/>
      <c r="DJ401" s="95" t="n"/>
      <c r="DK401" s="95" t="n"/>
      <c r="DL401" s="95" t="n"/>
      <c r="DM401" s="95" t="n"/>
      <c r="DN401" s="95" t="n">
        <v>0</v>
      </c>
      <c r="DO401" s="95" t="n">
        <v>0</v>
      </c>
      <c r="DP401" s="95" t="n">
        <v>1</v>
      </c>
      <c r="DQ401" s="95" t="n">
        <v>1</v>
      </c>
      <c r="DR401" s="95" t="n"/>
      <c r="DS401" s="95" t="n"/>
      <c r="DT401" s="95" t="n"/>
      <c r="DU401" s="95" t="n">
        <v>1000</v>
      </c>
      <c r="DV401" s="95" t="inlineStr">
        <is>
          <t>меш.</t>
        </is>
      </c>
      <c r="DW401" s="95" t="inlineStr">
        <is>
          <t>меш.</t>
        </is>
      </c>
      <c r="DX401" s="95" t="n">
        <v>1</v>
      </c>
      <c r="DY401" s="95" t="n"/>
      <c r="DZ401" s="95" t="n"/>
      <c r="EA401" s="95" t="n"/>
      <c r="EB401" s="95" t="n"/>
      <c r="EC401" s="95" t="n"/>
      <c r="ED401" s="95" t="n"/>
      <c r="EE401" s="95" t="n">
        <v>1617362804</v>
      </c>
      <c r="EF401" s="95" t="n">
        <v>202</v>
      </c>
      <c r="EG401" s="95" t="inlineStr">
        <is>
          <t>Материалы</t>
        </is>
      </c>
      <c r="EH401" s="95" t="n">
        <v>0</v>
      </c>
      <c r="EI401" s="95" t="n"/>
      <c r="EJ401" s="95" t="n">
        <v>19.8</v>
      </c>
      <c r="EK401" s="95" t="n">
        <v>0</v>
      </c>
      <c r="EL401" s="95" t="inlineStr">
        <is>
          <t>ТКП / коммерческое предложение</t>
        </is>
      </c>
      <c r="EM401" s="95" t="inlineStr">
        <is>
          <t>ТКП</t>
        </is>
      </c>
      <c r="EN401" s="95" t="n"/>
      <c r="EO401" s="95" t="n"/>
      <c r="EP401" s="95" t="n"/>
      <c r="EQ401" s="95" t="n">
        <v>0</v>
      </c>
      <c r="ER401" s="95" t="n">
        <v>4683.54</v>
      </c>
      <c r="ES401" s="95" t="n">
        <v>0</v>
      </c>
      <c r="ET401" s="95" t="n">
        <v>0</v>
      </c>
      <c r="EU401" s="95" t="n">
        <v>0</v>
      </c>
      <c r="EV401" s="95" t="n">
        <v>0</v>
      </c>
      <c r="EW401" s="95" t="n">
        <v>0</v>
      </c>
      <c r="EX401" s="95" t="n">
        <v>0</v>
      </c>
      <c r="EY401" s="95" t="n">
        <v>0</v>
      </c>
      <c r="EZ401" s="95" t="n"/>
      <c r="FA401" s="95" t="n"/>
      <c r="FB401" s="95" t="n"/>
      <c r="FC401" s="95" t="n"/>
      <c r="FD401" s="95" t="n"/>
      <c r="FE401" s="95" t="n"/>
      <c r="FF401" s="95" t="n"/>
      <c r="FG401" s="95" t="n"/>
      <c r="FH401" s="95" t="n"/>
      <c r="FI401" s="95" t="n"/>
      <c r="FJ401" s="95" t="n"/>
      <c r="FK401" s="95" t="n"/>
      <c r="FL401" s="95" t="n"/>
      <c r="FM401" s="95" t="n"/>
      <c r="FN401" s="95" t="n"/>
      <c r="FO401" s="95" t="n"/>
      <c r="FP401" s="95" t="n"/>
      <c r="FQ401" s="95" t="n">
        <v>0</v>
      </c>
      <c r="FR401" s="95">
        <f>ROUND(IF(BI401=3,GM401,0),2)</f>
        <v/>
      </c>
      <c r="FS401" s="95" t="n">
        <v>0</v>
      </c>
      <c r="FT401" s="95" t="n"/>
      <c r="FU401" s="95" t="n"/>
      <c r="FV401" s="95" t="n"/>
      <c r="FW401" s="95" t="n"/>
      <c r="FX401" s="95" t="n">
        <v>0</v>
      </c>
      <c r="FY401" s="95" t="n">
        <v>0</v>
      </c>
      <c r="FZ401" s="95" t="n"/>
      <c r="GA401" s="95" t="inlineStr">
        <is>
          <t>[82 / 1,20 /  1] +  2% Заг.скл</t>
        </is>
      </c>
      <c r="GB401" s="95" t="n"/>
      <c r="GC401" s="95" t="n"/>
      <c r="GD401" s="95" t="n">
        <v>1</v>
      </c>
      <c r="GE401" s="95" t="n"/>
      <c r="GF401" s="95" t="n">
        <v>1617362804</v>
      </c>
      <c r="GG401" s="95" t="n">
        <v>2</v>
      </c>
      <c r="GH401" s="95" t="n">
        <v>4</v>
      </c>
      <c r="GI401" s="95" t="n">
        <v>-2</v>
      </c>
      <c r="GJ401" s="95" t="n">
        <v>0</v>
      </c>
      <c r="GK401" s="95" t="n">
        <v>0</v>
      </c>
      <c r="GL401" s="95">
        <f>ROUND(IF(AND(BH401=3,BI401=3,FS401&lt;&gt;0),P401,0),2)</f>
        <v/>
      </c>
      <c r="GM401" s="95">
        <f>ROUND(O401+X401+Y401,2)+GX401</f>
        <v/>
      </c>
      <c r="GN401" s="95">
        <f>IF(OR(BI401=0,BI401=1),GM401-GX401,0)</f>
        <v/>
      </c>
      <c r="GO401" s="95">
        <f>IF(BI401=2,GM401-GX401,0)</f>
        <v/>
      </c>
      <c r="GP401" s="95">
        <f>IF(BI401=4,GM401-GX401,0)</f>
        <v/>
      </c>
      <c r="GQ401" s="95" t="n"/>
      <c r="GR401" s="95" t="n">
        <v>0</v>
      </c>
      <c r="GS401" s="95" t="n">
        <v>2</v>
      </c>
      <c r="GT401" s="95" t="n">
        <v>0</v>
      </c>
      <c r="GU401" s="95" t="n"/>
      <c r="GV401" s="95">
        <f>ROUND((GT401),6)</f>
        <v/>
      </c>
      <c r="GW401" s="95" t="n">
        <v>1</v>
      </c>
      <c r="GX401" s="95">
        <f>ROUND(HC401*I401,2)</f>
        <v/>
      </c>
      <c r="GY401" s="95" t="n">
        <v>0</v>
      </c>
      <c r="GZ401" s="95" t="n">
        <v>0</v>
      </c>
      <c r="HA401" s="95" t="n">
        <v>0</v>
      </c>
      <c r="HB401" s="95" t="n">
        <v>0</v>
      </c>
      <c r="HC401" s="95">
        <f>GV401*GW401</f>
        <v/>
      </c>
      <c r="HD401" s="95" t="n">
        <v>0</v>
      </c>
      <c r="HE401" s="95" t="n"/>
      <c r="HF401" s="95" t="n"/>
      <c r="HG401" s="95" t="n"/>
      <c r="HH401" s="95" t="n"/>
      <c r="HI401" s="95" t="n"/>
      <c r="HJ401" s="95" t="n"/>
      <c r="HK401" s="95" t="n"/>
      <c r="HL401" s="95" t="n"/>
      <c r="HM401" s="95" t="n"/>
      <c r="HN401" s="95" t="n"/>
      <c r="HO401" s="95" t="n"/>
      <c r="HP401" s="95" t="n"/>
      <c r="HQ401" s="95" t="n"/>
      <c r="HR401" s="95" t="n"/>
      <c r="HS401" s="95" t="n"/>
      <c r="HT401" s="95" t="n"/>
      <c r="HU401" s="95" t="n"/>
      <c r="HV401" s="95" t="n"/>
      <c r="HW401" s="95" t="n"/>
      <c r="HX401" s="95" t="n"/>
      <c r="HY401" s="95" t="n"/>
      <c r="HZ401" s="95" t="n"/>
      <c r="IA401" s="95" t="n"/>
      <c r="IB401" s="95" t="n"/>
      <c r="IC401" s="95" t="n"/>
      <c r="ID401" s="95" t="n"/>
      <c r="IE401" s="95" t="n"/>
      <c r="IF401" s="95" t="n"/>
      <c r="IG401" s="95" t="n"/>
      <c r="IH401" s="95" t="n"/>
      <c r="II401" s="95" t="n"/>
      <c r="IJ401" s="95" t="n"/>
      <c r="IK401" s="95" t="n"/>
      <c r="IL401" s="95" t="n"/>
      <c r="IM401" s="95" t="n"/>
      <c r="IN401" s="95" t="n"/>
      <c r="IO401" s="95" t="n"/>
      <c r="IP401" s="95" t="n"/>
      <c r="IQ401" s="95" t="n"/>
      <c r="IR401" s="95" t="n"/>
      <c r="IS401" s="95" t="n"/>
      <c r="IT401" s="95" t="n"/>
      <c r="IU401" s="95" t="n"/>
    </row>
    <row r="402" ht="12.75" customHeight="1" s="54">
      <c r="A402" s="95" t="n">
        <v>18</v>
      </c>
      <c r="B402" s="95" t="n">
        <v>1</v>
      </c>
      <c r="C402" s="95">
        <f>ROW(SmtRes!A379)</f>
        <v/>
      </c>
      <c r="D402" s="95">
        <f>ROW(EtalonRes!A379)</f>
        <v/>
      </c>
      <c r="E402" s="95" t="n">
        <v>2.1</v>
      </c>
      <c r="F402" s="95" t="inlineStr">
        <is>
          <t>TKP</t>
        </is>
      </c>
      <c r="G402" s="95" t="inlineStr">
        <is>
          <t>Керамогранит/плитка премиальная крупноформатная для стен</t>
        </is>
      </c>
      <c r="H402" s="95" t="inlineStr">
        <is>
          <t>м2</t>
        </is>
      </c>
      <c r="I402" s="95" t="n">
        <v>110.77</v>
      </c>
      <c r="J402" s="95" t="n">
        <v>7248.34</v>
      </c>
      <c r="K402" s="95" t="n">
        <v>802898.58</v>
      </c>
      <c r="L402" s="95" t="n"/>
      <c r="M402" s="95" t="n"/>
      <c r="N402" s="95" t="n"/>
      <c r="O402" s="95">
        <f>ROUND(Z402,2)</f>
        <v/>
      </c>
      <c r="P402" s="95">
        <f>ROUND(U402,2)</f>
        <v/>
      </c>
      <c r="Q402" s="95">
        <f>ROUND(1,2)</f>
        <v/>
      </c>
      <c r="R402" s="95">
        <f>ROUND(AH402,2)</f>
        <v/>
      </c>
      <c r="S402" s="95" t="inlineStr">
        <is>
          <t>ТКП</t>
        </is>
      </c>
      <c r="T402" s="95" t="inlineStr">
        <is>
          <t>material</t>
        </is>
      </c>
      <c r="U402" s="95" t="n">
        <v>802898.58</v>
      </c>
      <c r="V402" s="95" t="n">
        <v>0</v>
      </c>
      <c r="W402" s="95" t="n">
        <v>0</v>
      </c>
      <c r="X402" s="95" t="n">
        <v>0</v>
      </c>
      <c r="Y402" s="95" t="n">
        <v>0</v>
      </c>
      <c r="Z402" s="95" t="n">
        <v>802898.62</v>
      </c>
      <c r="AA402" s="95" t="n">
        <v>0</v>
      </c>
      <c r="AB402" s="95" t="n">
        <v>0</v>
      </c>
      <c r="AC402" s="95" t="n">
        <v>0</v>
      </c>
      <c r="AD402" s="95" t="n">
        <v>0</v>
      </c>
      <c r="AE402" s="95" t="inlineStr">
        <is>
          <t>material</t>
        </is>
      </c>
      <c r="AF402" s="95" t="n">
        <v>0</v>
      </c>
      <c r="AG402" s="95" t="n">
        <v>0</v>
      </c>
      <c r="AH402" s="95" t="n">
        <v>0</v>
      </c>
      <c r="AI402" s="95">
        <f>(EX402)</f>
        <v/>
      </c>
      <c r="AJ402" s="95">
        <f>(AS402)</f>
        <v/>
      </c>
      <c r="AK402" s="95" t="n">
        <v>0</v>
      </c>
      <c r="AL402" s="95" t="n">
        <v>0</v>
      </c>
      <c r="AM402" s="95" t="n">
        <v>0</v>
      </c>
      <c r="AN402" s="95" t="n">
        <v>0</v>
      </c>
      <c r="AO402" s="95">
        <f>ROUND(O402,2)</f>
        <v/>
      </c>
      <c r="AP402" s="95" t="n">
        <v>0</v>
      </c>
      <c r="AQ402" s="95">
        <f>ROUND(R402,2)</f>
        <v/>
      </c>
      <c r="AR402" s="95" t="n">
        <v>0</v>
      </c>
      <c r="AS402" s="95" t="n">
        <v>0</v>
      </c>
      <c r="AT402" s="95" t="n">
        <v>0</v>
      </c>
      <c r="AU402" s="95" t="n">
        <v>0</v>
      </c>
      <c r="AV402" s="95" t="n">
        <v>1</v>
      </c>
      <c r="AW402" s="95" t="n">
        <v>1</v>
      </c>
      <c r="AX402" s="95" t="n"/>
      <c r="AY402" s="95" t="n"/>
      <c r="AZ402" s="95" t="n">
        <v>1</v>
      </c>
      <c r="BA402" s="95" t="n">
        <v>0</v>
      </c>
      <c r="BB402" s="95" t="n">
        <v>0</v>
      </c>
      <c r="BC402" s="95" t="n">
        <v>1</v>
      </c>
      <c r="BD402" s="95" t="n"/>
      <c r="BE402" s="95" t="n"/>
      <c r="BF402" s="95" t="n"/>
      <c r="BG402" s="95" t="n"/>
      <c r="BH402" s="95" t="n">
        <v>3</v>
      </c>
      <c r="BI402" s="95" t="n">
        <v>110.77</v>
      </c>
      <c r="BJ402" s="95" t="n"/>
      <c r="BK402" s="95" t="n"/>
      <c r="BL402" s="95" t="n"/>
      <c r="BM402" s="95" t="n">
        <v>400002</v>
      </c>
      <c r="BN402" s="95" t="n">
        <v>0</v>
      </c>
      <c r="BO402" s="95" t="n"/>
      <c r="BP402" s="95" t="n">
        <v>0</v>
      </c>
      <c r="BQ402" s="95" t="n">
        <v>202</v>
      </c>
      <c r="BR402" s="95" t="n">
        <v>0</v>
      </c>
      <c r="BS402" s="95" t="n">
        <v>1</v>
      </c>
      <c r="BT402" s="95" t="n">
        <v>1</v>
      </c>
      <c r="BU402" s="95" t="n">
        <v>1</v>
      </c>
      <c r="BV402" s="95" t="n">
        <v>1</v>
      </c>
      <c r="BW402" s="95" t="n">
        <v>1</v>
      </c>
      <c r="BX402" s="95" t="n">
        <v>1</v>
      </c>
      <c r="BY402" s="95" t="n"/>
      <c r="BZ402" s="95" t="n">
        <v>0</v>
      </c>
      <c r="CA402" s="95" t="n">
        <v>0</v>
      </c>
      <c r="CB402" s="95" t="n"/>
      <c r="CC402" s="95" t="n"/>
      <c r="CD402" s="95" t="n"/>
      <c r="CE402" s="95" t="n">
        <v>30</v>
      </c>
      <c r="CF402" s="95" t="n">
        <v>0</v>
      </c>
      <c r="CG402" s="95" t="n">
        <v>0</v>
      </c>
      <c r="CH402" s="95" t="n"/>
      <c r="CI402" s="95" t="n"/>
      <c r="CJ402" s="95" t="n"/>
      <c r="CK402" s="95" t="n"/>
      <c r="CL402" s="95" t="n"/>
      <c r="CM402" s="95" t="n">
        <v>0</v>
      </c>
      <c r="CN402" s="95" t="n"/>
      <c r="CO402" s="95" t="n">
        <v>0</v>
      </c>
      <c r="CP402" s="95">
        <f>ROUND(P402,2)</f>
        <v/>
      </c>
      <c r="CQ402" s="95">
        <f>ROUND(V402,2)</f>
        <v/>
      </c>
      <c r="CR402" s="95">
        <f>ROUND(W402,2)</f>
        <v/>
      </c>
      <c r="CS402" s="95">
        <f>ROUND(X402,2)</f>
        <v/>
      </c>
      <c r="CT402" s="95">
        <f>ROUND(Y402,2)</f>
        <v/>
      </c>
      <c r="CU402" s="95">
        <f>ROUND(AF402,2)</f>
        <v/>
      </c>
      <c r="CV402" s="95">
        <f>ROUND((AH402*AV402),2)</f>
        <v/>
      </c>
      <c r="CW402" s="95">
        <f>ROUND(AI402,2)</f>
        <v/>
      </c>
      <c r="CX402" s="95">
        <f>ROUND(AJ402,2)</f>
        <v/>
      </c>
      <c r="CY402" s="95">
        <f>ROUND(((P402*AT402)/100),2)</f>
        <v/>
      </c>
      <c r="CZ402" s="95">
        <f>ROUND(((P402*AU402)/100),2)</f>
        <v/>
      </c>
      <c r="DA402" s="95" t="n"/>
      <c r="DB402" s="95" t="n"/>
      <c r="DC402" s="95" t="n"/>
      <c r="DD402" s="95" t="n"/>
      <c r="DE402" s="95" t="n"/>
      <c r="DF402" s="95" t="n"/>
      <c r="DG402" s="95" t="n"/>
      <c r="DH402" s="95" t="n"/>
      <c r="DI402" s="95" t="n"/>
      <c r="DJ402" s="95" t="n"/>
      <c r="DK402" s="95" t="n"/>
      <c r="DL402" s="95" t="n"/>
      <c r="DM402" s="95" t="n"/>
      <c r="DN402" s="95" t="n">
        <v>0</v>
      </c>
      <c r="DO402" s="95" t="n">
        <v>0</v>
      </c>
      <c r="DP402" s="95" t="n">
        <v>1</v>
      </c>
      <c r="DQ402" s="95" t="n">
        <v>1</v>
      </c>
      <c r="DR402" s="95" t="n"/>
      <c r="DS402" s="95" t="n"/>
      <c r="DT402" s="95" t="n"/>
      <c r="DU402" s="95" t="n">
        <v>1000</v>
      </c>
      <c r="DV402" s="95" t="inlineStr">
        <is>
          <t>м2</t>
        </is>
      </c>
      <c r="DW402" s="95" t="inlineStr">
        <is>
          <t>м2</t>
        </is>
      </c>
      <c r="DX402" s="95" t="n">
        <v>1</v>
      </c>
      <c r="DY402" s="95" t="n"/>
      <c r="DZ402" s="95" t="n"/>
      <c r="EA402" s="95" t="n"/>
      <c r="EB402" s="95" t="n"/>
      <c r="EC402" s="95" t="n"/>
      <c r="ED402" s="95" t="n"/>
      <c r="EE402" s="95" t="n">
        <v>1053203775</v>
      </c>
      <c r="EF402" s="95" t="n">
        <v>202</v>
      </c>
      <c r="EG402" s="95" t="inlineStr">
        <is>
          <t>Материалы</t>
        </is>
      </c>
      <c r="EH402" s="95" t="n">
        <v>0</v>
      </c>
      <c r="EI402" s="95" t="n"/>
      <c r="EJ402" s="95" t="n">
        <v>110.77</v>
      </c>
      <c r="EK402" s="95" t="n">
        <v>0</v>
      </c>
      <c r="EL402" s="95" t="inlineStr">
        <is>
          <t>ТКП / коммерческое предложение</t>
        </is>
      </c>
      <c r="EM402" s="95" t="inlineStr">
        <is>
          <t>ТКП</t>
        </is>
      </c>
      <c r="EN402" s="95" t="n"/>
      <c r="EO402" s="95" t="n"/>
      <c r="EP402" s="95" t="n"/>
      <c r="EQ402" s="95" t="n">
        <v>0</v>
      </c>
      <c r="ER402" s="95" t="n">
        <v>7248.34</v>
      </c>
      <c r="ES402" s="95" t="n">
        <v>0</v>
      </c>
      <c r="ET402" s="95" t="n">
        <v>0</v>
      </c>
      <c r="EU402" s="95" t="n">
        <v>0</v>
      </c>
      <c r="EV402" s="95" t="n">
        <v>0</v>
      </c>
      <c r="EW402" s="95" t="n">
        <v>0</v>
      </c>
      <c r="EX402" s="95" t="n">
        <v>0</v>
      </c>
      <c r="EY402" s="95" t="n">
        <v>0</v>
      </c>
      <c r="EZ402" s="95" t="n"/>
      <c r="FA402" s="95" t="n"/>
      <c r="FB402" s="95" t="n"/>
      <c r="FC402" s="95" t="n"/>
      <c r="FD402" s="95" t="n"/>
      <c r="FE402" s="95" t="n"/>
      <c r="FF402" s="95" t="n"/>
      <c r="FG402" s="95" t="n"/>
      <c r="FH402" s="95" t="n"/>
      <c r="FI402" s="95" t="n"/>
      <c r="FJ402" s="95" t="n"/>
      <c r="FK402" s="95" t="n"/>
      <c r="FL402" s="95" t="n"/>
      <c r="FM402" s="95" t="n"/>
      <c r="FN402" s="95" t="n"/>
      <c r="FO402" s="95" t="n"/>
      <c r="FP402" s="95" t="n"/>
      <c r="FQ402" s="95" t="n">
        <v>0</v>
      </c>
      <c r="FR402" s="95">
        <f>ROUND(IF(BI402=3,GM402,0),2)</f>
        <v/>
      </c>
      <c r="FS402" s="95" t="n">
        <v>0</v>
      </c>
      <c r="FT402" s="95" t="n"/>
      <c r="FU402" s="95" t="n"/>
      <c r="FV402" s="95" t="n"/>
      <c r="FW402" s="95" t="n"/>
      <c r="FX402" s="95" t="n">
        <v>0</v>
      </c>
      <c r="FY402" s="95" t="n">
        <v>0</v>
      </c>
      <c r="FZ402" s="95" t="n"/>
      <c r="GA402" s="95" t="inlineStr">
        <is>
          <t>[82 / 1,20 /  1] +  2% Заг.скл</t>
        </is>
      </c>
      <c r="GB402" s="95" t="n"/>
      <c r="GC402" s="95" t="n"/>
      <c r="GD402" s="95" t="n">
        <v>1</v>
      </c>
      <c r="GE402" s="95" t="n"/>
      <c r="GF402" s="95" t="n">
        <v>1053203775</v>
      </c>
      <c r="GG402" s="95" t="n">
        <v>2</v>
      </c>
      <c r="GH402" s="95" t="n">
        <v>4</v>
      </c>
      <c r="GI402" s="95" t="n">
        <v>-2</v>
      </c>
      <c r="GJ402" s="95" t="n">
        <v>0</v>
      </c>
      <c r="GK402" s="95" t="n">
        <v>0</v>
      </c>
      <c r="GL402" s="95">
        <f>ROUND(IF(AND(BH402=3,BI402=3,FS402&lt;&gt;0),P402,0),2)</f>
        <v/>
      </c>
      <c r="GM402" s="95">
        <f>ROUND(O402+X402+Y402,2)+GX402</f>
        <v/>
      </c>
      <c r="GN402" s="95">
        <f>IF(OR(BI402=0,BI402=1),GM402-GX402,0)</f>
        <v/>
      </c>
      <c r="GO402" s="95">
        <f>IF(BI402=2,GM402-GX402,0)</f>
        <v/>
      </c>
      <c r="GP402" s="95">
        <f>IF(BI402=4,GM402-GX402,0)</f>
        <v/>
      </c>
      <c r="GQ402" s="95" t="n"/>
      <c r="GR402" s="95" t="n">
        <v>0</v>
      </c>
      <c r="GS402" s="95" t="n">
        <v>2</v>
      </c>
      <c r="GT402" s="95" t="n">
        <v>0</v>
      </c>
      <c r="GU402" s="95" t="n"/>
      <c r="GV402" s="95">
        <f>ROUND((GT402),6)</f>
        <v/>
      </c>
      <c r="GW402" s="95" t="n">
        <v>1</v>
      </c>
      <c r="GX402" s="95">
        <f>ROUND(HC402*I402,2)</f>
        <v/>
      </c>
      <c r="GY402" s="95" t="n">
        <v>0</v>
      </c>
      <c r="GZ402" s="95" t="n">
        <v>0</v>
      </c>
      <c r="HA402" s="95" t="n">
        <v>0</v>
      </c>
      <c r="HB402" s="95" t="n">
        <v>0</v>
      </c>
      <c r="HC402" s="95">
        <f>GV402*GW402</f>
        <v/>
      </c>
      <c r="HD402" s="95" t="n">
        <v>0</v>
      </c>
      <c r="HE402" s="95" t="n"/>
      <c r="HF402" s="95" t="n"/>
      <c r="HG402" s="95" t="n"/>
      <c r="HH402" s="95" t="n"/>
      <c r="HI402" s="95" t="n"/>
      <c r="HJ402" s="95" t="n"/>
      <c r="HK402" s="95" t="n"/>
      <c r="HL402" s="95" t="n"/>
      <c r="HM402" s="95" t="n"/>
      <c r="HN402" s="95" t="n"/>
      <c r="HO402" s="95" t="n"/>
      <c r="HP402" s="95" t="n"/>
      <c r="HQ402" s="95" t="n"/>
      <c r="HR402" s="95" t="n"/>
      <c r="HS402" s="95" t="n"/>
      <c r="HT402" s="95" t="n"/>
      <c r="HU402" s="95" t="n"/>
      <c r="HV402" s="95" t="n"/>
      <c r="HW402" s="95" t="n"/>
      <c r="HX402" s="95" t="n"/>
      <c r="HY402" s="95" t="n"/>
      <c r="HZ402" s="95" t="n"/>
      <c r="IA402" s="95" t="n"/>
      <c r="IB402" s="95" t="n"/>
      <c r="IC402" s="95" t="n"/>
      <c r="ID402" s="95" t="n"/>
      <c r="IE402" s="95" t="n"/>
      <c r="IF402" s="95" t="n"/>
      <c r="IG402" s="95" t="n"/>
      <c r="IH402" s="95" t="n"/>
      <c r="II402" s="95" t="n"/>
      <c r="IJ402" s="95" t="n"/>
      <c r="IK402" s="95" t="n"/>
      <c r="IL402" s="95" t="n"/>
      <c r="IM402" s="95" t="n"/>
      <c r="IN402" s="95" t="n"/>
      <c r="IO402" s="95" t="n"/>
      <c r="IP402" s="95" t="n"/>
      <c r="IQ402" s="95" t="n"/>
      <c r="IR402" s="95" t="n"/>
      <c r="IS402" s="95" t="n"/>
      <c r="IT402" s="95" t="n"/>
      <c r="IU402" s="95" t="n"/>
    </row>
    <row r="403" ht="12.75" customHeight="1" s="54">
      <c r="A403" s="95" t="n">
        <v>18</v>
      </c>
      <c r="B403" s="95" t="n">
        <v>1</v>
      </c>
      <c r="C403" s="95">
        <f>ROW(SmtRes!A380)</f>
        <v/>
      </c>
      <c r="D403" s="95">
        <f>ROW(EtalonRes!A380)</f>
        <v/>
      </c>
      <c r="E403" s="95" t="n">
        <v>2.1</v>
      </c>
      <c r="F403" s="95" t="inlineStr">
        <is>
          <t>TKP</t>
        </is>
      </c>
      <c r="G403" s="95" t="inlineStr">
        <is>
          <t>Скрытый ревизионный люк под плитку премиальный</t>
        </is>
      </c>
      <c r="H403" s="95" t="inlineStr">
        <is>
          <t>шт.</t>
        </is>
      </c>
      <c r="I403" s="95" t="n">
        <v>12.6</v>
      </c>
      <c r="J403" s="95" t="n">
        <v>16169.37</v>
      </c>
      <c r="K403" s="95" t="n">
        <v>203734.1</v>
      </c>
      <c r="L403" s="95" t="n"/>
      <c r="M403" s="95" t="n"/>
      <c r="N403" s="95" t="n"/>
      <c r="O403" s="95">
        <f>ROUND(Z403,2)</f>
        <v/>
      </c>
      <c r="P403" s="95">
        <f>ROUND(U403,2)</f>
        <v/>
      </c>
      <c r="Q403" s="95">
        <f>ROUND(1,2)</f>
        <v/>
      </c>
      <c r="R403" s="95">
        <f>ROUND(AH403,2)</f>
        <v/>
      </c>
      <c r="S403" s="95" t="inlineStr">
        <is>
          <t>ТКП</t>
        </is>
      </c>
      <c r="T403" s="95" t="inlineStr">
        <is>
          <t>material</t>
        </is>
      </c>
      <c r="U403" s="95" t="n">
        <v>203734.1</v>
      </c>
      <c r="V403" s="95" t="n">
        <v>0</v>
      </c>
      <c r="W403" s="95" t="n">
        <v>0</v>
      </c>
      <c r="X403" s="95" t="n">
        <v>0</v>
      </c>
      <c r="Y403" s="95" t="n">
        <v>0</v>
      </c>
      <c r="Z403" s="95" t="n">
        <v>203734.06</v>
      </c>
      <c r="AA403" s="95" t="n">
        <v>0</v>
      </c>
      <c r="AB403" s="95" t="n">
        <v>0</v>
      </c>
      <c r="AC403" s="95" t="n">
        <v>0</v>
      </c>
      <c r="AD403" s="95" t="n">
        <v>0</v>
      </c>
      <c r="AE403" s="95" t="inlineStr">
        <is>
          <t>material</t>
        </is>
      </c>
      <c r="AF403" s="95" t="n">
        <v>0</v>
      </c>
      <c r="AG403" s="95" t="n">
        <v>0</v>
      </c>
      <c r="AH403" s="95" t="n">
        <v>0</v>
      </c>
      <c r="AI403" s="95">
        <f>(EX403)</f>
        <v/>
      </c>
      <c r="AJ403" s="95">
        <f>(AS403)</f>
        <v/>
      </c>
      <c r="AK403" s="95" t="n">
        <v>0</v>
      </c>
      <c r="AL403" s="95" t="n">
        <v>0</v>
      </c>
      <c r="AM403" s="95" t="n">
        <v>0</v>
      </c>
      <c r="AN403" s="95" t="n">
        <v>0</v>
      </c>
      <c r="AO403" s="95">
        <f>ROUND(O403,2)</f>
        <v/>
      </c>
      <c r="AP403" s="95" t="n">
        <v>0</v>
      </c>
      <c r="AQ403" s="95">
        <f>ROUND(R403,2)</f>
        <v/>
      </c>
      <c r="AR403" s="95" t="n">
        <v>0</v>
      </c>
      <c r="AS403" s="95" t="n">
        <v>0</v>
      </c>
      <c r="AT403" s="95" t="n">
        <v>0</v>
      </c>
      <c r="AU403" s="95" t="n">
        <v>0</v>
      </c>
      <c r="AV403" s="95" t="n">
        <v>1</v>
      </c>
      <c r="AW403" s="95" t="n">
        <v>1</v>
      </c>
      <c r="AX403" s="95" t="n"/>
      <c r="AY403" s="95" t="n"/>
      <c r="AZ403" s="95" t="n">
        <v>1</v>
      </c>
      <c r="BA403" s="95" t="n">
        <v>0</v>
      </c>
      <c r="BB403" s="95" t="n">
        <v>0</v>
      </c>
      <c r="BC403" s="95" t="n">
        <v>1</v>
      </c>
      <c r="BD403" s="95" t="n"/>
      <c r="BE403" s="95" t="n"/>
      <c r="BF403" s="95" t="n"/>
      <c r="BG403" s="95" t="n"/>
      <c r="BH403" s="95" t="n">
        <v>3</v>
      </c>
      <c r="BI403" s="95" t="n">
        <v>12.6</v>
      </c>
      <c r="BJ403" s="95" t="n"/>
      <c r="BK403" s="95" t="n"/>
      <c r="BL403" s="95" t="n"/>
      <c r="BM403" s="95" t="n">
        <v>400002</v>
      </c>
      <c r="BN403" s="95" t="n">
        <v>0</v>
      </c>
      <c r="BO403" s="95" t="n"/>
      <c r="BP403" s="95" t="n">
        <v>0</v>
      </c>
      <c r="BQ403" s="95" t="n">
        <v>202</v>
      </c>
      <c r="BR403" s="95" t="n">
        <v>0</v>
      </c>
      <c r="BS403" s="95" t="n">
        <v>1</v>
      </c>
      <c r="BT403" s="95" t="n">
        <v>1</v>
      </c>
      <c r="BU403" s="95" t="n">
        <v>1</v>
      </c>
      <c r="BV403" s="95" t="n">
        <v>1</v>
      </c>
      <c r="BW403" s="95" t="n">
        <v>1</v>
      </c>
      <c r="BX403" s="95" t="n">
        <v>1</v>
      </c>
      <c r="BY403" s="95" t="n"/>
      <c r="BZ403" s="95" t="n">
        <v>0</v>
      </c>
      <c r="CA403" s="95" t="n">
        <v>0</v>
      </c>
      <c r="CB403" s="95" t="n"/>
      <c r="CC403" s="95" t="n"/>
      <c r="CD403" s="95" t="n"/>
      <c r="CE403" s="95" t="n">
        <v>30</v>
      </c>
      <c r="CF403" s="95" t="n">
        <v>0</v>
      </c>
      <c r="CG403" s="95" t="n">
        <v>0</v>
      </c>
      <c r="CH403" s="95" t="n"/>
      <c r="CI403" s="95" t="n"/>
      <c r="CJ403" s="95" t="n"/>
      <c r="CK403" s="95" t="n"/>
      <c r="CL403" s="95" t="n"/>
      <c r="CM403" s="95" t="n">
        <v>0</v>
      </c>
      <c r="CN403" s="95" t="n"/>
      <c r="CO403" s="95" t="n">
        <v>0</v>
      </c>
      <c r="CP403" s="95">
        <f>ROUND(P403,2)</f>
        <v/>
      </c>
      <c r="CQ403" s="95">
        <f>ROUND(V403,2)</f>
        <v/>
      </c>
      <c r="CR403" s="95">
        <f>ROUND(W403,2)</f>
        <v/>
      </c>
      <c r="CS403" s="95">
        <f>ROUND(X403,2)</f>
        <v/>
      </c>
      <c r="CT403" s="95">
        <f>ROUND(Y403,2)</f>
        <v/>
      </c>
      <c r="CU403" s="95">
        <f>ROUND(AF403,2)</f>
        <v/>
      </c>
      <c r="CV403" s="95">
        <f>ROUND((AH403*AV403),2)</f>
        <v/>
      </c>
      <c r="CW403" s="95">
        <f>ROUND(AI403,2)</f>
        <v/>
      </c>
      <c r="CX403" s="95">
        <f>ROUND(AJ403,2)</f>
        <v/>
      </c>
      <c r="CY403" s="95">
        <f>ROUND(((P403*AT403)/100),2)</f>
        <v/>
      </c>
      <c r="CZ403" s="95">
        <f>ROUND(((P403*AU403)/100),2)</f>
        <v/>
      </c>
      <c r="DA403" s="95" t="n"/>
      <c r="DB403" s="95" t="n"/>
      <c r="DC403" s="95" t="n"/>
      <c r="DD403" s="95" t="n"/>
      <c r="DE403" s="95" t="n"/>
      <c r="DF403" s="95" t="n"/>
      <c r="DG403" s="95" t="n"/>
      <c r="DH403" s="95" t="n"/>
      <c r="DI403" s="95" t="n"/>
      <c r="DJ403" s="95" t="n"/>
      <c r="DK403" s="95" t="n"/>
      <c r="DL403" s="95" t="n"/>
      <c r="DM403" s="95" t="n"/>
      <c r="DN403" s="95" t="n">
        <v>0</v>
      </c>
      <c r="DO403" s="95" t="n">
        <v>0</v>
      </c>
      <c r="DP403" s="95" t="n">
        <v>1</v>
      </c>
      <c r="DQ403" s="95" t="n">
        <v>1</v>
      </c>
      <c r="DR403" s="95" t="n"/>
      <c r="DS403" s="95" t="n"/>
      <c r="DT403" s="95" t="n"/>
      <c r="DU403" s="95" t="n">
        <v>1000</v>
      </c>
      <c r="DV403" s="95" t="inlineStr">
        <is>
          <t>шт.</t>
        </is>
      </c>
      <c r="DW403" s="95" t="inlineStr">
        <is>
          <t>шт.</t>
        </is>
      </c>
      <c r="DX403" s="95" t="n">
        <v>1</v>
      </c>
      <c r="DY403" s="95" t="n"/>
      <c r="DZ403" s="95" t="n"/>
      <c r="EA403" s="95" t="n"/>
      <c r="EB403" s="95" t="n"/>
      <c r="EC403" s="95" t="n"/>
      <c r="ED403" s="95" t="n"/>
      <c r="EE403" s="95" t="n">
        <v>1513889462</v>
      </c>
      <c r="EF403" s="95" t="n">
        <v>202</v>
      </c>
      <c r="EG403" s="95" t="inlineStr">
        <is>
          <t>Материалы</t>
        </is>
      </c>
      <c r="EH403" s="95" t="n">
        <v>0</v>
      </c>
      <c r="EI403" s="95" t="n"/>
      <c r="EJ403" s="95" t="n">
        <v>12.6</v>
      </c>
      <c r="EK403" s="95" t="n">
        <v>0</v>
      </c>
      <c r="EL403" s="95" t="inlineStr">
        <is>
          <t>ТКП / коммерческое предложение</t>
        </is>
      </c>
      <c r="EM403" s="95" t="inlineStr">
        <is>
          <t>ТКП</t>
        </is>
      </c>
      <c r="EN403" s="95" t="n"/>
      <c r="EO403" s="95" t="n"/>
      <c r="EP403" s="95" t="n"/>
      <c r="EQ403" s="95" t="n">
        <v>0</v>
      </c>
      <c r="ER403" s="95" t="n">
        <v>16169.37</v>
      </c>
      <c r="ES403" s="95" t="n">
        <v>0</v>
      </c>
      <c r="ET403" s="95" t="n">
        <v>0</v>
      </c>
      <c r="EU403" s="95" t="n">
        <v>0</v>
      </c>
      <c r="EV403" s="95" t="n">
        <v>0</v>
      </c>
      <c r="EW403" s="95" t="n">
        <v>0</v>
      </c>
      <c r="EX403" s="95" t="n">
        <v>0</v>
      </c>
      <c r="EY403" s="95" t="n">
        <v>0</v>
      </c>
      <c r="EZ403" s="95" t="n"/>
      <c r="FA403" s="95" t="n"/>
      <c r="FB403" s="95" t="n"/>
      <c r="FC403" s="95" t="n"/>
      <c r="FD403" s="95" t="n"/>
      <c r="FE403" s="95" t="n"/>
      <c r="FF403" s="95" t="n"/>
      <c r="FG403" s="95" t="n"/>
      <c r="FH403" s="95" t="n"/>
      <c r="FI403" s="95" t="n"/>
      <c r="FJ403" s="95" t="n"/>
      <c r="FK403" s="95" t="n"/>
      <c r="FL403" s="95" t="n"/>
      <c r="FM403" s="95" t="n"/>
      <c r="FN403" s="95" t="n"/>
      <c r="FO403" s="95" t="n"/>
      <c r="FP403" s="95" t="n"/>
      <c r="FQ403" s="95" t="n">
        <v>0</v>
      </c>
      <c r="FR403" s="95">
        <f>ROUND(IF(BI403=3,GM403,0),2)</f>
        <v/>
      </c>
      <c r="FS403" s="95" t="n">
        <v>0</v>
      </c>
      <c r="FT403" s="95" t="n"/>
      <c r="FU403" s="95" t="n"/>
      <c r="FV403" s="95" t="n"/>
      <c r="FW403" s="95" t="n"/>
      <c r="FX403" s="95" t="n">
        <v>0</v>
      </c>
      <c r="FY403" s="95" t="n">
        <v>0</v>
      </c>
      <c r="FZ403" s="95" t="n"/>
      <c r="GA403" s="95" t="inlineStr">
        <is>
          <t>[82 / 1,20 /  1] +  2% Заг.скл</t>
        </is>
      </c>
      <c r="GB403" s="95" t="n"/>
      <c r="GC403" s="95" t="n"/>
      <c r="GD403" s="95" t="n">
        <v>1</v>
      </c>
      <c r="GE403" s="95" t="n"/>
      <c r="GF403" s="95" t="n">
        <v>1513889462</v>
      </c>
      <c r="GG403" s="95" t="n">
        <v>2</v>
      </c>
      <c r="GH403" s="95" t="n">
        <v>4</v>
      </c>
      <c r="GI403" s="95" t="n">
        <v>-2</v>
      </c>
      <c r="GJ403" s="95" t="n">
        <v>0</v>
      </c>
      <c r="GK403" s="95" t="n">
        <v>0</v>
      </c>
      <c r="GL403" s="95">
        <f>ROUND(IF(AND(BH403=3,BI403=3,FS403&lt;&gt;0),P403,0),2)</f>
        <v/>
      </c>
      <c r="GM403" s="95">
        <f>ROUND(O403+X403+Y403,2)+GX403</f>
        <v/>
      </c>
      <c r="GN403" s="95">
        <f>IF(OR(BI403=0,BI403=1),GM403-GX403,0)</f>
        <v/>
      </c>
      <c r="GO403" s="95">
        <f>IF(BI403=2,GM403-GX403,0)</f>
        <v/>
      </c>
      <c r="GP403" s="95">
        <f>IF(BI403=4,GM403-GX403,0)</f>
        <v/>
      </c>
      <c r="GQ403" s="95" t="n"/>
      <c r="GR403" s="95" t="n">
        <v>0</v>
      </c>
      <c r="GS403" s="95" t="n">
        <v>2</v>
      </c>
      <c r="GT403" s="95" t="n">
        <v>0</v>
      </c>
      <c r="GU403" s="95" t="n"/>
      <c r="GV403" s="95">
        <f>ROUND((GT403),6)</f>
        <v/>
      </c>
      <c r="GW403" s="95" t="n">
        <v>1</v>
      </c>
      <c r="GX403" s="95">
        <f>ROUND(HC403*I403,2)</f>
        <v/>
      </c>
      <c r="GY403" s="95" t="n">
        <v>0</v>
      </c>
      <c r="GZ403" s="95" t="n">
        <v>0</v>
      </c>
      <c r="HA403" s="95" t="n">
        <v>0</v>
      </c>
      <c r="HB403" s="95" t="n">
        <v>0</v>
      </c>
      <c r="HC403" s="95">
        <f>GV403*GW403</f>
        <v/>
      </c>
      <c r="HD403" s="95" t="n">
        <v>0</v>
      </c>
      <c r="HE403" s="95" t="n"/>
      <c r="HF403" s="95" t="n"/>
      <c r="HG403" s="95" t="n"/>
      <c r="HH403" s="95" t="n"/>
      <c r="HI403" s="95" t="n"/>
      <c r="HJ403" s="95" t="n"/>
      <c r="HK403" s="95" t="n"/>
      <c r="HL403" s="95" t="n"/>
      <c r="HM403" s="95" t="n"/>
      <c r="HN403" s="95" t="n"/>
      <c r="HO403" s="95" t="n"/>
      <c r="HP403" s="95" t="n"/>
      <c r="HQ403" s="95" t="n"/>
      <c r="HR403" s="95" t="n"/>
      <c r="HS403" s="95" t="n"/>
      <c r="HT403" s="95" t="n"/>
      <c r="HU403" s="95" t="n"/>
      <c r="HV403" s="95" t="n"/>
      <c r="HW403" s="95" t="n"/>
      <c r="HX403" s="95" t="n"/>
      <c r="HY403" s="95" t="n"/>
      <c r="HZ403" s="95" t="n"/>
      <c r="IA403" s="95" t="n"/>
      <c r="IB403" s="95" t="n"/>
      <c r="IC403" s="95" t="n"/>
      <c r="ID403" s="95" t="n"/>
      <c r="IE403" s="95" t="n"/>
      <c r="IF403" s="95" t="n"/>
      <c r="IG403" s="95" t="n"/>
      <c r="IH403" s="95" t="n"/>
      <c r="II403" s="95" t="n"/>
      <c r="IJ403" s="95" t="n"/>
      <c r="IK403" s="95" t="n"/>
      <c r="IL403" s="95" t="n"/>
      <c r="IM403" s="95" t="n"/>
      <c r="IN403" s="95" t="n"/>
      <c r="IO403" s="95" t="n"/>
      <c r="IP403" s="95" t="n"/>
      <c r="IQ403" s="95" t="n"/>
      <c r="IR403" s="95" t="n"/>
      <c r="IS403" s="95" t="n"/>
      <c r="IT403" s="95" t="n"/>
      <c r="IU403" s="95" t="n"/>
    </row>
    <row r="404" ht="12.75" customHeight="1" s="54">
      <c r="A404" s="95" t="n">
        <v>18</v>
      </c>
      <c r="B404" s="95" t="n">
        <v>1</v>
      </c>
      <c r="C404" s="95">
        <f>ROW(SmtRes!A381)</f>
        <v/>
      </c>
      <c r="D404" s="95">
        <f>ROW(EtalonRes!A381)</f>
        <v/>
      </c>
      <c r="E404" s="95" t="n">
        <v>2.1</v>
      </c>
      <c r="F404" s="95" t="inlineStr">
        <is>
          <t>TKP</t>
        </is>
      </c>
      <c r="G404" s="95" t="inlineStr">
        <is>
          <t>Полотенцесушитель дизайнерский с комплектом подключения VIP</t>
        </is>
      </c>
      <c r="H404" s="95" t="inlineStr">
        <is>
          <t>шт.</t>
        </is>
      </c>
      <c r="I404" s="95" t="n">
        <v>6.86</v>
      </c>
      <c r="J404" s="95" t="n">
        <v>46835.43</v>
      </c>
      <c r="K404" s="95" t="n">
        <v>321291.02</v>
      </c>
      <c r="L404" s="95" t="n"/>
      <c r="M404" s="95" t="n"/>
      <c r="N404" s="95" t="n"/>
      <c r="O404" s="95">
        <f>ROUND(Z404,2)</f>
        <v/>
      </c>
      <c r="P404" s="95">
        <f>ROUND(U404,2)</f>
        <v/>
      </c>
      <c r="Q404" s="95">
        <f>ROUND(1,2)</f>
        <v/>
      </c>
      <c r="R404" s="95">
        <f>ROUND(AH404,2)</f>
        <v/>
      </c>
      <c r="S404" s="95" t="inlineStr">
        <is>
          <t>ТКП</t>
        </is>
      </c>
      <c r="T404" s="95" t="inlineStr">
        <is>
          <t>material</t>
        </is>
      </c>
      <c r="U404" s="95" t="n">
        <v>321291.02</v>
      </c>
      <c r="V404" s="95" t="n">
        <v>0</v>
      </c>
      <c r="W404" s="95" t="n">
        <v>0</v>
      </c>
      <c r="X404" s="95" t="n">
        <v>0</v>
      </c>
      <c r="Y404" s="95" t="n">
        <v>0</v>
      </c>
      <c r="Z404" s="95" t="n">
        <v>321291.05</v>
      </c>
      <c r="AA404" s="95" t="n">
        <v>0</v>
      </c>
      <c r="AB404" s="95" t="n">
        <v>0</v>
      </c>
      <c r="AC404" s="95" t="n">
        <v>0</v>
      </c>
      <c r="AD404" s="95" t="n">
        <v>0</v>
      </c>
      <c r="AE404" s="95" t="inlineStr">
        <is>
          <t>material</t>
        </is>
      </c>
      <c r="AF404" s="95" t="n">
        <v>0</v>
      </c>
      <c r="AG404" s="95" t="n">
        <v>0</v>
      </c>
      <c r="AH404" s="95" t="n">
        <v>0</v>
      </c>
      <c r="AI404" s="95">
        <f>(EX404)</f>
        <v/>
      </c>
      <c r="AJ404" s="95">
        <f>(AS404)</f>
        <v/>
      </c>
      <c r="AK404" s="95" t="n">
        <v>0</v>
      </c>
      <c r="AL404" s="95" t="n">
        <v>0</v>
      </c>
      <c r="AM404" s="95" t="n">
        <v>0</v>
      </c>
      <c r="AN404" s="95" t="n">
        <v>0</v>
      </c>
      <c r="AO404" s="95">
        <f>ROUND(O404,2)</f>
        <v/>
      </c>
      <c r="AP404" s="95" t="n">
        <v>0</v>
      </c>
      <c r="AQ404" s="95">
        <f>ROUND(R404,2)</f>
        <v/>
      </c>
      <c r="AR404" s="95" t="n">
        <v>0</v>
      </c>
      <c r="AS404" s="95" t="n">
        <v>0</v>
      </c>
      <c r="AT404" s="95" t="n">
        <v>0</v>
      </c>
      <c r="AU404" s="95" t="n">
        <v>0</v>
      </c>
      <c r="AV404" s="95" t="n">
        <v>1</v>
      </c>
      <c r="AW404" s="95" t="n">
        <v>1</v>
      </c>
      <c r="AX404" s="95" t="n"/>
      <c r="AY404" s="95" t="n"/>
      <c r="AZ404" s="95" t="n">
        <v>1</v>
      </c>
      <c r="BA404" s="95" t="n">
        <v>0</v>
      </c>
      <c r="BB404" s="95" t="n">
        <v>0</v>
      </c>
      <c r="BC404" s="95" t="n">
        <v>1</v>
      </c>
      <c r="BD404" s="95" t="n"/>
      <c r="BE404" s="95" t="n"/>
      <c r="BF404" s="95" t="n"/>
      <c r="BG404" s="95" t="n"/>
      <c r="BH404" s="95" t="n">
        <v>3</v>
      </c>
      <c r="BI404" s="95" t="n">
        <v>6.86</v>
      </c>
      <c r="BJ404" s="95" t="n"/>
      <c r="BK404" s="95" t="n"/>
      <c r="BL404" s="95" t="n"/>
      <c r="BM404" s="95" t="n">
        <v>400002</v>
      </c>
      <c r="BN404" s="95" t="n">
        <v>0</v>
      </c>
      <c r="BO404" s="95" t="n"/>
      <c r="BP404" s="95" t="n">
        <v>0</v>
      </c>
      <c r="BQ404" s="95" t="n">
        <v>202</v>
      </c>
      <c r="BR404" s="95" t="n">
        <v>0</v>
      </c>
      <c r="BS404" s="95" t="n">
        <v>1</v>
      </c>
      <c r="BT404" s="95" t="n">
        <v>1</v>
      </c>
      <c r="BU404" s="95" t="n">
        <v>1</v>
      </c>
      <c r="BV404" s="95" t="n">
        <v>1</v>
      </c>
      <c r="BW404" s="95" t="n">
        <v>1</v>
      </c>
      <c r="BX404" s="95" t="n">
        <v>1</v>
      </c>
      <c r="BY404" s="95" t="n"/>
      <c r="BZ404" s="95" t="n">
        <v>0</v>
      </c>
      <c r="CA404" s="95" t="n">
        <v>0</v>
      </c>
      <c r="CB404" s="95" t="n"/>
      <c r="CC404" s="95" t="n"/>
      <c r="CD404" s="95" t="n"/>
      <c r="CE404" s="95" t="n">
        <v>30</v>
      </c>
      <c r="CF404" s="95" t="n">
        <v>0</v>
      </c>
      <c r="CG404" s="95" t="n">
        <v>0</v>
      </c>
      <c r="CH404" s="95" t="n"/>
      <c r="CI404" s="95" t="n"/>
      <c r="CJ404" s="95" t="n"/>
      <c r="CK404" s="95" t="n"/>
      <c r="CL404" s="95" t="n"/>
      <c r="CM404" s="95" t="n">
        <v>0</v>
      </c>
      <c r="CN404" s="95" t="n"/>
      <c r="CO404" s="95" t="n">
        <v>0</v>
      </c>
      <c r="CP404" s="95">
        <f>ROUND(P404,2)</f>
        <v/>
      </c>
      <c r="CQ404" s="95">
        <f>ROUND(V404,2)</f>
        <v/>
      </c>
      <c r="CR404" s="95">
        <f>ROUND(W404,2)</f>
        <v/>
      </c>
      <c r="CS404" s="95">
        <f>ROUND(X404,2)</f>
        <v/>
      </c>
      <c r="CT404" s="95">
        <f>ROUND(Y404,2)</f>
        <v/>
      </c>
      <c r="CU404" s="95">
        <f>ROUND(AF404,2)</f>
        <v/>
      </c>
      <c r="CV404" s="95">
        <f>ROUND((AH404*AV404),2)</f>
        <v/>
      </c>
      <c r="CW404" s="95">
        <f>ROUND(AI404,2)</f>
        <v/>
      </c>
      <c r="CX404" s="95">
        <f>ROUND(AJ404,2)</f>
        <v/>
      </c>
      <c r="CY404" s="95">
        <f>ROUND(((P404*AT404)/100),2)</f>
        <v/>
      </c>
      <c r="CZ404" s="95">
        <f>ROUND(((P404*AU404)/100),2)</f>
        <v/>
      </c>
      <c r="DA404" s="95" t="n"/>
      <c r="DB404" s="95" t="n"/>
      <c r="DC404" s="95" t="n"/>
      <c r="DD404" s="95" t="n"/>
      <c r="DE404" s="95" t="n"/>
      <c r="DF404" s="95" t="n"/>
      <c r="DG404" s="95" t="n"/>
      <c r="DH404" s="95" t="n"/>
      <c r="DI404" s="95" t="n"/>
      <c r="DJ404" s="95" t="n"/>
      <c r="DK404" s="95" t="n"/>
      <c r="DL404" s="95" t="n"/>
      <c r="DM404" s="95" t="n"/>
      <c r="DN404" s="95" t="n">
        <v>0</v>
      </c>
      <c r="DO404" s="95" t="n">
        <v>0</v>
      </c>
      <c r="DP404" s="95" t="n">
        <v>1</v>
      </c>
      <c r="DQ404" s="95" t="n">
        <v>1</v>
      </c>
      <c r="DR404" s="95" t="n"/>
      <c r="DS404" s="95" t="n"/>
      <c r="DT404" s="95" t="n"/>
      <c r="DU404" s="95" t="n">
        <v>1000</v>
      </c>
      <c r="DV404" s="95" t="inlineStr">
        <is>
          <t>шт.</t>
        </is>
      </c>
      <c r="DW404" s="95" t="inlineStr">
        <is>
          <t>шт.</t>
        </is>
      </c>
      <c r="DX404" s="95" t="n">
        <v>1</v>
      </c>
      <c r="DY404" s="95" t="n"/>
      <c r="DZ404" s="95" t="n"/>
      <c r="EA404" s="95" t="n"/>
      <c r="EB404" s="95" t="n"/>
      <c r="EC404" s="95" t="n"/>
      <c r="ED404" s="95" t="n"/>
      <c r="EE404" s="95" t="n">
        <v>1769250627</v>
      </c>
      <c r="EF404" s="95" t="n">
        <v>202</v>
      </c>
      <c r="EG404" s="95" t="inlineStr">
        <is>
          <t>Материалы</t>
        </is>
      </c>
      <c r="EH404" s="95" t="n">
        <v>0</v>
      </c>
      <c r="EI404" s="95" t="n"/>
      <c r="EJ404" s="95" t="n">
        <v>6.86</v>
      </c>
      <c r="EK404" s="95" t="n">
        <v>0</v>
      </c>
      <c r="EL404" s="95" t="inlineStr">
        <is>
          <t>ТКП / коммерческое предложение</t>
        </is>
      </c>
      <c r="EM404" s="95" t="inlineStr">
        <is>
          <t>ТКП</t>
        </is>
      </c>
      <c r="EN404" s="95" t="n"/>
      <c r="EO404" s="95" t="n"/>
      <c r="EP404" s="95" t="n"/>
      <c r="EQ404" s="95" t="n">
        <v>0</v>
      </c>
      <c r="ER404" s="95" t="n">
        <v>46835.43</v>
      </c>
      <c r="ES404" s="95" t="n">
        <v>0</v>
      </c>
      <c r="ET404" s="95" t="n">
        <v>0</v>
      </c>
      <c r="EU404" s="95" t="n">
        <v>0</v>
      </c>
      <c r="EV404" s="95" t="n">
        <v>0</v>
      </c>
      <c r="EW404" s="95" t="n">
        <v>0</v>
      </c>
      <c r="EX404" s="95" t="n">
        <v>0</v>
      </c>
      <c r="EY404" s="95" t="n">
        <v>0</v>
      </c>
      <c r="EZ404" s="95" t="n"/>
      <c r="FA404" s="95" t="n"/>
      <c r="FB404" s="95" t="n"/>
      <c r="FC404" s="95" t="n"/>
      <c r="FD404" s="95" t="n"/>
      <c r="FE404" s="95" t="n"/>
      <c r="FF404" s="95" t="n"/>
      <c r="FG404" s="95" t="n"/>
      <c r="FH404" s="95" t="n"/>
      <c r="FI404" s="95" t="n"/>
      <c r="FJ404" s="95" t="n"/>
      <c r="FK404" s="95" t="n"/>
      <c r="FL404" s="95" t="n"/>
      <c r="FM404" s="95" t="n"/>
      <c r="FN404" s="95" t="n"/>
      <c r="FO404" s="95" t="n"/>
      <c r="FP404" s="95" t="n"/>
      <c r="FQ404" s="95" t="n">
        <v>0</v>
      </c>
      <c r="FR404" s="95">
        <f>ROUND(IF(BI404=3,GM404,0),2)</f>
        <v/>
      </c>
      <c r="FS404" s="95" t="n">
        <v>0</v>
      </c>
      <c r="FT404" s="95" t="n"/>
      <c r="FU404" s="95" t="n"/>
      <c r="FV404" s="95" t="n"/>
      <c r="FW404" s="95" t="n"/>
      <c r="FX404" s="95" t="n">
        <v>0</v>
      </c>
      <c r="FY404" s="95" t="n">
        <v>0</v>
      </c>
      <c r="FZ404" s="95" t="n"/>
      <c r="GA404" s="95" t="inlineStr">
        <is>
          <t>[82 / 1,20 /  1] +  2% Заг.скл</t>
        </is>
      </c>
      <c r="GB404" s="95" t="n"/>
      <c r="GC404" s="95" t="n"/>
      <c r="GD404" s="95" t="n">
        <v>1</v>
      </c>
      <c r="GE404" s="95" t="n"/>
      <c r="GF404" s="95" t="n">
        <v>1769250627</v>
      </c>
      <c r="GG404" s="95" t="n">
        <v>2</v>
      </c>
      <c r="GH404" s="95" t="n">
        <v>4</v>
      </c>
      <c r="GI404" s="95" t="n">
        <v>-2</v>
      </c>
      <c r="GJ404" s="95" t="n">
        <v>0</v>
      </c>
      <c r="GK404" s="95" t="n">
        <v>0</v>
      </c>
      <c r="GL404" s="95">
        <f>ROUND(IF(AND(BH404=3,BI404=3,FS404&lt;&gt;0),P404,0),2)</f>
        <v/>
      </c>
      <c r="GM404" s="95">
        <f>ROUND(O404+X404+Y404,2)+GX404</f>
        <v/>
      </c>
      <c r="GN404" s="95">
        <f>IF(OR(BI404=0,BI404=1),GM404-GX404,0)</f>
        <v/>
      </c>
      <c r="GO404" s="95">
        <f>IF(BI404=2,GM404-GX404,0)</f>
        <v/>
      </c>
      <c r="GP404" s="95">
        <f>IF(BI404=4,GM404-GX404,0)</f>
        <v/>
      </c>
      <c r="GQ404" s="95" t="n"/>
      <c r="GR404" s="95" t="n">
        <v>0</v>
      </c>
      <c r="GS404" s="95" t="n">
        <v>2</v>
      </c>
      <c r="GT404" s="95" t="n">
        <v>0</v>
      </c>
      <c r="GU404" s="95" t="n"/>
      <c r="GV404" s="95">
        <f>ROUND((GT404),6)</f>
        <v/>
      </c>
      <c r="GW404" s="95" t="n">
        <v>1</v>
      </c>
      <c r="GX404" s="95">
        <f>ROUND(HC404*I404,2)</f>
        <v/>
      </c>
      <c r="GY404" s="95" t="n">
        <v>0</v>
      </c>
      <c r="GZ404" s="95" t="n">
        <v>0</v>
      </c>
      <c r="HA404" s="95" t="n">
        <v>0</v>
      </c>
      <c r="HB404" s="95" t="n">
        <v>0</v>
      </c>
      <c r="HC404" s="95">
        <f>GV404*GW404</f>
        <v/>
      </c>
      <c r="HD404" s="95" t="n">
        <v>0</v>
      </c>
      <c r="HE404" s="95" t="n"/>
      <c r="HF404" s="95" t="n"/>
      <c r="HG404" s="95" t="n"/>
      <c r="HH404" s="95" t="n"/>
      <c r="HI404" s="95" t="n"/>
      <c r="HJ404" s="95" t="n"/>
      <c r="HK404" s="95" t="n"/>
      <c r="HL404" s="95" t="n"/>
      <c r="HM404" s="95" t="n"/>
      <c r="HN404" s="95" t="n"/>
      <c r="HO404" s="95" t="n"/>
      <c r="HP404" s="95" t="n"/>
      <c r="HQ404" s="95" t="n"/>
      <c r="HR404" s="95" t="n"/>
      <c r="HS404" s="95" t="n"/>
      <c r="HT404" s="95" t="n"/>
      <c r="HU404" s="95" t="n"/>
      <c r="HV404" s="95" t="n"/>
      <c r="HW404" s="95" t="n"/>
      <c r="HX404" s="95" t="n"/>
      <c r="HY404" s="95" t="n"/>
      <c r="HZ404" s="95" t="n"/>
      <c r="IA404" s="95" t="n"/>
      <c r="IB404" s="95" t="n"/>
      <c r="IC404" s="95" t="n"/>
      <c r="ID404" s="95" t="n"/>
      <c r="IE404" s="95" t="n"/>
      <c r="IF404" s="95" t="n"/>
      <c r="IG404" s="95" t="n"/>
      <c r="IH404" s="95" t="n"/>
      <c r="II404" s="95" t="n"/>
      <c r="IJ404" s="95" t="n"/>
      <c r="IK404" s="95" t="n"/>
      <c r="IL404" s="95" t="n"/>
      <c r="IM404" s="95" t="n"/>
      <c r="IN404" s="95" t="n"/>
      <c r="IO404" s="95" t="n"/>
      <c r="IP404" s="95" t="n"/>
      <c r="IQ404" s="95" t="n"/>
      <c r="IR404" s="95" t="n"/>
      <c r="IS404" s="95" t="n"/>
      <c r="IT404" s="95" t="n"/>
      <c r="IU404" s="95" t="n"/>
    </row>
    <row r="405" ht="12.75" customHeight="1" s="54">
      <c r="A405" s="95" t="n">
        <v>18</v>
      </c>
      <c r="B405" s="95" t="n">
        <v>1</v>
      </c>
      <c r="C405" s="95">
        <f>ROW(SmtRes!A382)</f>
        <v/>
      </c>
      <c r="D405" s="95">
        <f>ROW(EtalonRes!A382)</f>
        <v/>
      </c>
      <c r="E405" s="95" t="n">
        <v>2</v>
      </c>
      <c r="F405" s="95" t="inlineStr">
        <is>
          <t>TKP</t>
        </is>
      </c>
      <c r="G405" s="95" t="inlineStr">
        <is>
          <t>Раковина премиальная накладная/встраиваемая с крепежом</t>
        </is>
      </c>
      <c r="H405" s="95" t="inlineStr">
        <is>
          <t>шт.</t>
        </is>
      </c>
      <c r="I405" s="95" t="n">
        <v>3.15</v>
      </c>
      <c r="J405" s="95" t="n">
        <v>31223.62</v>
      </c>
      <c r="K405" s="95" t="n">
        <v>98354.39</v>
      </c>
      <c r="L405" s="95" t="n"/>
      <c r="M405" s="95" t="n"/>
      <c r="N405" s="95" t="n"/>
      <c r="O405" s="95">
        <f>ROUND(Z405,2)</f>
        <v/>
      </c>
      <c r="P405" s="95">
        <f>ROUND(U405,2)</f>
        <v/>
      </c>
      <c r="Q405" s="95">
        <f>ROUND(1,2)</f>
        <v/>
      </c>
      <c r="R405" s="95">
        <f>ROUND(AH405,2)</f>
        <v/>
      </c>
      <c r="S405" s="95" t="inlineStr">
        <is>
          <t>ТКП</t>
        </is>
      </c>
      <c r="T405" s="95" t="inlineStr">
        <is>
          <t>equipment</t>
        </is>
      </c>
      <c r="U405" s="95" t="n">
        <v>98354.39</v>
      </c>
      <c r="V405" s="95" t="n">
        <v>0</v>
      </c>
      <c r="W405" s="95" t="n">
        <v>0</v>
      </c>
      <c r="X405" s="95" t="n">
        <v>0</v>
      </c>
      <c r="Y405" s="95" t="n">
        <v>0</v>
      </c>
      <c r="Z405" s="95" t="n">
        <v>98354.39999999999</v>
      </c>
      <c r="AA405" s="95" t="n">
        <v>0</v>
      </c>
      <c r="AB405" s="95" t="n">
        <v>0</v>
      </c>
      <c r="AC405" s="95" t="n">
        <v>0</v>
      </c>
      <c r="AD405" s="95" t="n">
        <v>0</v>
      </c>
      <c r="AE405" s="95" t="inlineStr">
        <is>
          <t>equipment</t>
        </is>
      </c>
      <c r="AF405" s="95" t="n">
        <v>0</v>
      </c>
      <c r="AG405" s="95" t="n">
        <v>0</v>
      </c>
      <c r="AH405" s="95" t="n">
        <v>0</v>
      </c>
      <c r="AI405" s="95">
        <f>(EX405)</f>
        <v/>
      </c>
      <c r="AJ405" s="95">
        <f>(AS405)</f>
        <v/>
      </c>
      <c r="AK405" s="95" t="n">
        <v>0</v>
      </c>
      <c r="AL405" s="95" t="n">
        <v>0</v>
      </c>
      <c r="AM405" s="95" t="n">
        <v>0</v>
      </c>
      <c r="AN405" s="95" t="n">
        <v>0</v>
      </c>
      <c r="AO405" s="95">
        <f>ROUND(O405,2)</f>
        <v/>
      </c>
      <c r="AP405" s="95" t="n">
        <v>0</v>
      </c>
      <c r="AQ405" s="95">
        <f>ROUND(R405,2)</f>
        <v/>
      </c>
      <c r="AR405" s="95" t="n">
        <v>0</v>
      </c>
      <c r="AS405" s="95" t="n">
        <v>0</v>
      </c>
      <c r="AT405" s="95" t="n">
        <v>0</v>
      </c>
      <c r="AU405" s="95" t="n">
        <v>0</v>
      </c>
      <c r="AV405" s="95" t="n">
        <v>1</v>
      </c>
      <c r="AW405" s="95" t="n">
        <v>1</v>
      </c>
      <c r="AX405" s="95" t="n"/>
      <c r="AY405" s="95" t="n"/>
      <c r="AZ405" s="95" t="n">
        <v>1</v>
      </c>
      <c r="BA405" s="95" t="n">
        <v>0</v>
      </c>
      <c r="BB405" s="95" t="n">
        <v>0</v>
      </c>
      <c r="BC405" s="95" t="n">
        <v>1</v>
      </c>
      <c r="BD405" s="95" t="n"/>
      <c r="BE405" s="95" t="n"/>
      <c r="BF405" s="95" t="n"/>
      <c r="BG405" s="95" t="n"/>
      <c r="BH405" s="95" t="n">
        <v>3</v>
      </c>
      <c r="BI405" s="95" t="n">
        <v>3.15</v>
      </c>
      <c r="BJ405" s="95" t="n"/>
      <c r="BK405" s="95" t="n"/>
      <c r="BL405" s="95" t="n"/>
      <c r="BM405" s="95" t="n">
        <v>400003</v>
      </c>
      <c r="BN405" s="95" t="n">
        <v>0</v>
      </c>
      <c r="BO405" s="95" t="n"/>
      <c r="BP405" s="95" t="n">
        <v>0</v>
      </c>
      <c r="BQ405" s="95" t="n">
        <v>216</v>
      </c>
      <c r="BR405" s="95" t="n">
        <v>0</v>
      </c>
      <c r="BS405" s="95" t="n">
        <v>1</v>
      </c>
      <c r="BT405" s="95" t="n">
        <v>1</v>
      </c>
      <c r="BU405" s="95" t="n">
        <v>1</v>
      </c>
      <c r="BV405" s="95" t="n">
        <v>1</v>
      </c>
      <c r="BW405" s="95" t="n">
        <v>1</v>
      </c>
      <c r="BX405" s="95" t="n">
        <v>1</v>
      </c>
      <c r="BY405" s="95" t="n"/>
      <c r="BZ405" s="95" t="n">
        <v>0</v>
      </c>
      <c r="CA405" s="95" t="n">
        <v>0</v>
      </c>
      <c r="CB405" s="95" t="n"/>
      <c r="CC405" s="95" t="n"/>
      <c r="CD405" s="95" t="n"/>
      <c r="CE405" s="95" t="n">
        <v>30</v>
      </c>
      <c r="CF405" s="95" t="n">
        <v>0</v>
      </c>
      <c r="CG405" s="95" t="n">
        <v>0</v>
      </c>
      <c r="CH405" s="95" t="n"/>
      <c r="CI405" s="95" t="n"/>
      <c r="CJ405" s="95" t="n"/>
      <c r="CK405" s="95" t="n"/>
      <c r="CL405" s="95" t="n"/>
      <c r="CM405" s="95" t="n">
        <v>0</v>
      </c>
      <c r="CN405" s="95" t="n"/>
      <c r="CO405" s="95" t="n">
        <v>0</v>
      </c>
      <c r="CP405" s="95">
        <f>ROUND(P405,2)</f>
        <v/>
      </c>
      <c r="CQ405" s="95">
        <f>ROUND(V405,2)</f>
        <v/>
      </c>
      <c r="CR405" s="95">
        <f>ROUND(W405,2)</f>
        <v/>
      </c>
      <c r="CS405" s="95">
        <f>ROUND(X405,2)</f>
        <v/>
      </c>
      <c r="CT405" s="95">
        <f>ROUND(Y405,2)</f>
        <v/>
      </c>
      <c r="CU405" s="95">
        <f>ROUND(AF405,2)</f>
        <v/>
      </c>
      <c r="CV405" s="95">
        <f>ROUND((AH405*AV405),2)</f>
        <v/>
      </c>
      <c r="CW405" s="95">
        <f>ROUND(AI405,2)</f>
        <v/>
      </c>
      <c r="CX405" s="95">
        <f>ROUND(AJ405,2)</f>
        <v/>
      </c>
      <c r="CY405" s="95">
        <f>ROUND(((P405*AT405)/100),2)</f>
        <v/>
      </c>
      <c r="CZ405" s="95">
        <f>ROUND(((P405*AU405)/100),2)</f>
        <v/>
      </c>
      <c r="DA405" s="95" t="n"/>
      <c r="DB405" s="95" t="n"/>
      <c r="DC405" s="95" t="n"/>
      <c r="DD405" s="95" t="n"/>
      <c r="DE405" s="95" t="n"/>
      <c r="DF405" s="95" t="n"/>
      <c r="DG405" s="95" t="n"/>
      <c r="DH405" s="95" t="n"/>
      <c r="DI405" s="95" t="n"/>
      <c r="DJ405" s="95" t="n"/>
      <c r="DK405" s="95" t="n"/>
      <c r="DL405" s="95" t="n"/>
      <c r="DM405" s="95" t="n"/>
      <c r="DN405" s="95" t="n">
        <v>0</v>
      </c>
      <c r="DO405" s="95" t="n">
        <v>0</v>
      </c>
      <c r="DP405" s="95" t="n">
        <v>1</v>
      </c>
      <c r="DQ405" s="95" t="n">
        <v>1</v>
      </c>
      <c r="DR405" s="95" t="n"/>
      <c r="DS405" s="95" t="n"/>
      <c r="DT405" s="95" t="n"/>
      <c r="DU405" s="95" t="n">
        <v>1000</v>
      </c>
      <c r="DV405" s="95" t="inlineStr">
        <is>
          <t>шт.</t>
        </is>
      </c>
      <c r="DW405" s="95" t="inlineStr">
        <is>
          <t>шт.</t>
        </is>
      </c>
      <c r="DX405" s="95" t="n">
        <v>1</v>
      </c>
      <c r="DY405" s="95" t="n"/>
      <c r="DZ405" s="95" t="n"/>
      <c r="EA405" s="95" t="n"/>
      <c r="EB405" s="95" t="n"/>
      <c r="EC405" s="95" t="n"/>
      <c r="ED405" s="95" t="n"/>
      <c r="EE405" s="95" t="n">
        <v>1388971187</v>
      </c>
      <c r="EF405" s="95" t="n">
        <v>216</v>
      </c>
      <c r="EG405" s="95" t="inlineStr">
        <is>
          <t>Оборудование</t>
        </is>
      </c>
      <c r="EH405" s="95" t="n">
        <v>0</v>
      </c>
      <c r="EI405" s="95" t="n"/>
      <c r="EJ405" s="95" t="n">
        <v>3.15</v>
      </c>
      <c r="EK405" s="95" t="n">
        <v>0</v>
      </c>
      <c r="EL405" s="95" t="inlineStr">
        <is>
          <t>ТКП / коммерческое предложение</t>
        </is>
      </c>
      <c r="EM405" s="95" t="inlineStr">
        <is>
          <t>ТКП</t>
        </is>
      </c>
      <c r="EN405" s="95" t="n"/>
      <c r="EO405" s="95" t="n"/>
      <c r="EP405" s="95" t="n"/>
      <c r="EQ405" s="95" t="n">
        <v>0</v>
      </c>
      <c r="ER405" s="95" t="n">
        <v>31223.62</v>
      </c>
      <c r="ES405" s="95" t="n">
        <v>0</v>
      </c>
      <c r="ET405" s="95" t="n">
        <v>0</v>
      </c>
      <c r="EU405" s="95" t="n">
        <v>0</v>
      </c>
      <c r="EV405" s="95" t="n">
        <v>0</v>
      </c>
      <c r="EW405" s="95" t="n">
        <v>0</v>
      </c>
      <c r="EX405" s="95" t="n">
        <v>0</v>
      </c>
      <c r="EY405" s="95" t="n">
        <v>0</v>
      </c>
      <c r="EZ405" s="95" t="n"/>
      <c r="FA405" s="95" t="n"/>
      <c r="FB405" s="95" t="n"/>
      <c r="FC405" s="95" t="n"/>
      <c r="FD405" s="95" t="n"/>
      <c r="FE405" s="95" t="n"/>
      <c r="FF405" s="95" t="n"/>
      <c r="FG405" s="95" t="n"/>
      <c r="FH405" s="95" t="n"/>
      <c r="FI405" s="95" t="n"/>
      <c r="FJ405" s="95" t="n"/>
      <c r="FK405" s="95" t="n"/>
      <c r="FL405" s="95" t="n"/>
      <c r="FM405" s="95" t="n"/>
      <c r="FN405" s="95" t="n"/>
      <c r="FO405" s="95" t="n"/>
      <c r="FP405" s="95" t="n"/>
      <c r="FQ405" s="95" t="n">
        <v>0</v>
      </c>
      <c r="FR405" s="95">
        <f>ROUND(IF(BI405=3,GM405,0),2)</f>
        <v/>
      </c>
      <c r="FS405" s="95" t="n">
        <v>0</v>
      </c>
      <c r="FT405" s="95" t="n"/>
      <c r="FU405" s="95" t="n"/>
      <c r="FV405" s="95" t="n"/>
      <c r="FW405" s="95" t="n"/>
      <c r="FX405" s="95" t="n">
        <v>0</v>
      </c>
      <c r="FY405" s="95" t="n">
        <v>0</v>
      </c>
      <c r="FZ405" s="95" t="n"/>
      <c r="GA405" s="95" t="inlineStr">
        <is>
          <t>[83 / 1,20 /  1] +  1,2% Заг.скл</t>
        </is>
      </c>
      <c r="GB405" s="95" t="n"/>
      <c r="GC405" s="95" t="n"/>
      <c r="GD405" s="95" t="n">
        <v>1</v>
      </c>
      <c r="GE405" s="95" t="n"/>
      <c r="GF405" s="95" t="n">
        <v>1388971187</v>
      </c>
      <c r="GG405" s="95" t="n">
        <v>2</v>
      </c>
      <c r="GH405" s="95" t="n">
        <v>3</v>
      </c>
      <c r="GI405" s="95" t="n">
        <v>5</v>
      </c>
      <c r="GJ405" s="95" t="n">
        <v>0</v>
      </c>
      <c r="GK405" s="95" t="n">
        <v>0</v>
      </c>
      <c r="GL405" s="95">
        <f>ROUND(IF(AND(BH405=3,BI405=3,FS405&lt;&gt;0),P405,0),2)</f>
        <v/>
      </c>
      <c r="GM405" s="95">
        <f>ROUND(O405+X405+Y405,2)+GX405</f>
        <v/>
      </c>
      <c r="GN405" s="95">
        <f>IF(OR(BI405=0,BI405=1),GM405-GX405,0)</f>
        <v/>
      </c>
      <c r="GO405" s="95">
        <f>IF(BI405=2,GM405-GX405,0)</f>
        <v/>
      </c>
      <c r="GP405" s="95">
        <f>IF(BI405=4,GM405-GX405,0)</f>
        <v/>
      </c>
      <c r="GQ405" s="95" t="n"/>
      <c r="GR405" s="95" t="n">
        <v>1</v>
      </c>
      <c r="GS405" s="95" t="n">
        <v>1</v>
      </c>
      <c r="GT405" s="95" t="n">
        <v>0</v>
      </c>
      <c r="GU405" s="95" t="n"/>
      <c r="GV405" s="95">
        <f>ROUND((GT405),6)</f>
        <v/>
      </c>
      <c r="GW405" s="95" t="n">
        <v>1</v>
      </c>
      <c r="GX405" s="95">
        <f>ROUND(HC405*I405,2)</f>
        <v/>
      </c>
      <c r="GY405" s="95" t="n">
        <v>0</v>
      </c>
      <c r="GZ405" s="95" t="n">
        <v>0</v>
      </c>
      <c r="HA405" s="95" t="n">
        <v>0</v>
      </c>
      <c r="HB405" s="95" t="n">
        <v>0</v>
      </c>
      <c r="HC405" s="95">
        <f>GV405*GW405</f>
        <v/>
      </c>
      <c r="HD405" s="95" t="n">
        <v>0</v>
      </c>
      <c r="HE405" s="95" t="n"/>
      <c r="HF405" s="95" t="n"/>
      <c r="HG405" s="95" t="n"/>
      <c r="HH405" s="95" t="n"/>
      <c r="HI405" s="95" t="n"/>
      <c r="HJ405" s="95" t="n"/>
      <c r="HK405" s="95" t="n"/>
      <c r="HL405" s="95" t="n"/>
      <c r="HM405" s="95" t="n"/>
      <c r="HN405" s="95" t="n"/>
      <c r="HO405" s="95" t="n"/>
      <c r="HP405" s="95" t="n"/>
      <c r="HQ405" s="95" t="n"/>
      <c r="HR405" s="95" t="n"/>
      <c r="HS405" s="95" t="n"/>
      <c r="HT405" s="95" t="n"/>
      <c r="HU405" s="95" t="n"/>
      <c r="HV405" s="95" t="n"/>
      <c r="HW405" s="95" t="n"/>
      <c r="HX405" s="95" t="n"/>
      <c r="HY405" s="95" t="n"/>
      <c r="HZ405" s="95" t="n"/>
      <c r="IA405" s="95" t="n"/>
      <c r="IB405" s="95" t="n"/>
      <c r="IC405" s="95" t="n"/>
      <c r="ID405" s="95" t="n"/>
      <c r="IE405" s="95" t="n"/>
      <c r="IF405" s="95" t="n"/>
      <c r="IG405" s="95" t="n"/>
      <c r="IH405" s="95" t="n"/>
      <c r="II405" s="95" t="n"/>
      <c r="IJ405" s="95" t="n"/>
      <c r="IK405" s="95" t="n"/>
      <c r="IL405" s="95" t="n"/>
      <c r="IM405" s="95" t="n"/>
      <c r="IN405" s="95" t="n"/>
      <c r="IO405" s="95" t="n"/>
      <c r="IP405" s="95" t="n"/>
      <c r="IQ405" s="95" t="n"/>
      <c r="IR405" s="95" t="n"/>
      <c r="IS405" s="95" t="n"/>
      <c r="IT405" s="95" t="n"/>
      <c r="IU405" s="95" t="n"/>
    </row>
    <row r="406" ht="12.75" customHeight="1" s="54">
      <c r="A406" s="95" t="n">
        <v>18</v>
      </c>
      <c r="B406" s="95" t="n">
        <v>1</v>
      </c>
      <c r="C406" s="95">
        <f>ROW(SmtRes!A383)</f>
        <v/>
      </c>
      <c r="D406" s="95">
        <f>ROW(EtalonRes!A383)</f>
        <v/>
      </c>
      <c r="E406" s="95" t="n">
        <v>2.1</v>
      </c>
      <c r="F406" s="95" t="inlineStr">
        <is>
          <t>TKP</t>
        </is>
      </c>
      <c r="G406" s="95" t="inlineStr">
        <is>
          <t>Зеркало премиальное с подсветкой и крепежом</t>
        </is>
      </c>
      <c r="H406" s="95" t="inlineStr">
        <is>
          <t>шт.</t>
        </is>
      </c>
      <c r="I406" s="95" t="n">
        <v>3.15</v>
      </c>
      <c r="J406" s="95" t="n">
        <v>24532.84</v>
      </c>
      <c r="K406" s="95" t="n">
        <v>77278.45</v>
      </c>
      <c r="L406" s="95" t="n"/>
      <c r="M406" s="95" t="n"/>
      <c r="N406" s="95" t="n"/>
      <c r="O406" s="95">
        <f>ROUND(Z406,2)</f>
        <v/>
      </c>
      <c r="P406" s="95">
        <f>ROUND(U406,2)</f>
        <v/>
      </c>
      <c r="Q406" s="95">
        <f>ROUND(1,2)</f>
        <v/>
      </c>
      <c r="R406" s="95">
        <f>ROUND(AH406,2)</f>
        <v/>
      </c>
      <c r="S406" s="95" t="inlineStr">
        <is>
          <t>ТКП</t>
        </is>
      </c>
      <c r="T406" s="95" t="inlineStr">
        <is>
          <t>material</t>
        </is>
      </c>
      <c r="U406" s="95" t="n">
        <v>77278.45</v>
      </c>
      <c r="V406" s="95" t="n">
        <v>0</v>
      </c>
      <c r="W406" s="95" t="n">
        <v>0</v>
      </c>
      <c r="X406" s="95" t="n">
        <v>0</v>
      </c>
      <c r="Y406" s="95" t="n">
        <v>0</v>
      </c>
      <c r="Z406" s="95" t="n">
        <v>77278.45</v>
      </c>
      <c r="AA406" s="95" t="n">
        <v>0</v>
      </c>
      <c r="AB406" s="95" t="n">
        <v>0</v>
      </c>
      <c r="AC406" s="95" t="n">
        <v>0</v>
      </c>
      <c r="AD406" s="95" t="n">
        <v>0</v>
      </c>
      <c r="AE406" s="95" t="inlineStr">
        <is>
          <t>material</t>
        </is>
      </c>
      <c r="AF406" s="95" t="n">
        <v>0</v>
      </c>
      <c r="AG406" s="95" t="n">
        <v>0</v>
      </c>
      <c r="AH406" s="95" t="n">
        <v>0</v>
      </c>
      <c r="AI406" s="95">
        <f>(EX406)</f>
        <v/>
      </c>
      <c r="AJ406" s="95">
        <f>(AS406)</f>
        <v/>
      </c>
      <c r="AK406" s="95" t="n">
        <v>0</v>
      </c>
      <c r="AL406" s="95" t="n">
        <v>0</v>
      </c>
      <c r="AM406" s="95" t="n">
        <v>0</v>
      </c>
      <c r="AN406" s="95" t="n">
        <v>0</v>
      </c>
      <c r="AO406" s="95">
        <f>ROUND(O406,2)</f>
        <v/>
      </c>
      <c r="AP406" s="95" t="n">
        <v>0</v>
      </c>
      <c r="AQ406" s="95">
        <f>ROUND(R406,2)</f>
        <v/>
      </c>
      <c r="AR406" s="95" t="n">
        <v>0</v>
      </c>
      <c r="AS406" s="95" t="n">
        <v>0</v>
      </c>
      <c r="AT406" s="95" t="n">
        <v>0</v>
      </c>
      <c r="AU406" s="95" t="n">
        <v>0</v>
      </c>
      <c r="AV406" s="95" t="n">
        <v>1</v>
      </c>
      <c r="AW406" s="95" t="n">
        <v>1</v>
      </c>
      <c r="AX406" s="95" t="n"/>
      <c r="AY406" s="95" t="n"/>
      <c r="AZ406" s="95" t="n">
        <v>1</v>
      </c>
      <c r="BA406" s="95" t="n">
        <v>0</v>
      </c>
      <c r="BB406" s="95" t="n">
        <v>0</v>
      </c>
      <c r="BC406" s="95" t="n">
        <v>1</v>
      </c>
      <c r="BD406" s="95" t="n"/>
      <c r="BE406" s="95" t="n"/>
      <c r="BF406" s="95" t="n"/>
      <c r="BG406" s="95" t="n"/>
      <c r="BH406" s="95" t="n">
        <v>3</v>
      </c>
      <c r="BI406" s="95" t="n">
        <v>3.15</v>
      </c>
      <c r="BJ406" s="95" t="n"/>
      <c r="BK406" s="95" t="n"/>
      <c r="BL406" s="95" t="n"/>
      <c r="BM406" s="95" t="n">
        <v>400002</v>
      </c>
      <c r="BN406" s="95" t="n">
        <v>0</v>
      </c>
      <c r="BO406" s="95" t="n"/>
      <c r="BP406" s="95" t="n">
        <v>0</v>
      </c>
      <c r="BQ406" s="95" t="n">
        <v>202</v>
      </c>
      <c r="BR406" s="95" t="n">
        <v>0</v>
      </c>
      <c r="BS406" s="95" t="n">
        <v>1</v>
      </c>
      <c r="BT406" s="95" t="n">
        <v>1</v>
      </c>
      <c r="BU406" s="95" t="n">
        <v>1</v>
      </c>
      <c r="BV406" s="95" t="n">
        <v>1</v>
      </c>
      <c r="BW406" s="95" t="n">
        <v>1</v>
      </c>
      <c r="BX406" s="95" t="n">
        <v>1</v>
      </c>
      <c r="BY406" s="95" t="n"/>
      <c r="BZ406" s="95" t="n">
        <v>0</v>
      </c>
      <c r="CA406" s="95" t="n">
        <v>0</v>
      </c>
      <c r="CB406" s="95" t="n"/>
      <c r="CC406" s="95" t="n"/>
      <c r="CD406" s="95" t="n"/>
      <c r="CE406" s="95" t="n">
        <v>30</v>
      </c>
      <c r="CF406" s="95" t="n">
        <v>0</v>
      </c>
      <c r="CG406" s="95" t="n">
        <v>0</v>
      </c>
      <c r="CH406" s="95" t="n"/>
      <c r="CI406" s="95" t="n"/>
      <c r="CJ406" s="95" t="n"/>
      <c r="CK406" s="95" t="n"/>
      <c r="CL406" s="95" t="n"/>
      <c r="CM406" s="95" t="n">
        <v>0</v>
      </c>
      <c r="CN406" s="95" t="n"/>
      <c r="CO406" s="95" t="n">
        <v>0</v>
      </c>
      <c r="CP406" s="95">
        <f>ROUND(P406,2)</f>
        <v/>
      </c>
      <c r="CQ406" s="95">
        <f>ROUND(V406,2)</f>
        <v/>
      </c>
      <c r="CR406" s="95">
        <f>ROUND(W406,2)</f>
        <v/>
      </c>
      <c r="CS406" s="95">
        <f>ROUND(X406,2)</f>
        <v/>
      </c>
      <c r="CT406" s="95">
        <f>ROUND(Y406,2)</f>
        <v/>
      </c>
      <c r="CU406" s="95">
        <f>ROUND(AF406,2)</f>
        <v/>
      </c>
      <c r="CV406" s="95">
        <f>ROUND((AH406*AV406),2)</f>
        <v/>
      </c>
      <c r="CW406" s="95">
        <f>ROUND(AI406,2)</f>
        <v/>
      </c>
      <c r="CX406" s="95">
        <f>ROUND(AJ406,2)</f>
        <v/>
      </c>
      <c r="CY406" s="95">
        <f>ROUND(((P406*AT406)/100),2)</f>
        <v/>
      </c>
      <c r="CZ406" s="95">
        <f>ROUND(((P406*AU406)/100),2)</f>
        <v/>
      </c>
      <c r="DA406" s="95" t="n"/>
      <c r="DB406" s="95" t="n"/>
      <c r="DC406" s="95" t="n"/>
      <c r="DD406" s="95" t="n"/>
      <c r="DE406" s="95" t="n"/>
      <c r="DF406" s="95" t="n"/>
      <c r="DG406" s="95" t="n"/>
      <c r="DH406" s="95" t="n"/>
      <c r="DI406" s="95" t="n"/>
      <c r="DJ406" s="95" t="n"/>
      <c r="DK406" s="95" t="n"/>
      <c r="DL406" s="95" t="n"/>
      <c r="DM406" s="95" t="n"/>
      <c r="DN406" s="95" t="n">
        <v>0</v>
      </c>
      <c r="DO406" s="95" t="n">
        <v>0</v>
      </c>
      <c r="DP406" s="95" t="n">
        <v>1</v>
      </c>
      <c r="DQ406" s="95" t="n">
        <v>1</v>
      </c>
      <c r="DR406" s="95" t="n"/>
      <c r="DS406" s="95" t="n"/>
      <c r="DT406" s="95" t="n"/>
      <c r="DU406" s="95" t="n">
        <v>1000</v>
      </c>
      <c r="DV406" s="95" t="inlineStr">
        <is>
          <t>шт.</t>
        </is>
      </c>
      <c r="DW406" s="95" t="inlineStr">
        <is>
          <t>шт.</t>
        </is>
      </c>
      <c r="DX406" s="95" t="n">
        <v>1</v>
      </c>
      <c r="DY406" s="95" t="n"/>
      <c r="DZ406" s="95" t="n"/>
      <c r="EA406" s="95" t="n"/>
      <c r="EB406" s="95" t="n"/>
      <c r="EC406" s="95" t="n"/>
      <c r="ED406" s="95" t="n"/>
      <c r="EE406" s="95" t="n">
        <v>1534459340</v>
      </c>
      <c r="EF406" s="95" t="n">
        <v>202</v>
      </c>
      <c r="EG406" s="95" t="inlineStr">
        <is>
          <t>Материалы</t>
        </is>
      </c>
      <c r="EH406" s="95" t="n">
        <v>0</v>
      </c>
      <c r="EI406" s="95" t="n"/>
      <c r="EJ406" s="95" t="n">
        <v>3.15</v>
      </c>
      <c r="EK406" s="95" t="n">
        <v>0</v>
      </c>
      <c r="EL406" s="95" t="inlineStr">
        <is>
          <t>ТКП / коммерческое предложение</t>
        </is>
      </c>
      <c r="EM406" s="95" t="inlineStr">
        <is>
          <t>ТКП</t>
        </is>
      </c>
      <c r="EN406" s="95" t="n"/>
      <c r="EO406" s="95" t="n"/>
      <c r="EP406" s="95" t="n"/>
      <c r="EQ406" s="95" t="n">
        <v>0</v>
      </c>
      <c r="ER406" s="95" t="n">
        <v>24532.84</v>
      </c>
      <c r="ES406" s="95" t="n">
        <v>0</v>
      </c>
      <c r="ET406" s="95" t="n">
        <v>0</v>
      </c>
      <c r="EU406" s="95" t="n">
        <v>0</v>
      </c>
      <c r="EV406" s="95" t="n">
        <v>0</v>
      </c>
      <c r="EW406" s="95" t="n">
        <v>0</v>
      </c>
      <c r="EX406" s="95" t="n">
        <v>0</v>
      </c>
      <c r="EY406" s="95" t="n">
        <v>0</v>
      </c>
      <c r="EZ406" s="95" t="n"/>
      <c r="FA406" s="95" t="n"/>
      <c r="FB406" s="95" t="n"/>
      <c r="FC406" s="95" t="n"/>
      <c r="FD406" s="95" t="n"/>
      <c r="FE406" s="95" t="n"/>
      <c r="FF406" s="95" t="n"/>
      <c r="FG406" s="95" t="n"/>
      <c r="FH406" s="95" t="n"/>
      <c r="FI406" s="95" t="n"/>
      <c r="FJ406" s="95" t="n"/>
      <c r="FK406" s="95" t="n"/>
      <c r="FL406" s="95" t="n"/>
      <c r="FM406" s="95" t="n"/>
      <c r="FN406" s="95" t="n"/>
      <c r="FO406" s="95" t="n"/>
      <c r="FP406" s="95" t="n"/>
      <c r="FQ406" s="95" t="n">
        <v>0</v>
      </c>
      <c r="FR406" s="95">
        <f>ROUND(IF(BI406=3,GM406,0),2)</f>
        <v/>
      </c>
      <c r="FS406" s="95" t="n">
        <v>0</v>
      </c>
      <c r="FT406" s="95" t="n"/>
      <c r="FU406" s="95" t="n"/>
      <c r="FV406" s="95" t="n"/>
      <c r="FW406" s="95" t="n"/>
      <c r="FX406" s="95" t="n">
        <v>0</v>
      </c>
      <c r="FY406" s="95" t="n">
        <v>0</v>
      </c>
      <c r="FZ406" s="95" t="n"/>
      <c r="GA406" s="95" t="inlineStr">
        <is>
          <t>[82 / 1,20 /  1] +  2% Заг.скл</t>
        </is>
      </c>
      <c r="GB406" s="95" t="n"/>
      <c r="GC406" s="95" t="n"/>
      <c r="GD406" s="95" t="n">
        <v>1</v>
      </c>
      <c r="GE406" s="95" t="n"/>
      <c r="GF406" s="95" t="n">
        <v>1534459340</v>
      </c>
      <c r="GG406" s="95" t="n">
        <v>2</v>
      </c>
      <c r="GH406" s="95" t="n">
        <v>4</v>
      </c>
      <c r="GI406" s="95" t="n">
        <v>-2</v>
      </c>
      <c r="GJ406" s="95" t="n">
        <v>0</v>
      </c>
      <c r="GK406" s="95" t="n">
        <v>0</v>
      </c>
      <c r="GL406" s="95">
        <f>ROUND(IF(AND(BH406=3,BI406=3,FS406&lt;&gt;0),P406,0),2)</f>
        <v/>
      </c>
      <c r="GM406" s="95">
        <f>ROUND(O406+X406+Y406,2)+GX406</f>
        <v/>
      </c>
      <c r="GN406" s="95">
        <f>IF(OR(BI406=0,BI406=1),GM406-GX406,0)</f>
        <v/>
      </c>
      <c r="GO406" s="95">
        <f>IF(BI406=2,GM406-GX406,0)</f>
        <v/>
      </c>
      <c r="GP406" s="95">
        <f>IF(BI406=4,GM406-GX406,0)</f>
        <v/>
      </c>
      <c r="GQ406" s="95" t="n"/>
      <c r="GR406" s="95" t="n">
        <v>0</v>
      </c>
      <c r="GS406" s="95" t="n">
        <v>2</v>
      </c>
      <c r="GT406" s="95" t="n">
        <v>0</v>
      </c>
      <c r="GU406" s="95" t="n"/>
      <c r="GV406" s="95">
        <f>ROUND((GT406),6)</f>
        <v/>
      </c>
      <c r="GW406" s="95" t="n">
        <v>1</v>
      </c>
      <c r="GX406" s="95">
        <f>ROUND(HC406*I406,2)</f>
        <v/>
      </c>
      <c r="GY406" s="95" t="n">
        <v>0</v>
      </c>
      <c r="GZ406" s="95" t="n">
        <v>0</v>
      </c>
      <c r="HA406" s="95" t="n">
        <v>0</v>
      </c>
      <c r="HB406" s="95" t="n">
        <v>0</v>
      </c>
      <c r="HC406" s="95">
        <f>GV406*GW406</f>
        <v/>
      </c>
      <c r="HD406" s="95" t="n">
        <v>0</v>
      </c>
      <c r="HE406" s="95" t="n"/>
      <c r="HF406" s="95" t="n"/>
      <c r="HG406" s="95" t="n"/>
      <c r="HH406" s="95" t="n"/>
      <c r="HI406" s="95" t="n"/>
      <c r="HJ406" s="95" t="n"/>
      <c r="HK406" s="95" t="n"/>
      <c r="HL406" s="95" t="n"/>
      <c r="HM406" s="95" t="n"/>
      <c r="HN406" s="95" t="n"/>
      <c r="HO406" s="95" t="n"/>
      <c r="HP406" s="95" t="n"/>
      <c r="HQ406" s="95" t="n"/>
      <c r="HR406" s="95" t="n"/>
      <c r="HS406" s="95" t="n"/>
      <c r="HT406" s="95" t="n"/>
      <c r="HU406" s="95" t="n"/>
      <c r="HV406" s="95" t="n"/>
      <c r="HW406" s="95" t="n"/>
      <c r="HX406" s="95" t="n"/>
      <c r="HY406" s="95" t="n"/>
      <c r="HZ406" s="95" t="n"/>
      <c r="IA406" s="95" t="n"/>
      <c r="IB406" s="95" t="n"/>
      <c r="IC406" s="95" t="n"/>
      <c r="ID406" s="95" t="n"/>
      <c r="IE406" s="95" t="n"/>
      <c r="IF406" s="95" t="n"/>
      <c r="IG406" s="95" t="n"/>
      <c r="IH406" s="95" t="n"/>
      <c r="II406" s="95" t="n"/>
      <c r="IJ406" s="95" t="n"/>
      <c r="IK406" s="95" t="n"/>
      <c r="IL406" s="95" t="n"/>
      <c r="IM406" s="95" t="n"/>
      <c r="IN406" s="95" t="n"/>
      <c r="IO406" s="95" t="n"/>
      <c r="IP406" s="95" t="n"/>
      <c r="IQ406" s="95" t="n"/>
      <c r="IR406" s="95" t="n"/>
      <c r="IS406" s="95" t="n"/>
      <c r="IT406" s="95" t="n"/>
      <c r="IU406" s="95" t="n"/>
    </row>
    <row r="407" ht="12.75" customHeight="1" s="54">
      <c r="A407" s="95" t="n">
        <v>18</v>
      </c>
      <c r="B407" s="95" t="n">
        <v>1</v>
      </c>
      <c r="C407" s="95">
        <f>ROW(SmtRes!A384)</f>
        <v/>
      </c>
      <c r="D407" s="95">
        <f>ROW(EtalonRes!A384)</f>
        <v/>
      </c>
      <c r="E407" s="95" t="n">
        <v>2.1</v>
      </c>
      <c r="F407" s="95" t="inlineStr">
        <is>
          <t>TKP</t>
        </is>
      </c>
      <c r="G407" s="95" t="inlineStr">
        <is>
          <t>Санитарные аксессуары премиальные: дозаторы, держатели, крючки, ершики</t>
        </is>
      </c>
      <c r="H407" s="95" t="inlineStr">
        <is>
          <t>компл.</t>
        </is>
      </c>
      <c r="I407" s="95" t="n">
        <v>3.15</v>
      </c>
      <c r="J407" s="95" t="n">
        <v>16169.37</v>
      </c>
      <c r="K407" s="95" t="n">
        <v>50933.52</v>
      </c>
      <c r="L407" s="95" t="n"/>
      <c r="M407" s="95" t="n"/>
      <c r="N407" s="95" t="n"/>
      <c r="O407" s="95">
        <f>ROUND(Z407,2)</f>
        <v/>
      </c>
      <c r="P407" s="95">
        <f>ROUND(U407,2)</f>
        <v/>
      </c>
      <c r="Q407" s="95">
        <f>ROUND(1,2)</f>
        <v/>
      </c>
      <c r="R407" s="95">
        <f>ROUND(AH407,2)</f>
        <v/>
      </c>
      <c r="S407" s="95" t="inlineStr">
        <is>
          <t>ТКП</t>
        </is>
      </c>
      <c r="T407" s="95" t="inlineStr">
        <is>
          <t>material</t>
        </is>
      </c>
      <c r="U407" s="95" t="n">
        <v>50933.52</v>
      </c>
      <c r="V407" s="95" t="n">
        <v>0</v>
      </c>
      <c r="W407" s="95" t="n">
        <v>0</v>
      </c>
      <c r="X407" s="95" t="n">
        <v>0</v>
      </c>
      <c r="Y407" s="95" t="n">
        <v>0</v>
      </c>
      <c r="Z407" s="95" t="n">
        <v>50933.52</v>
      </c>
      <c r="AA407" s="95" t="n">
        <v>0</v>
      </c>
      <c r="AB407" s="95" t="n">
        <v>0</v>
      </c>
      <c r="AC407" s="95" t="n">
        <v>0</v>
      </c>
      <c r="AD407" s="95" t="n">
        <v>0</v>
      </c>
      <c r="AE407" s="95" t="inlineStr">
        <is>
          <t>material</t>
        </is>
      </c>
      <c r="AF407" s="95" t="n">
        <v>0</v>
      </c>
      <c r="AG407" s="95" t="n">
        <v>0</v>
      </c>
      <c r="AH407" s="95" t="n">
        <v>0</v>
      </c>
      <c r="AI407" s="95">
        <f>(EX407)</f>
        <v/>
      </c>
      <c r="AJ407" s="95">
        <f>(AS407)</f>
        <v/>
      </c>
      <c r="AK407" s="95" t="n">
        <v>0</v>
      </c>
      <c r="AL407" s="95" t="n">
        <v>0</v>
      </c>
      <c r="AM407" s="95" t="n">
        <v>0</v>
      </c>
      <c r="AN407" s="95" t="n">
        <v>0</v>
      </c>
      <c r="AO407" s="95">
        <f>ROUND(O407,2)</f>
        <v/>
      </c>
      <c r="AP407" s="95" t="n">
        <v>0</v>
      </c>
      <c r="AQ407" s="95">
        <f>ROUND(R407,2)</f>
        <v/>
      </c>
      <c r="AR407" s="95" t="n">
        <v>0</v>
      </c>
      <c r="AS407" s="95" t="n">
        <v>0</v>
      </c>
      <c r="AT407" s="95" t="n">
        <v>0</v>
      </c>
      <c r="AU407" s="95" t="n">
        <v>0</v>
      </c>
      <c r="AV407" s="95" t="n">
        <v>1</v>
      </c>
      <c r="AW407" s="95" t="n">
        <v>1</v>
      </c>
      <c r="AX407" s="95" t="n"/>
      <c r="AY407" s="95" t="n"/>
      <c r="AZ407" s="95" t="n">
        <v>1</v>
      </c>
      <c r="BA407" s="95" t="n">
        <v>0</v>
      </c>
      <c r="BB407" s="95" t="n">
        <v>0</v>
      </c>
      <c r="BC407" s="95" t="n">
        <v>1</v>
      </c>
      <c r="BD407" s="95" t="n"/>
      <c r="BE407" s="95" t="n"/>
      <c r="BF407" s="95" t="n"/>
      <c r="BG407" s="95" t="n"/>
      <c r="BH407" s="95" t="n">
        <v>3</v>
      </c>
      <c r="BI407" s="95" t="n">
        <v>3.15</v>
      </c>
      <c r="BJ407" s="95" t="n"/>
      <c r="BK407" s="95" t="n"/>
      <c r="BL407" s="95" t="n"/>
      <c r="BM407" s="95" t="n">
        <v>400002</v>
      </c>
      <c r="BN407" s="95" t="n">
        <v>0</v>
      </c>
      <c r="BO407" s="95" t="n"/>
      <c r="BP407" s="95" t="n">
        <v>0</v>
      </c>
      <c r="BQ407" s="95" t="n">
        <v>202</v>
      </c>
      <c r="BR407" s="95" t="n">
        <v>0</v>
      </c>
      <c r="BS407" s="95" t="n">
        <v>1</v>
      </c>
      <c r="BT407" s="95" t="n">
        <v>1</v>
      </c>
      <c r="BU407" s="95" t="n">
        <v>1</v>
      </c>
      <c r="BV407" s="95" t="n">
        <v>1</v>
      </c>
      <c r="BW407" s="95" t="n">
        <v>1</v>
      </c>
      <c r="BX407" s="95" t="n">
        <v>1</v>
      </c>
      <c r="BY407" s="95" t="n"/>
      <c r="BZ407" s="95" t="n">
        <v>0</v>
      </c>
      <c r="CA407" s="95" t="n">
        <v>0</v>
      </c>
      <c r="CB407" s="95" t="n"/>
      <c r="CC407" s="95" t="n"/>
      <c r="CD407" s="95" t="n"/>
      <c r="CE407" s="95" t="n">
        <v>30</v>
      </c>
      <c r="CF407" s="95" t="n">
        <v>0</v>
      </c>
      <c r="CG407" s="95" t="n">
        <v>0</v>
      </c>
      <c r="CH407" s="95" t="n"/>
      <c r="CI407" s="95" t="n"/>
      <c r="CJ407" s="95" t="n"/>
      <c r="CK407" s="95" t="n"/>
      <c r="CL407" s="95" t="n"/>
      <c r="CM407" s="95" t="n">
        <v>0</v>
      </c>
      <c r="CN407" s="95" t="n"/>
      <c r="CO407" s="95" t="n">
        <v>0</v>
      </c>
      <c r="CP407" s="95">
        <f>ROUND(P407,2)</f>
        <v/>
      </c>
      <c r="CQ407" s="95">
        <f>ROUND(V407,2)</f>
        <v/>
      </c>
      <c r="CR407" s="95">
        <f>ROUND(W407,2)</f>
        <v/>
      </c>
      <c r="CS407" s="95">
        <f>ROUND(X407,2)</f>
        <v/>
      </c>
      <c r="CT407" s="95">
        <f>ROUND(Y407,2)</f>
        <v/>
      </c>
      <c r="CU407" s="95">
        <f>ROUND(AF407,2)</f>
        <v/>
      </c>
      <c r="CV407" s="95">
        <f>ROUND((AH407*AV407),2)</f>
        <v/>
      </c>
      <c r="CW407" s="95">
        <f>ROUND(AI407,2)</f>
        <v/>
      </c>
      <c r="CX407" s="95">
        <f>ROUND(AJ407,2)</f>
        <v/>
      </c>
      <c r="CY407" s="95">
        <f>ROUND(((P407*AT407)/100),2)</f>
        <v/>
      </c>
      <c r="CZ407" s="95">
        <f>ROUND(((P407*AU407)/100),2)</f>
        <v/>
      </c>
      <c r="DA407" s="95" t="n"/>
      <c r="DB407" s="95" t="n"/>
      <c r="DC407" s="95" t="n"/>
      <c r="DD407" s="95" t="n"/>
      <c r="DE407" s="95" t="n"/>
      <c r="DF407" s="95" t="n"/>
      <c r="DG407" s="95" t="n"/>
      <c r="DH407" s="95" t="n"/>
      <c r="DI407" s="95" t="n"/>
      <c r="DJ407" s="95" t="n"/>
      <c r="DK407" s="95" t="n"/>
      <c r="DL407" s="95" t="n"/>
      <c r="DM407" s="95" t="n"/>
      <c r="DN407" s="95" t="n">
        <v>0</v>
      </c>
      <c r="DO407" s="95" t="n">
        <v>0</v>
      </c>
      <c r="DP407" s="95" t="n">
        <v>1</v>
      </c>
      <c r="DQ407" s="95" t="n">
        <v>1</v>
      </c>
      <c r="DR407" s="95" t="n"/>
      <c r="DS407" s="95" t="n"/>
      <c r="DT407" s="95" t="n"/>
      <c r="DU407" s="95" t="n">
        <v>1000</v>
      </c>
      <c r="DV407" s="95" t="inlineStr">
        <is>
          <t>компл.</t>
        </is>
      </c>
      <c r="DW407" s="95" t="inlineStr">
        <is>
          <t>компл.</t>
        </is>
      </c>
      <c r="DX407" s="95" t="n">
        <v>1</v>
      </c>
      <c r="DY407" s="95" t="n"/>
      <c r="DZ407" s="95" t="n"/>
      <c r="EA407" s="95" t="n"/>
      <c r="EB407" s="95" t="n"/>
      <c r="EC407" s="95" t="n"/>
      <c r="ED407" s="95" t="n"/>
      <c r="EE407" s="95" t="n">
        <v>1261930754</v>
      </c>
      <c r="EF407" s="95" t="n">
        <v>202</v>
      </c>
      <c r="EG407" s="95" t="inlineStr">
        <is>
          <t>Материалы</t>
        </is>
      </c>
      <c r="EH407" s="95" t="n">
        <v>0</v>
      </c>
      <c r="EI407" s="95" t="n"/>
      <c r="EJ407" s="95" t="n">
        <v>3.15</v>
      </c>
      <c r="EK407" s="95" t="n">
        <v>0</v>
      </c>
      <c r="EL407" s="95" t="inlineStr">
        <is>
          <t>ТКП / коммерческое предложение</t>
        </is>
      </c>
      <c r="EM407" s="95" t="inlineStr">
        <is>
          <t>ТКП</t>
        </is>
      </c>
      <c r="EN407" s="95" t="n"/>
      <c r="EO407" s="95" t="n"/>
      <c r="EP407" s="95" t="n"/>
      <c r="EQ407" s="95" t="n">
        <v>0</v>
      </c>
      <c r="ER407" s="95" t="n">
        <v>16169.37</v>
      </c>
      <c r="ES407" s="95" t="n">
        <v>0</v>
      </c>
      <c r="ET407" s="95" t="n">
        <v>0</v>
      </c>
      <c r="EU407" s="95" t="n">
        <v>0</v>
      </c>
      <c r="EV407" s="95" t="n">
        <v>0</v>
      </c>
      <c r="EW407" s="95" t="n">
        <v>0</v>
      </c>
      <c r="EX407" s="95" t="n">
        <v>0</v>
      </c>
      <c r="EY407" s="95" t="n">
        <v>0</v>
      </c>
      <c r="EZ407" s="95" t="n"/>
      <c r="FA407" s="95" t="n"/>
      <c r="FB407" s="95" t="n"/>
      <c r="FC407" s="95" t="n"/>
      <c r="FD407" s="95" t="n"/>
      <c r="FE407" s="95" t="n"/>
      <c r="FF407" s="95" t="n"/>
      <c r="FG407" s="95" t="n"/>
      <c r="FH407" s="95" t="n"/>
      <c r="FI407" s="95" t="n"/>
      <c r="FJ407" s="95" t="n"/>
      <c r="FK407" s="95" t="n"/>
      <c r="FL407" s="95" t="n"/>
      <c r="FM407" s="95" t="n"/>
      <c r="FN407" s="95" t="n"/>
      <c r="FO407" s="95" t="n"/>
      <c r="FP407" s="95" t="n"/>
      <c r="FQ407" s="95" t="n">
        <v>0</v>
      </c>
      <c r="FR407" s="95">
        <f>ROUND(IF(BI407=3,GM407,0),2)</f>
        <v/>
      </c>
      <c r="FS407" s="95" t="n">
        <v>0</v>
      </c>
      <c r="FT407" s="95" t="n"/>
      <c r="FU407" s="95" t="n"/>
      <c r="FV407" s="95" t="n"/>
      <c r="FW407" s="95" t="n"/>
      <c r="FX407" s="95" t="n">
        <v>0</v>
      </c>
      <c r="FY407" s="95" t="n">
        <v>0</v>
      </c>
      <c r="FZ407" s="95" t="n"/>
      <c r="GA407" s="95" t="inlineStr">
        <is>
          <t>[82 / 1,20 /  1] +  2% Заг.скл</t>
        </is>
      </c>
      <c r="GB407" s="95" t="n"/>
      <c r="GC407" s="95" t="n"/>
      <c r="GD407" s="95" t="n">
        <v>1</v>
      </c>
      <c r="GE407" s="95" t="n"/>
      <c r="GF407" s="95" t="n">
        <v>1261930754</v>
      </c>
      <c r="GG407" s="95" t="n">
        <v>2</v>
      </c>
      <c r="GH407" s="95" t="n">
        <v>4</v>
      </c>
      <c r="GI407" s="95" t="n">
        <v>-2</v>
      </c>
      <c r="GJ407" s="95" t="n">
        <v>0</v>
      </c>
      <c r="GK407" s="95" t="n">
        <v>0</v>
      </c>
      <c r="GL407" s="95">
        <f>ROUND(IF(AND(BH407=3,BI407=3,FS407&lt;&gt;0),P407,0),2)</f>
        <v/>
      </c>
      <c r="GM407" s="95">
        <f>ROUND(O407+X407+Y407,2)+GX407</f>
        <v/>
      </c>
      <c r="GN407" s="95">
        <f>IF(OR(BI407=0,BI407=1),GM407-GX407,0)</f>
        <v/>
      </c>
      <c r="GO407" s="95">
        <f>IF(BI407=2,GM407-GX407,0)</f>
        <v/>
      </c>
      <c r="GP407" s="95">
        <f>IF(BI407=4,GM407-GX407,0)</f>
        <v/>
      </c>
      <c r="GQ407" s="95" t="n"/>
      <c r="GR407" s="95" t="n">
        <v>0</v>
      </c>
      <c r="GS407" s="95" t="n">
        <v>2</v>
      </c>
      <c r="GT407" s="95" t="n">
        <v>0</v>
      </c>
      <c r="GU407" s="95" t="n"/>
      <c r="GV407" s="95">
        <f>ROUND((GT407),6)</f>
        <v/>
      </c>
      <c r="GW407" s="95" t="n">
        <v>1</v>
      </c>
      <c r="GX407" s="95">
        <f>ROUND(HC407*I407,2)</f>
        <v/>
      </c>
      <c r="GY407" s="95" t="n">
        <v>0</v>
      </c>
      <c r="GZ407" s="95" t="n">
        <v>0</v>
      </c>
      <c r="HA407" s="95" t="n">
        <v>0</v>
      </c>
      <c r="HB407" s="95" t="n">
        <v>0</v>
      </c>
      <c r="HC407" s="95">
        <f>GV407*GW407</f>
        <v/>
      </c>
      <c r="HD407" s="95" t="n">
        <v>0</v>
      </c>
      <c r="HE407" s="95" t="n"/>
      <c r="HF407" s="95" t="n"/>
      <c r="HG407" s="95" t="n"/>
      <c r="HH407" s="95" t="n"/>
      <c r="HI407" s="95" t="n"/>
      <c r="HJ407" s="95" t="n"/>
      <c r="HK407" s="95" t="n"/>
      <c r="HL407" s="95" t="n"/>
      <c r="HM407" s="95" t="n"/>
      <c r="HN407" s="95" t="n"/>
      <c r="HO407" s="95" t="n"/>
      <c r="HP407" s="95" t="n"/>
      <c r="HQ407" s="95" t="n"/>
      <c r="HR407" s="95" t="n"/>
      <c r="HS407" s="95" t="n"/>
      <c r="HT407" s="95" t="n"/>
      <c r="HU407" s="95" t="n"/>
      <c r="HV407" s="95" t="n"/>
      <c r="HW407" s="95" t="n"/>
      <c r="HX407" s="95" t="n"/>
      <c r="HY407" s="95" t="n"/>
      <c r="HZ407" s="95" t="n"/>
      <c r="IA407" s="95" t="n"/>
      <c r="IB407" s="95" t="n"/>
      <c r="IC407" s="95" t="n"/>
      <c r="ID407" s="95" t="n"/>
      <c r="IE407" s="95" t="n"/>
      <c r="IF407" s="95" t="n"/>
      <c r="IG407" s="95" t="n"/>
      <c r="IH407" s="95" t="n"/>
      <c r="II407" s="95" t="n"/>
      <c r="IJ407" s="95" t="n"/>
      <c r="IK407" s="95" t="n"/>
      <c r="IL407" s="95" t="n"/>
      <c r="IM407" s="95" t="n"/>
      <c r="IN407" s="95" t="n"/>
      <c r="IO407" s="95" t="n"/>
      <c r="IP407" s="95" t="n"/>
      <c r="IQ407" s="95" t="n"/>
      <c r="IR407" s="95" t="n"/>
      <c r="IS407" s="95" t="n"/>
      <c r="IT407" s="95" t="n"/>
      <c r="IU407" s="95" t="n"/>
    </row>
    <row r="408" ht="12.75" customHeight="1" s="54">
      <c r="A408" s="95" t="n">
        <v>18</v>
      </c>
      <c r="B408" s="95" t="n">
        <v>1</v>
      </c>
      <c r="C408" s="95">
        <f>ROW(SmtRes!A385)</f>
        <v/>
      </c>
      <c r="D408" s="95">
        <f>ROW(EtalonRes!A385)</f>
        <v/>
      </c>
      <c r="E408" s="95" t="n">
        <v>2.1</v>
      </c>
      <c r="F408" s="95" t="inlineStr">
        <is>
          <t>TKP</t>
        </is>
      </c>
      <c r="G408" s="95" t="inlineStr">
        <is>
          <t>Сушилка для рук/диспенсер премиальный</t>
        </is>
      </c>
      <c r="H408" s="95" t="inlineStr">
        <is>
          <t>шт.</t>
        </is>
      </c>
      <c r="I408" s="95" t="n">
        <v>3.15</v>
      </c>
      <c r="J408" s="95" t="n">
        <v>31223.62</v>
      </c>
      <c r="K408" s="95" t="n">
        <v>98354.39</v>
      </c>
      <c r="L408" s="95" t="n"/>
      <c r="M408" s="95" t="n"/>
      <c r="N408" s="95" t="n"/>
      <c r="O408" s="95">
        <f>ROUND(Z408,2)</f>
        <v/>
      </c>
      <c r="P408" s="95">
        <f>ROUND(U408,2)</f>
        <v/>
      </c>
      <c r="Q408" s="95">
        <f>ROUND(1,2)</f>
        <v/>
      </c>
      <c r="R408" s="95">
        <f>ROUND(AH408,2)</f>
        <v/>
      </c>
      <c r="S408" s="95" t="inlineStr">
        <is>
          <t>ТКП</t>
        </is>
      </c>
      <c r="T408" s="95" t="inlineStr">
        <is>
          <t>material</t>
        </is>
      </c>
      <c r="U408" s="95" t="n">
        <v>98354.39</v>
      </c>
      <c r="V408" s="95" t="n">
        <v>0</v>
      </c>
      <c r="W408" s="95" t="n">
        <v>0</v>
      </c>
      <c r="X408" s="95" t="n">
        <v>0</v>
      </c>
      <c r="Y408" s="95" t="n">
        <v>0</v>
      </c>
      <c r="Z408" s="95" t="n">
        <v>98354.39999999999</v>
      </c>
      <c r="AA408" s="95" t="n">
        <v>0</v>
      </c>
      <c r="AB408" s="95" t="n">
        <v>0</v>
      </c>
      <c r="AC408" s="95" t="n">
        <v>0</v>
      </c>
      <c r="AD408" s="95" t="n">
        <v>0</v>
      </c>
      <c r="AE408" s="95" t="inlineStr">
        <is>
          <t>material</t>
        </is>
      </c>
      <c r="AF408" s="95" t="n">
        <v>0</v>
      </c>
      <c r="AG408" s="95" t="n">
        <v>0</v>
      </c>
      <c r="AH408" s="95" t="n">
        <v>0</v>
      </c>
      <c r="AI408" s="95">
        <f>(EX408)</f>
        <v/>
      </c>
      <c r="AJ408" s="95">
        <f>(AS408)</f>
        <v/>
      </c>
      <c r="AK408" s="95" t="n">
        <v>0</v>
      </c>
      <c r="AL408" s="95" t="n">
        <v>0</v>
      </c>
      <c r="AM408" s="95" t="n">
        <v>0</v>
      </c>
      <c r="AN408" s="95" t="n">
        <v>0</v>
      </c>
      <c r="AO408" s="95">
        <f>ROUND(O408,2)</f>
        <v/>
      </c>
      <c r="AP408" s="95" t="n">
        <v>0</v>
      </c>
      <c r="AQ408" s="95">
        <f>ROUND(R408,2)</f>
        <v/>
      </c>
      <c r="AR408" s="95" t="n">
        <v>0</v>
      </c>
      <c r="AS408" s="95" t="n">
        <v>0</v>
      </c>
      <c r="AT408" s="95" t="n">
        <v>0</v>
      </c>
      <c r="AU408" s="95" t="n">
        <v>0</v>
      </c>
      <c r="AV408" s="95" t="n">
        <v>1</v>
      </c>
      <c r="AW408" s="95" t="n">
        <v>1</v>
      </c>
      <c r="AX408" s="95" t="n"/>
      <c r="AY408" s="95" t="n"/>
      <c r="AZ408" s="95" t="n">
        <v>1</v>
      </c>
      <c r="BA408" s="95" t="n">
        <v>0</v>
      </c>
      <c r="BB408" s="95" t="n">
        <v>0</v>
      </c>
      <c r="BC408" s="95" t="n">
        <v>1</v>
      </c>
      <c r="BD408" s="95" t="n"/>
      <c r="BE408" s="95" t="n"/>
      <c r="BF408" s="95" t="n"/>
      <c r="BG408" s="95" t="n"/>
      <c r="BH408" s="95" t="n">
        <v>3</v>
      </c>
      <c r="BI408" s="95" t="n">
        <v>3.15</v>
      </c>
      <c r="BJ408" s="95" t="n"/>
      <c r="BK408" s="95" t="n"/>
      <c r="BL408" s="95" t="n"/>
      <c r="BM408" s="95" t="n">
        <v>400002</v>
      </c>
      <c r="BN408" s="95" t="n">
        <v>0</v>
      </c>
      <c r="BO408" s="95" t="n"/>
      <c r="BP408" s="95" t="n">
        <v>0</v>
      </c>
      <c r="BQ408" s="95" t="n">
        <v>202</v>
      </c>
      <c r="BR408" s="95" t="n">
        <v>0</v>
      </c>
      <c r="BS408" s="95" t="n">
        <v>1</v>
      </c>
      <c r="BT408" s="95" t="n">
        <v>1</v>
      </c>
      <c r="BU408" s="95" t="n">
        <v>1</v>
      </c>
      <c r="BV408" s="95" t="n">
        <v>1</v>
      </c>
      <c r="BW408" s="95" t="n">
        <v>1</v>
      </c>
      <c r="BX408" s="95" t="n">
        <v>1</v>
      </c>
      <c r="BY408" s="95" t="n"/>
      <c r="BZ408" s="95" t="n">
        <v>0</v>
      </c>
      <c r="CA408" s="95" t="n">
        <v>0</v>
      </c>
      <c r="CB408" s="95" t="n"/>
      <c r="CC408" s="95" t="n"/>
      <c r="CD408" s="95" t="n"/>
      <c r="CE408" s="95" t="n">
        <v>30</v>
      </c>
      <c r="CF408" s="95" t="n">
        <v>0</v>
      </c>
      <c r="CG408" s="95" t="n">
        <v>0</v>
      </c>
      <c r="CH408" s="95" t="n"/>
      <c r="CI408" s="95" t="n"/>
      <c r="CJ408" s="95" t="n"/>
      <c r="CK408" s="95" t="n"/>
      <c r="CL408" s="95" t="n"/>
      <c r="CM408" s="95" t="n">
        <v>0</v>
      </c>
      <c r="CN408" s="95" t="n"/>
      <c r="CO408" s="95" t="n">
        <v>0</v>
      </c>
      <c r="CP408" s="95">
        <f>ROUND(P408,2)</f>
        <v/>
      </c>
      <c r="CQ408" s="95">
        <f>ROUND(V408,2)</f>
        <v/>
      </c>
      <c r="CR408" s="95">
        <f>ROUND(W408,2)</f>
        <v/>
      </c>
      <c r="CS408" s="95">
        <f>ROUND(X408,2)</f>
        <v/>
      </c>
      <c r="CT408" s="95">
        <f>ROUND(Y408,2)</f>
        <v/>
      </c>
      <c r="CU408" s="95">
        <f>ROUND(AF408,2)</f>
        <v/>
      </c>
      <c r="CV408" s="95">
        <f>ROUND((AH408*AV408),2)</f>
        <v/>
      </c>
      <c r="CW408" s="95">
        <f>ROUND(AI408,2)</f>
        <v/>
      </c>
      <c r="CX408" s="95">
        <f>ROUND(AJ408,2)</f>
        <v/>
      </c>
      <c r="CY408" s="95">
        <f>ROUND(((P408*AT408)/100),2)</f>
        <v/>
      </c>
      <c r="CZ408" s="95">
        <f>ROUND(((P408*AU408)/100),2)</f>
        <v/>
      </c>
      <c r="DA408" s="95" t="n"/>
      <c r="DB408" s="95" t="n"/>
      <c r="DC408" s="95" t="n"/>
      <c r="DD408" s="95" t="n"/>
      <c r="DE408" s="95" t="n"/>
      <c r="DF408" s="95" t="n"/>
      <c r="DG408" s="95" t="n"/>
      <c r="DH408" s="95" t="n"/>
      <c r="DI408" s="95" t="n"/>
      <c r="DJ408" s="95" t="n"/>
      <c r="DK408" s="95" t="n"/>
      <c r="DL408" s="95" t="n"/>
      <c r="DM408" s="95" t="n"/>
      <c r="DN408" s="95" t="n">
        <v>0</v>
      </c>
      <c r="DO408" s="95" t="n">
        <v>0</v>
      </c>
      <c r="DP408" s="95" t="n">
        <v>1</v>
      </c>
      <c r="DQ408" s="95" t="n">
        <v>1</v>
      </c>
      <c r="DR408" s="95" t="n"/>
      <c r="DS408" s="95" t="n"/>
      <c r="DT408" s="95" t="n"/>
      <c r="DU408" s="95" t="n">
        <v>1000</v>
      </c>
      <c r="DV408" s="95" t="inlineStr">
        <is>
          <t>шт.</t>
        </is>
      </c>
      <c r="DW408" s="95" t="inlineStr">
        <is>
          <t>шт.</t>
        </is>
      </c>
      <c r="DX408" s="95" t="n">
        <v>1</v>
      </c>
      <c r="DY408" s="95" t="n"/>
      <c r="DZ408" s="95" t="n"/>
      <c r="EA408" s="95" t="n"/>
      <c r="EB408" s="95" t="n"/>
      <c r="EC408" s="95" t="n"/>
      <c r="ED408" s="95" t="n"/>
      <c r="EE408" s="95" t="n">
        <v>1534459340</v>
      </c>
      <c r="EF408" s="95" t="n">
        <v>202</v>
      </c>
      <c r="EG408" s="95" t="inlineStr">
        <is>
          <t>Материалы</t>
        </is>
      </c>
      <c r="EH408" s="95" t="n">
        <v>0</v>
      </c>
      <c r="EI408" s="95" t="n"/>
      <c r="EJ408" s="95" t="n">
        <v>3.15</v>
      </c>
      <c r="EK408" s="95" t="n">
        <v>0</v>
      </c>
      <c r="EL408" s="95" t="inlineStr">
        <is>
          <t>ТКП / коммерческое предложение</t>
        </is>
      </c>
      <c r="EM408" s="95" t="inlineStr">
        <is>
          <t>ТКП</t>
        </is>
      </c>
      <c r="EN408" s="95" t="n"/>
      <c r="EO408" s="95" t="n"/>
      <c r="EP408" s="95" t="n"/>
      <c r="EQ408" s="95" t="n">
        <v>0</v>
      </c>
      <c r="ER408" s="95" t="n">
        <v>31223.62</v>
      </c>
      <c r="ES408" s="95" t="n">
        <v>0</v>
      </c>
      <c r="ET408" s="95" t="n">
        <v>0</v>
      </c>
      <c r="EU408" s="95" t="n">
        <v>0</v>
      </c>
      <c r="EV408" s="95" t="n">
        <v>0</v>
      </c>
      <c r="EW408" s="95" t="n">
        <v>0</v>
      </c>
      <c r="EX408" s="95" t="n">
        <v>0</v>
      </c>
      <c r="EY408" s="95" t="n">
        <v>0</v>
      </c>
      <c r="EZ408" s="95" t="n"/>
      <c r="FA408" s="95" t="n"/>
      <c r="FB408" s="95" t="n"/>
      <c r="FC408" s="95" t="n"/>
      <c r="FD408" s="95" t="n"/>
      <c r="FE408" s="95" t="n"/>
      <c r="FF408" s="95" t="n"/>
      <c r="FG408" s="95" t="n"/>
      <c r="FH408" s="95" t="n"/>
      <c r="FI408" s="95" t="n"/>
      <c r="FJ408" s="95" t="n"/>
      <c r="FK408" s="95" t="n"/>
      <c r="FL408" s="95" t="n"/>
      <c r="FM408" s="95" t="n"/>
      <c r="FN408" s="95" t="n"/>
      <c r="FO408" s="95" t="n"/>
      <c r="FP408" s="95" t="n"/>
      <c r="FQ408" s="95" t="n">
        <v>0</v>
      </c>
      <c r="FR408" s="95">
        <f>ROUND(IF(BI408=3,GM408,0),2)</f>
        <v/>
      </c>
      <c r="FS408" s="95" t="n">
        <v>0</v>
      </c>
      <c r="FT408" s="95" t="n"/>
      <c r="FU408" s="95" t="n"/>
      <c r="FV408" s="95" t="n"/>
      <c r="FW408" s="95" t="n"/>
      <c r="FX408" s="95" t="n">
        <v>0</v>
      </c>
      <c r="FY408" s="95" t="n">
        <v>0</v>
      </c>
      <c r="FZ408" s="95" t="n"/>
      <c r="GA408" s="95" t="inlineStr">
        <is>
          <t>[82 / 1,20 /  1] +  2% Заг.скл</t>
        </is>
      </c>
      <c r="GB408" s="95" t="n"/>
      <c r="GC408" s="95" t="n"/>
      <c r="GD408" s="95" t="n">
        <v>1</v>
      </c>
      <c r="GE408" s="95" t="n"/>
      <c r="GF408" s="95" t="n">
        <v>1534459340</v>
      </c>
      <c r="GG408" s="95" t="n">
        <v>2</v>
      </c>
      <c r="GH408" s="95" t="n">
        <v>4</v>
      </c>
      <c r="GI408" s="95" t="n">
        <v>-2</v>
      </c>
      <c r="GJ408" s="95" t="n">
        <v>0</v>
      </c>
      <c r="GK408" s="95" t="n">
        <v>0</v>
      </c>
      <c r="GL408" s="95">
        <f>ROUND(IF(AND(BH408=3,BI408=3,FS408&lt;&gt;0),P408,0),2)</f>
        <v/>
      </c>
      <c r="GM408" s="95">
        <f>ROUND(O408+X408+Y408,2)+GX408</f>
        <v/>
      </c>
      <c r="GN408" s="95">
        <f>IF(OR(BI408=0,BI408=1),GM408-GX408,0)</f>
        <v/>
      </c>
      <c r="GO408" s="95">
        <f>IF(BI408=2,GM408-GX408,0)</f>
        <v/>
      </c>
      <c r="GP408" s="95">
        <f>IF(BI408=4,GM408-GX408,0)</f>
        <v/>
      </c>
      <c r="GQ408" s="95" t="n"/>
      <c r="GR408" s="95" t="n">
        <v>0</v>
      </c>
      <c r="GS408" s="95" t="n">
        <v>2</v>
      </c>
      <c r="GT408" s="95" t="n">
        <v>0</v>
      </c>
      <c r="GU408" s="95" t="n"/>
      <c r="GV408" s="95">
        <f>ROUND((GT408),6)</f>
        <v/>
      </c>
      <c r="GW408" s="95" t="n">
        <v>1</v>
      </c>
      <c r="GX408" s="95">
        <f>ROUND(HC408*I408,2)</f>
        <v/>
      </c>
      <c r="GY408" s="95" t="n">
        <v>0</v>
      </c>
      <c r="GZ408" s="95" t="n">
        <v>0</v>
      </c>
      <c r="HA408" s="95" t="n">
        <v>0</v>
      </c>
      <c r="HB408" s="95" t="n">
        <v>0</v>
      </c>
      <c r="HC408" s="95">
        <f>GV408*GW408</f>
        <v/>
      </c>
      <c r="HD408" s="95" t="n">
        <v>0</v>
      </c>
      <c r="HE408" s="95" t="n"/>
      <c r="HF408" s="95" t="n"/>
      <c r="HG408" s="95" t="n"/>
      <c r="HH408" s="95" t="n"/>
      <c r="HI408" s="95" t="n"/>
      <c r="HJ408" s="95" t="n"/>
      <c r="HK408" s="95" t="n"/>
      <c r="HL408" s="95" t="n"/>
      <c r="HM408" s="95" t="n"/>
      <c r="HN408" s="95" t="n"/>
      <c r="HO408" s="95" t="n"/>
      <c r="HP408" s="95" t="n"/>
      <c r="HQ408" s="95" t="n"/>
      <c r="HR408" s="95" t="n"/>
      <c r="HS408" s="95" t="n"/>
      <c r="HT408" s="95" t="n"/>
      <c r="HU408" s="95" t="n"/>
      <c r="HV408" s="95" t="n"/>
      <c r="HW408" s="95" t="n"/>
      <c r="HX408" s="95" t="n"/>
      <c r="HY408" s="95" t="n"/>
      <c r="HZ408" s="95" t="n"/>
      <c r="IA408" s="95" t="n"/>
      <c r="IB408" s="95" t="n"/>
      <c r="IC408" s="95" t="n"/>
      <c r="ID408" s="95" t="n"/>
      <c r="IE408" s="95" t="n"/>
      <c r="IF408" s="95" t="n"/>
      <c r="IG408" s="95" t="n"/>
      <c r="IH408" s="95" t="n"/>
      <c r="II408" s="95" t="n"/>
      <c r="IJ408" s="95" t="n"/>
      <c r="IK408" s="95" t="n"/>
      <c r="IL408" s="95" t="n"/>
      <c r="IM408" s="95" t="n"/>
      <c r="IN408" s="95" t="n"/>
      <c r="IO408" s="95" t="n"/>
      <c r="IP408" s="95" t="n"/>
      <c r="IQ408" s="95" t="n"/>
      <c r="IR408" s="95" t="n"/>
      <c r="IS408" s="95" t="n"/>
      <c r="IT408" s="95" t="n"/>
      <c r="IU408" s="95" t="n"/>
    </row>
    <row r="409" ht="12.75" customHeight="1" s="54">
      <c r="A409" s="95" t="n">
        <v>18</v>
      </c>
      <c r="B409" s="95" t="n">
        <v>1</v>
      </c>
      <c r="C409" s="95">
        <f>ROW(SmtRes!A386)</f>
        <v/>
      </c>
      <c r="D409" s="95">
        <f>ROW(EtalonRes!A386)</f>
        <v/>
      </c>
      <c r="E409" s="95" t="n">
        <v>2</v>
      </c>
      <c r="F409" s="95" t="inlineStr">
        <is>
          <t>TKP</t>
        </is>
      </c>
      <c r="G409" s="95" t="inlineStr">
        <is>
          <t>Смеситель премиальный Grohe/Hansgrohe дизайнерская серия</t>
        </is>
      </c>
      <c r="H409" s="95" t="inlineStr">
        <is>
          <t>шт.</t>
        </is>
      </c>
      <c r="I409" s="95" t="n">
        <v>7.35</v>
      </c>
      <c r="J409" s="95" t="n">
        <v>40144.65</v>
      </c>
      <c r="K409" s="95" t="n">
        <v>295063.18</v>
      </c>
      <c r="L409" s="95" t="n"/>
      <c r="M409" s="95" t="n"/>
      <c r="N409" s="95" t="n"/>
      <c r="O409" s="95">
        <f>ROUND(Z409,2)</f>
        <v/>
      </c>
      <c r="P409" s="95">
        <f>ROUND(U409,2)</f>
        <v/>
      </c>
      <c r="Q409" s="95">
        <f>ROUND(1,2)</f>
        <v/>
      </c>
      <c r="R409" s="95">
        <f>ROUND(AH409,2)</f>
        <v/>
      </c>
      <c r="S409" s="95" t="inlineStr">
        <is>
          <t>ТКП</t>
        </is>
      </c>
      <c r="T409" s="95" t="inlineStr">
        <is>
          <t>equipment</t>
        </is>
      </c>
      <c r="U409" s="95" t="n">
        <v>295063.18</v>
      </c>
      <c r="V409" s="95" t="n">
        <v>0</v>
      </c>
      <c r="W409" s="95" t="n">
        <v>0</v>
      </c>
      <c r="X409" s="95" t="n">
        <v>0</v>
      </c>
      <c r="Y409" s="95" t="n">
        <v>0</v>
      </c>
      <c r="Z409" s="95" t="n">
        <v>295063.18</v>
      </c>
      <c r="AA409" s="95" t="n">
        <v>0</v>
      </c>
      <c r="AB409" s="95" t="n">
        <v>0</v>
      </c>
      <c r="AC409" s="95" t="n">
        <v>0</v>
      </c>
      <c r="AD409" s="95" t="n">
        <v>0</v>
      </c>
      <c r="AE409" s="95" t="inlineStr">
        <is>
          <t>equipment</t>
        </is>
      </c>
      <c r="AF409" s="95" t="n">
        <v>0</v>
      </c>
      <c r="AG409" s="95" t="n">
        <v>0</v>
      </c>
      <c r="AH409" s="95" t="n">
        <v>0</v>
      </c>
      <c r="AI409" s="95">
        <f>(EX409)</f>
        <v/>
      </c>
      <c r="AJ409" s="95">
        <f>(AS409)</f>
        <v/>
      </c>
      <c r="AK409" s="95" t="n">
        <v>0</v>
      </c>
      <c r="AL409" s="95" t="n">
        <v>0</v>
      </c>
      <c r="AM409" s="95" t="n">
        <v>0</v>
      </c>
      <c r="AN409" s="95" t="n">
        <v>0</v>
      </c>
      <c r="AO409" s="95">
        <f>ROUND(O409,2)</f>
        <v/>
      </c>
      <c r="AP409" s="95" t="n">
        <v>0</v>
      </c>
      <c r="AQ409" s="95">
        <f>ROUND(R409,2)</f>
        <v/>
      </c>
      <c r="AR409" s="95" t="n">
        <v>0</v>
      </c>
      <c r="AS409" s="95" t="n">
        <v>0</v>
      </c>
      <c r="AT409" s="95" t="n">
        <v>0</v>
      </c>
      <c r="AU409" s="95" t="n">
        <v>0</v>
      </c>
      <c r="AV409" s="95" t="n">
        <v>1</v>
      </c>
      <c r="AW409" s="95" t="n">
        <v>1</v>
      </c>
      <c r="AX409" s="95" t="n"/>
      <c r="AY409" s="95" t="n"/>
      <c r="AZ409" s="95" t="n">
        <v>1</v>
      </c>
      <c r="BA409" s="95" t="n">
        <v>0</v>
      </c>
      <c r="BB409" s="95" t="n">
        <v>0</v>
      </c>
      <c r="BC409" s="95" t="n">
        <v>1</v>
      </c>
      <c r="BD409" s="95" t="n"/>
      <c r="BE409" s="95" t="n"/>
      <c r="BF409" s="95" t="n"/>
      <c r="BG409" s="95" t="n"/>
      <c r="BH409" s="95" t="n">
        <v>3</v>
      </c>
      <c r="BI409" s="95" t="n">
        <v>7.35</v>
      </c>
      <c r="BJ409" s="95" t="n"/>
      <c r="BK409" s="95" t="n"/>
      <c r="BL409" s="95" t="n"/>
      <c r="BM409" s="95" t="n">
        <v>400003</v>
      </c>
      <c r="BN409" s="95" t="n">
        <v>0</v>
      </c>
      <c r="BO409" s="95" t="n"/>
      <c r="BP409" s="95" t="n">
        <v>0</v>
      </c>
      <c r="BQ409" s="95" t="n">
        <v>216</v>
      </c>
      <c r="BR409" s="95" t="n">
        <v>0</v>
      </c>
      <c r="BS409" s="95" t="n">
        <v>1</v>
      </c>
      <c r="BT409" s="95" t="n">
        <v>1</v>
      </c>
      <c r="BU409" s="95" t="n">
        <v>1</v>
      </c>
      <c r="BV409" s="95" t="n">
        <v>1</v>
      </c>
      <c r="BW409" s="95" t="n">
        <v>1</v>
      </c>
      <c r="BX409" s="95" t="n">
        <v>1</v>
      </c>
      <c r="BY409" s="95" t="n"/>
      <c r="BZ409" s="95" t="n">
        <v>0</v>
      </c>
      <c r="CA409" s="95" t="n">
        <v>0</v>
      </c>
      <c r="CB409" s="95" t="n"/>
      <c r="CC409" s="95" t="n"/>
      <c r="CD409" s="95" t="n"/>
      <c r="CE409" s="95" t="n">
        <v>30</v>
      </c>
      <c r="CF409" s="95" t="n">
        <v>0</v>
      </c>
      <c r="CG409" s="95" t="n">
        <v>0</v>
      </c>
      <c r="CH409" s="95" t="n"/>
      <c r="CI409" s="95" t="n"/>
      <c r="CJ409" s="95" t="n"/>
      <c r="CK409" s="95" t="n"/>
      <c r="CL409" s="95" t="n"/>
      <c r="CM409" s="95" t="n">
        <v>0</v>
      </c>
      <c r="CN409" s="95" t="n"/>
      <c r="CO409" s="95" t="n">
        <v>0</v>
      </c>
      <c r="CP409" s="95">
        <f>ROUND(P409,2)</f>
        <v/>
      </c>
      <c r="CQ409" s="95">
        <f>ROUND(V409,2)</f>
        <v/>
      </c>
      <c r="CR409" s="95">
        <f>ROUND(W409,2)</f>
        <v/>
      </c>
      <c r="CS409" s="95">
        <f>ROUND(X409,2)</f>
        <v/>
      </c>
      <c r="CT409" s="95">
        <f>ROUND(Y409,2)</f>
        <v/>
      </c>
      <c r="CU409" s="95">
        <f>ROUND(AF409,2)</f>
        <v/>
      </c>
      <c r="CV409" s="95">
        <f>ROUND((AH409*AV409),2)</f>
        <v/>
      </c>
      <c r="CW409" s="95">
        <f>ROUND(AI409,2)</f>
        <v/>
      </c>
      <c r="CX409" s="95">
        <f>ROUND(AJ409,2)</f>
        <v/>
      </c>
      <c r="CY409" s="95">
        <f>ROUND(((P409*AT409)/100),2)</f>
        <v/>
      </c>
      <c r="CZ409" s="95">
        <f>ROUND(((P409*AU409)/100),2)</f>
        <v/>
      </c>
      <c r="DA409" s="95" t="n"/>
      <c r="DB409" s="95" t="n"/>
      <c r="DC409" s="95" t="n"/>
      <c r="DD409" s="95" t="n"/>
      <c r="DE409" s="95" t="n"/>
      <c r="DF409" s="95" t="n"/>
      <c r="DG409" s="95" t="n"/>
      <c r="DH409" s="95" t="n"/>
      <c r="DI409" s="95" t="n"/>
      <c r="DJ409" s="95" t="n"/>
      <c r="DK409" s="95" t="n"/>
      <c r="DL409" s="95" t="n"/>
      <c r="DM409" s="95" t="n"/>
      <c r="DN409" s="95" t="n">
        <v>0</v>
      </c>
      <c r="DO409" s="95" t="n">
        <v>0</v>
      </c>
      <c r="DP409" s="95" t="n">
        <v>1</v>
      </c>
      <c r="DQ409" s="95" t="n">
        <v>1</v>
      </c>
      <c r="DR409" s="95" t="n"/>
      <c r="DS409" s="95" t="n"/>
      <c r="DT409" s="95" t="n"/>
      <c r="DU409" s="95" t="n">
        <v>1000</v>
      </c>
      <c r="DV409" s="95" t="inlineStr">
        <is>
          <t>шт.</t>
        </is>
      </c>
      <c r="DW409" s="95" t="inlineStr">
        <is>
          <t>шт.</t>
        </is>
      </c>
      <c r="DX409" s="95" t="n">
        <v>1</v>
      </c>
      <c r="DY409" s="95" t="n"/>
      <c r="DZ409" s="95" t="n"/>
      <c r="EA409" s="95" t="n"/>
      <c r="EB409" s="95" t="n"/>
      <c r="EC409" s="95" t="n"/>
      <c r="ED409" s="95" t="n"/>
      <c r="EE409" s="95" t="n">
        <v>1627536237</v>
      </c>
      <c r="EF409" s="95" t="n">
        <v>216</v>
      </c>
      <c r="EG409" s="95" t="inlineStr">
        <is>
          <t>Оборудование</t>
        </is>
      </c>
      <c r="EH409" s="95" t="n">
        <v>0</v>
      </c>
      <c r="EI409" s="95" t="n"/>
      <c r="EJ409" s="95" t="n">
        <v>7.35</v>
      </c>
      <c r="EK409" s="95" t="n">
        <v>0</v>
      </c>
      <c r="EL409" s="95" t="inlineStr">
        <is>
          <t>ТКП / коммерческое предложение</t>
        </is>
      </c>
      <c r="EM409" s="95" t="inlineStr">
        <is>
          <t>ТКП</t>
        </is>
      </c>
      <c r="EN409" s="95" t="n"/>
      <c r="EO409" s="95" t="n"/>
      <c r="EP409" s="95" t="n"/>
      <c r="EQ409" s="95" t="n">
        <v>0</v>
      </c>
      <c r="ER409" s="95" t="n">
        <v>40144.65</v>
      </c>
      <c r="ES409" s="95" t="n">
        <v>0</v>
      </c>
      <c r="ET409" s="95" t="n">
        <v>0</v>
      </c>
      <c r="EU409" s="95" t="n">
        <v>0</v>
      </c>
      <c r="EV409" s="95" t="n">
        <v>0</v>
      </c>
      <c r="EW409" s="95" t="n">
        <v>0</v>
      </c>
      <c r="EX409" s="95" t="n">
        <v>0</v>
      </c>
      <c r="EY409" s="95" t="n">
        <v>0</v>
      </c>
      <c r="EZ409" s="95" t="n"/>
      <c r="FA409" s="95" t="n"/>
      <c r="FB409" s="95" t="n"/>
      <c r="FC409" s="95" t="n"/>
      <c r="FD409" s="95" t="n"/>
      <c r="FE409" s="95" t="n"/>
      <c r="FF409" s="95" t="n"/>
      <c r="FG409" s="95" t="n"/>
      <c r="FH409" s="95" t="n"/>
      <c r="FI409" s="95" t="n"/>
      <c r="FJ409" s="95" t="n"/>
      <c r="FK409" s="95" t="n"/>
      <c r="FL409" s="95" t="n"/>
      <c r="FM409" s="95" t="n"/>
      <c r="FN409" s="95" t="n"/>
      <c r="FO409" s="95" t="n"/>
      <c r="FP409" s="95" t="n"/>
      <c r="FQ409" s="95" t="n">
        <v>0</v>
      </c>
      <c r="FR409" s="95">
        <f>ROUND(IF(BI409=3,GM409,0),2)</f>
        <v/>
      </c>
      <c r="FS409" s="95" t="n">
        <v>0</v>
      </c>
      <c r="FT409" s="95" t="n"/>
      <c r="FU409" s="95" t="n"/>
      <c r="FV409" s="95" t="n"/>
      <c r="FW409" s="95" t="n"/>
      <c r="FX409" s="95" t="n">
        <v>0</v>
      </c>
      <c r="FY409" s="95" t="n">
        <v>0</v>
      </c>
      <c r="FZ409" s="95" t="n"/>
      <c r="GA409" s="95" t="inlineStr">
        <is>
          <t>[83 / 1,20 /  1] +  1,2% Заг.скл</t>
        </is>
      </c>
      <c r="GB409" s="95" t="n"/>
      <c r="GC409" s="95" t="n"/>
      <c r="GD409" s="95" t="n">
        <v>1</v>
      </c>
      <c r="GE409" s="95" t="n"/>
      <c r="GF409" s="95" t="n">
        <v>1627536237</v>
      </c>
      <c r="GG409" s="95" t="n">
        <v>2</v>
      </c>
      <c r="GH409" s="95" t="n">
        <v>3</v>
      </c>
      <c r="GI409" s="95" t="n">
        <v>5</v>
      </c>
      <c r="GJ409" s="95" t="n">
        <v>0</v>
      </c>
      <c r="GK409" s="95" t="n">
        <v>0</v>
      </c>
      <c r="GL409" s="95">
        <f>ROUND(IF(AND(BH409=3,BI409=3,FS409&lt;&gt;0),P409,0),2)</f>
        <v/>
      </c>
      <c r="GM409" s="95">
        <f>ROUND(O409+X409+Y409,2)+GX409</f>
        <v/>
      </c>
      <c r="GN409" s="95">
        <f>IF(OR(BI409=0,BI409=1),GM409-GX409,0)</f>
        <v/>
      </c>
      <c r="GO409" s="95">
        <f>IF(BI409=2,GM409-GX409,0)</f>
        <v/>
      </c>
      <c r="GP409" s="95">
        <f>IF(BI409=4,GM409-GX409,0)</f>
        <v/>
      </c>
      <c r="GQ409" s="95" t="n"/>
      <c r="GR409" s="95" t="n">
        <v>1</v>
      </c>
      <c r="GS409" s="95" t="n">
        <v>1</v>
      </c>
      <c r="GT409" s="95" t="n">
        <v>0</v>
      </c>
      <c r="GU409" s="95" t="n"/>
      <c r="GV409" s="95">
        <f>ROUND((GT409),6)</f>
        <v/>
      </c>
      <c r="GW409" s="95" t="n">
        <v>1</v>
      </c>
      <c r="GX409" s="95">
        <f>ROUND(HC409*I409,2)</f>
        <v/>
      </c>
      <c r="GY409" s="95" t="n">
        <v>0</v>
      </c>
      <c r="GZ409" s="95" t="n">
        <v>0</v>
      </c>
      <c r="HA409" s="95" t="n">
        <v>0</v>
      </c>
      <c r="HB409" s="95" t="n">
        <v>0</v>
      </c>
      <c r="HC409" s="95">
        <f>GV409*GW409</f>
        <v/>
      </c>
      <c r="HD409" s="95" t="n">
        <v>0</v>
      </c>
      <c r="HE409" s="95" t="n"/>
      <c r="HF409" s="95" t="n"/>
      <c r="HG409" s="95" t="n"/>
      <c r="HH409" s="95" t="n"/>
      <c r="HI409" s="95" t="n"/>
      <c r="HJ409" s="95" t="n"/>
      <c r="HK409" s="95" t="n"/>
      <c r="HL409" s="95" t="n"/>
      <c r="HM409" s="95" t="n"/>
      <c r="HN409" s="95" t="n"/>
      <c r="HO409" s="95" t="n"/>
      <c r="HP409" s="95" t="n"/>
      <c r="HQ409" s="95" t="n"/>
      <c r="HR409" s="95" t="n"/>
      <c r="HS409" s="95" t="n"/>
      <c r="HT409" s="95" t="n"/>
      <c r="HU409" s="95" t="n"/>
      <c r="HV409" s="95" t="n"/>
      <c r="HW409" s="95" t="n"/>
      <c r="HX409" s="95" t="n"/>
      <c r="HY409" s="95" t="n"/>
      <c r="HZ409" s="95" t="n"/>
      <c r="IA409" s="95" t="n"/>
      <c r="IB409" s="95" t="n"/>
      <c r="IC409" s="95" t="n"/>
      <c r="ID409" s="95" t="n"/>
      <c r="IE409" s="95" t="n"/>
      <c r="IF409" s="95" t="n"/>
      <c r="IG409" s="95" t="n"/>
      <c r="IH409" s="95" t="n"/>
      <c r="II409" s="95" t="n"/>
      <c r="IJ409" s="95" t="n"/>
      <c r="IK409" s="95" t="n"/>
      <c r="IL409" s="95" t="n"/>
      <c r="IM409" s="95" t="n"/>
      <c r="IN409" s="95" t="n"/>
      <c r="IO409" s="95" t="n"/>
      <c r="IP409" s="95" t="n"/>
      <c r="IQ409" s="95" t="n"/>
      <c r="IR409" s="95" t="n"/>
      <c r="IS409" s="95" t="n"/>
      <c r="IT409" s="95" t="n"/>
      <c r="IU409" s="95" t="n"/>
    </row>
    <row r="410" ht="12.75" customHeight="1" s="54">
      <c r="A410" s="95" t="n">
        <v>18</v>
      </c>
      <c r="B410" s="95" t="n">
        <v>1</v>
      </c>
      <c r="C410" s="95">
        <f>ROW(SmtRes!A387)</f>
        <v/>
      </c>
      <c r="D410" s="95">
        <f>ROW(EtalonRes!A387)</f>
        <v/>
      </c>
      <c r="E410" s="95" t="n">
        <v>2</v>
      </c>
      <c r="F410" s="95" t="inlineStr">
        <is>
          <t>TKP</t>
        </is>
      </c>
      <c r="G410" s="95" t="inlineStr">
        <is>
          <t>Унитаз подвесной премиальный с инсталляцией Geberit/Grohe</t>
        </is>
      </c>
      <c r="H410" s="95" t="inlineStr">
        <is>
          <t>шт.</t>
        </is>
      </c>
      <c r="I410" s="95" t="n">
        <v>6.3</v>
      </c>
      <c r="J410" s="95" t="n">
        <v>57986.72</v>
      </c>
      <c r="K410" s="95" t="n">
        <v>365316.31</v>
      </c>
      <c r="L410" s="95" t="n"/>
      <c r="M410" s="95" t="n"/>
      <c r="N410" s="95" t="n"/>
      <c r="O410" s="95">
        <f>ROUND(Z410,2)</f>
        <v/>
      </c>
      <c r="P410" s="95">
        <f>ROUND(U410,2)</f>
        <v/>
      </c>
      <c r="Q410" s="95">
        <f>ROUND(1,2)</f>
        <v/>
      </c>
      <c r="R410" s="95">
        <f>ROUND(AH410,2)</f>
        <v/>
      </c>
      <c r="S410" s="95" t="inlineStr">
        <is>
          <t>ТКП</t>
        </is>
      </c>
      <c r="T410" s="95" t="inlineStr">
        <is>
          <t>equipment</t>
        </is>
      </c>
      <c r="U410" s="95" t="n">
        <v>365316.31</v>
      </c>
      <c r="V410" s="95" t="n">
        <v>0</v>
      </c>
      <c r="W410" s="95" t="n">
        <v>0</v>
      </c>
      <c r="X410" s="95" t="n">
        <v>0</v>
      </c>
      <c r="Y410" s="95" t="n">
        <v>0</v>
      </c>
      <c r="Z410" s="95" t="n">
        <v>365316.34</v>
      </c>
      <c r="AA410" s="95" t="n">
        <v>0</v>
      </c>
      <c r="AB410" s="95" t="n">
        <v>0</v>
      </c>
      <c r="AC410" s="95" t="n">
        <v>0</v>
      </c>
      <c r="AD410" s="95" t="n">
        <v>0</v>
      </c>
      <c r="AE410" s="95" t="inlineStr">
        <is>
          <t>equipment</t>
        </is>
      </c>
      <c r="AF410" s="95" t="n">
        <v>0</v>
      </c>
      <c r="AG410" s="95" t="n">
        <v>0</v>
      </c>
      <c r="AH410" s="95" t="n">
        <v>0</v>
      </c>
      <c r="AI410" s="95">
        <f>(EX410)</f>
        <v/>
      </c>
      <c r="AJ410" s="95">
        <f>(AS410)</f>
        <v/>
      </c>
      <c r="AK410" s="95" t="n">
        <v>0</v>
      </c>
      <c r="AL410" s="95" t="n">
        <v>0</v>
      </c>
      <c r="AM410" s="95" t="n">
        <v>0</v>
      </c>
      <c r="AN410" s="95" t="n">
        <v>0</v>
      </c>
      <c r="AO410" s="95">
        <f>ROUND(O410,2)</f>
        <v/>
      </c>
      <c r="AP410" s="95" t="n">
        <v>0</v>
      </c>
      <c r="AQ410" s="95">
        <f>ROUND(R410,2)</f>
        <v/>
      </c>
      <c r="AR410" s="95" t="n">
        <v>0</v>
      </c>
      <c r="AS410" s="95" t="n">
        <v>0</v>
      </c>
      <c r="AT410" s="95" t="n">
        <v>0</v>
      </c>
      <c r="AU410" s="95" t="n">
        <v>0</v>
      </c>
      <c r="AV410" s="95" t="n">
        <v>1</v>
      </c>
      <c r="AW410" s="95" t="n">
        <v>1</v>
      </c>
      <c r="AX410" s="95" t="n"/>
      <c r="AY410" s="95" t="n"/>
      <c r="AZ410" s="95" t="n">
        <v>1</v>
      </c>
      <c r="BA410" s="95" t="n">
        <v>0</v>
      </c>
      <c r="BB410" s="95" t="n">
        <v>0</v>
      </c>
      <c r="BC410" s="95" t="n">
        <v>1</v>
      </c>
      <c r="BD410" s="95" t="n"/>
      <c r="BE410" s="95" t="n"/>
      <c r="BF410" s="95" t="n"/>
      <c r="BG410" s="95" t="n"/>
      <c r="BH410" s="95" t="n">
        <v>3</v>
      </c>
      <c r="BI410" s="95" t="n">
        <v>6.3</v>
      </c>
      <c r="BJ410" s="95" t="n"/>
      <c r="BK410" s="95" t="n"/>
      <c r="BL410" s="95" t="n"/>
      <c r="BM410" s="95" t="n">
        <v>400003</v>
      </c>
      <c r="BN410" s="95" t="n">
        <v>0</v>
      </c>
      <c r="BO410" s="95" t="n"/>
      <c r="BP410" s="95" t="n">
        <v>0</v>
      </c>
      <c r="BQ410" s="95" t="n">
        <v>216</v>
      </c>
      <c r="BR410" s="95" t="n">
        <v>0</v>
      </c>
      <c r="BS410" s="95" t="n">
        <v>1</v>
      </c>
      <c r="BT410" s="95" t="n">
        <v>1</v>
      </c>
      <c r="BU410" s="95" t="n">
        <v>1</v>
      </c>
      <c r="BV410" s="95" t="n">
        <v>1</v>
      </c>
      <c r="BW410" s="95" t="n">
        <v>1</v>
      </c>
      <c r="BX410" s="95" t="n">
        <v>1</v>
      </c>
      <c r="BY410" s="95" t="n"/>
      <c r="BZ410" s="95" t="n">
        <v>0</v>
      </c>
      <c r="CA410" s="95" t="n">
        <v>0</v>
      </c>
      <c r="CB410" s="95" t="n"/>
      <c r="CC410" s="95" t="n"/>
      <c r="CD410" s="95" t="n"/>
      <c r="CE410" s="95" t="n">
        <v>30</v>
      </c>
      <c r="CF410" s="95" t="n">
        <v>0</v>
      </c>
      <c r="CG410" s="95" t="n">
        <v>0</v>
      </c>
      <c r="CH410" s="95" t="n"/>
      <c r="CI410" s="95" t="n"/>
      <c r="CJ410" s="95" t="n"/>
      <c r="CK410" s="95" t="n"/>
      <c r="CL410" s="95" t="n"/>
      <c r="CM410" s="95" t="n">
        <v>0</v>
      </c>
      <c r="CN410" s="95" t="n"/>
      <c r="CO410" s="95" t="n">
        <v>0</v>
      </c>
      <c r="CP410" s="95">
        <f>ROUND(P410,2)</f>
        <v/>
      </c>
      <c r="CQ410" s="95">
        <f>ROUND(V410,2)</f>
        <v/>
      </c>
      <c r="CR410" s="95">
        <f>ROUND(W410,2)</f>
        <v/>
      </c>
      <c r="CS410" s="95">
        <f>ROUND(X410,2)</f>
        <v/>
      </c>
      <c r="CT410" s="95">
        <f>ROUND(Y410,2)</f>
        <v/>
      </c>
      <c r="CU410" s="95">
        <f>ROUND(AF410,2)</f>
        <v/>
      </c>
      <c r="CV410" s="95">
        <f>ROUND((AH410*AV410),2)</f>
        <v/>
      </c>
      <c r="CW410" s="95">
        <f>ROUND(AI410,2)</f>
        <v/>
      </c>
      <c r="CX410" s="95">
        <f>ROUND(AJ410,2)</f>
        <v/>
      </c>
      <c r="CY410" s="95">
        <f>ROUND(((P410*AT410)/100),2)</f>
        <v/>
      </c>
      <c r="CZ410" s="95">
        <f>ROUND(((P410*AU410)/100),2)</f>
        <v/>
      </c>
      <c r="DA410" s="95" t="n"/>
      <c r="DB410" s="95" t="n"/>
      <c r="DC410" s="95" t="n"/>
      <c r="DD410" s="95" t="n"/>
      <c r="DE410" s="95" t="n"/>
      <c r="DF410" s="95" t="n"/>
      <c r="DG410" s="95" t="n"/>
      <c r="DH410" s="95" t="n"/>
      <c r="DI410" s="95" t="n"/>
      <c r="DJ410" s="95" t="n"/>
      <c r="DK410" s="95" t="n"/>
      <c r="DL410" s="95" t="n"/>
      <c r="DM410" s="95" t="n"/>
      <c r="DN410" s="95" t="n">
        <v>0</v>
      </c>
      <c r="DO410" s="95" t="n">
        <v>0</v>
      </c>
      <c r="DP410" s="95" t="n">
        <v>1</v>
      </c>
      <c r="DQ410" s="95" t="n">
        <v>1</v>
      </c>
      <c r="DR410" s="95" t="n"/>
      <c r="DS410" s="95" t="n"/>
      <c r="DT410" s="95" t="n"/>
      <c r="DU410" s="95" t="n">
        <v>1000</v>
      </c>
      <c r="DV410" s="95" t="inlineStr">
        <is>
          <t>шт.</t>
        </is>
      </c>
      <c r="DW410" s="95" t="inlineStr">
        <is>
          <t>шт.</t>
        </is>
      </c>
      <c r="DX410" s="95" t="n">
        <v>1</v>
      </c>
      <c r="DY410" s="95" t="n"/>
      <c r="DZ410" s="95" t="n"/>
      <c r="EA410" s="95" t="n"/>
      <c r="EB410" s="95" t="n"/>
      <c r="EC410" s="95" t="n"/>
      <c r="ED410" s="95" t="n"/>
      <c r="EE410" s="95" t="n">
        <v>1759786999</v>
      </c>
      <c r="EF410" s="95" t="n">
        <v>216</v>
      </c>
      <c r="EG410" s="95" t="inlineStr">
        <is>
          <t>Оборудование</t>
        </is>
      </c>
      <c r="EH410" s="95" t="n">
        <v>0</v>
      </c>
      <c r="EI410" s="95" t="n"/>
      <c r="EJ410" s="95" t="n">
        <v>6.3</v>
      </c>
      <c r="EK410" s="95" t="n">
        <v>0</v>
      </c>
      <c r="EL410" s="95" t="inlineStr">
        <is>
          <t>ТКП / коммерческое предложение</t>
        </is>
      </c>
      <c r="EM410" s="95" t="inlineStr">
        <is>
          <t>ТКП</t>
        </is>
      </c>
      <c r="EN410" s="95" t="n"/>
      <c r="EO410" s="95" t="n"/>
      <c r="EP410" s="95" t="n"/>
      <c r="EQ410" s="95" t="n">
        <v>0</v>
      </c>
      <c r="ER410" s="95" t="n">
        <v>57986.72</v>
      </c>
      <c r="ES410" s="95" t="n">
        <v>0</v>
      </c>
      <c r="ET410" s="95" t="n">
        <v>0</v>
      </c>
      <c r="EU410" s="95" t="n">
        <v>0</v>
      </c>
      <c r="EV410" s="95" t="n">
        <v>0</v>
      </c>
      <c r="EW410" s="95" t="n">
        <v>0</v>
      </c>
      <c r="EX410" s="95" t="n">
        <v>0</v>
      </c>
      <c r="EY410" s="95" t="n">
        <v>0</v>
      </c>
      <c r="EZ410" s="95" t="n"/>
      <c r="FA410" s="95" t="n"/>
      <c r="FB410" s="95" t="n"/>
      <c r="FC410" s="95" t="n"/>
      <c r="FD410" s="95" t="n"/>
      <c r="FE410" s="95" t="n"/>
      <c r="FF410" s="95" t="n"/>
      <c r="FG410" s="95" t="n"/>
      <c r="FH410" s="95" t="n"/>
      <c r="FI410" s="95" t="n"/>
      <c r="FJ410" s="95" t="n"/>
      <c r="FK410" s="95" t="n"/>
      <c r="FL410" s="95" t="n"/>
      <c r="FM410" s="95" t="n"/>
      <c r="FN410" s="95" t="n"/>
      <c r="FO410" s="95" t="n"/>
      <c r="FP410" s="95" t="n"/>
      <c r="FQ410" s="95" t="n">
        <v>0</v>
      </c>
      <c r="FR410" s="95">
        <f>ROUND(IF(BI410=3,GM410,0),2)</f>
        <v/>
      </c>
      <c r="FS410" s="95" t="n">
        <v>0</v>
      </c>
      <c r="FT410" s="95" t="n"/>
      <c r="FU410" s="95" t="n"/>
      <c r="FV410" s="95" t="n"/>
      <c r="FW410" s="95" t="n"/>
      <c r="FX410" s="95" t="n">
        <v>0</v>
      </c>
      <c r="FY410" s="95" t="n">
        <v>0</v>
      </c>
      <c r="FZ410" s="95" t="n"/>
      <c r="GA410" s="95" t="inlineStr">
        <is>
          <t>[83 / 1,20 /  1] +  1,2% Заг.скл</t>
        </is>
      </c>
      <c r="GB410" s="95" t="n"/>
      <c r="GC410" s="95" t="n"/>
      <c r="GD410" s="95" t="n">
        <v>1</v>
      </c>
      <c r="GE410" s="95" t="n"/>
      <c r="GF410" s="95" t="n">
        <v>1759786999</v>
      </c>
      <c r="GG410" s="95" t="n">
        <v>2</v>
      </c>
      <c r="GH410" s="95" t="n">
        <v>3</v>
      </c>
      <c r="GI410" s="95" t="n">
        <v>5</v>
      </c>
      <c r="GJ410" s="95" t="n">
        <v>0</v>
      </c>
      <c r="GK410" s="95" t="n">
        <v>0</v>
      </c>
      <c r="GL410" s="95">
        <f>ROUND(IF(AND(BH410=3,BI410=3,FS410&lt;&gt;0),P410,0),2)</f>
        <v/>
      </c>
      <c r="GM410" s="95">
        <f>ROUND(O410+X410+Y410,2)+GX410</f>
        <v/>
      </c>
      <c r="GN410" s="95">
        <f>IF(OR(BI410=0,BI410=1),GM410-GX410,0)</f>
        <v/>
      </c>
      <c r="GO410" s="95">
        <f>IF(BI410=2,GM410-GX410,0)</f>
        <v/>
      </c>
      <c r="GP410" s="95">
        <f>IF(BI410=4,GM410-GX410,0)</f>
        <v/>
      </c>
      <c r="GQ410" s="95" t="n"/>
      <c r="GR410" s="95" t="n">
        <v>1</v>
      </c>
      <c r="GS410" s="95" t="n">
        <v>1</v>
      </c>
      <c r="GT410" s="95" t="n">
        <v>0</v>
      </c>
      <c r="GU410" s="95" t="n"/>
      <c r="GV410" s="95">
        <f>ROUND((GT410),6)</f>
        <v/>
      </c>
      <c r="GW410" s="95" t="n">
        <v>1</v>
      </c>
      <c r="GX410" s="95">
        <f>ROUND(HC410*I410,2)</f>
        <v/>
      </c>
      <c r="GY410" s="95" t="n">
        <v>0</v>
      </c>
      <c r="GZ410" s="95" t="n">
        <v>0</v>
      </c>
      <c r="HA410" s="95" t="n">
        <v>0</v>
      </c>
      <c r="HB410" s="95" t="n">
        <v>0</v>
      </c>
      <c r="HC410" s="95">
        <f>GV410*GW410</f>
        <v/>
      </c>
      <c r="HD410" s="95" t="n">
        <v>0</v>
      </c>
      <c r="HE410" s="95" t="n"/>
      <c r="HF410" s="95" t="n"/>
      <c r="HG410" s="95" t="n"/>
      <c r="HH410" s="95" t="n"/>
      <c r="HI410" s="95" t="n"/>
      <c r="HJ410" s="95" t="n"/>
      <c r="HK410" s="95" t="n"/>
      <c r="HL410" s="95" t="n"/>
      <c r="HM410" s="95" t="n"/>
      <c r="HN410" s="95" t="n"/>
      <c r="HO410" s="95" t="n"/>
      <c r="HP410" s="95" t="n"/>
      <c r="HQ410" s="95" t="n"/>
      <c r="HR410" s="95" t="n"/>
      <c r="HS410" s="95" t="n"/>
      <c r="HT410" s="95" t="n"/>
      <c r="HU410" s="95" t="n"/>
      <c r="HV410" s="95" t="n"/>
      <c r="HW410" s="95" t="n"/>
      <c r="HX410" s="95" t="n"/>
      <c r="HY410" s="95" t="n"/>
      <c r="HZ410" s="95" t="n"/>
      <c r="IA410" s="95" t="n"/>
      <c r="IB410" s="95" t="n"/>
      <c r="IC410" s="95" t="n"/>
      <c r="ID410" s="95" t="n"/>
      <c r="IE410" s="95" t="n"/>
      <c r="IF410" s="95" t="n"/>
      <c r="IG410" s="95" t="n"/>
      <c r="IH410" s="95" t="n"/>
      <c r="II410" s="95" t="n"/>
      <c r="IJ410" s="95" t="n"/>
      <c r="IK410" s="95" t="n"/>
      <c r="IL410" s="95" t="n"/>
      <c r="IM410" s="95" t="n"/>
      <c r="IN410" s="95" t="n"/>
      <c r="IO410" s="95" t="n"/>
      <c r="IP410" s="95" t="n"/>
      <c r="IQ410" s="95" t="n"/>
      <c r="IR410" s="95" t="n"/>
      <c r="IS410" s="95" t="n"/>
      <c r="IT410" s="95" t="n"/>
      <c r="IU410" s="95" t="n"/>
    </row>
    <row r="411" ht="12.75" customHeight="1" s="54">
      <c r="A411" s="95" t="n">
        <v>18</v>
      </c>
      <c r="B411" s="95" t="n">
        <v>1</v>
      </c>
      <c r="C411" s="95">
        <f>ROW(SmtRes!A388)</f>
        <v/>
      </c>
      <c r="D411" s="95">
        <f>ROW(EtalonRes!A388)</f>
        <v/>
      </c>
      <c r="E411" s="95" t="n">
        <v>2</v>
      </c>
      <c r="F411" s="95" t="inlineStr">
        <is>
          <t>PETR-660787</t>
        </is>
      </c>
      <c r="G411" s="95" t="inlineStr">
        <is>
          <t>Душевой комплект/ванная группа по спецификации</t>
        </is>
      </c>
      <c r="H411" s="95" t="inlineStr">
        <is>
          <t>компл.</t>
        </is>
      </c>
      <c r="I411" s="95" t="n">
        <v>2.1</v>
      </c>
      <c r="J411" s="95" t="n">
        <v>20072.32</v>
      </c>
      <c r="K411" s="95" t="n">
        <v>42151.88</v>
      </c>
      <c r="L411" s="95" t="n"/>
      <c r="M411" s="95" t="n"/>
      <c r="N411" s="95" t="n"/>
      <c r="O411" s="95">
        <f>ROUND(Z411,2)</f>
        <v/>
      </c>
      <c r="P411" s="95">
        <f>ROUND(U411,2)</f>
        <v/>
      </c>
      <c r="Q411" s="95">
        <f>ROUND(1,2)</f>
        <v/>
      </c>
      <c r="R411" s="95">
        <f>ROUND(AH411,2)</f>
        <v/>
      </c>
      <c r="S411" s="95" t="inlineStr">
        <is>
          <t>PETR-660787</t>
        </is>
      </c>
      <c r="T411" s="95" t="inlineStr">
        <is>
          <t>equipment</t>
        </is>
      </c>
      <c r="U411" s="95" t="n">
        <v>42151.88</v>
      </c>
      <c r="V411" s="95" t="n">
        <v>0</v>
      </c>
      <c r="W411" s="95" t="n">
        <v>0</v>
      </c>
      <c r="X411" s="95" t="n">
        <v>0</v>
      </c>
      <c r="Y411" s="95" t="n">
        <v>0</v>
      </c>
      <c r="Z411" s="95" t="n">
        <v>42151.87</v>
      </c>
      <c r="AA411" s="95" t="n">
        <v>0</v>
      </c>
      <c r="AB411" s="95" t="n">
        <v>0</v>
      </c>
      <c r="AC411" s="95" t="n">
        <v>0</v>
      </c>
      <c r="AD411" s="95" t="n">
        <v>0</v>
      </c>
      <c r="AE411" s="95" t="inlineStr">
        <is>
          <t>equipment</t>
        </is>
      </c>
      <c r="AF411" s="95" t="n">
        <v>0</v>
      </c>
      <c r="AG411" s="95" t="n">
        <v>0</v>
      </c>
      <c r="AH411" s="95" t="n">
        <v>0</v>
      </c>
      <c r="AI411" s="95">
        <f>(EX411)</f>
        <v/>
      </c>
      <c r="AJ411" s="95">
        <f>(AS411)</f>
        <v/>
      </c>
      <c r="AK411" s="95" t="n">
        <v>0</v>
      </c>
      <c r="AL411" s="95" t="n">
        <v>0</v>
      </c>
      <c r="AM411" s="95" t="n">
        <v>0</v>
      </c>
      <c r="AN411" s="95" t="n">
        <v>0</v>
      </c>
      <c r="AO411" s="95">
        <f>ROUND(O411,2)</f>
        <v/>
      </c>
      <c r="AP411" s="95" t="n">
        <v>0</v>
      </c>
      <c r="AQ411" s="95">
        <f>ROUND(R411,2)</f>
        <v/>
      </c>
      <c r="AR411" s="95" t="n">
        <v>0</v>
      </c>
      <c r="AS411" s="95" t="n">
        <v>0</v>
      </c>
      <c r="AT411" s="95" t="n">
        <v>0</v>
      </c>
      <c r="AU411" s="95" t="n">
        <v>0</v>
      </c>
      <c r="AV411" s="95" t="n">
        <v>1</v>
      </c>
      <c r="AW411" s="95" t="n">
        <v>1</v>
      </c>
      <c r="AX411" s="95" t="n"/>
      <c r="AY411" s="95" t="n"/>
      <c r="AZ411" s="95" t="n">
        <v>1</v>
      </c>
      <c r="BA411" s="95" t="n">
        <v>0</v>
      </c>
      <c r="BB411" s="95" t="n">
        <v>0</v>
      </c>
      <c r="BC411" s="95" t="n">
        <v>1</v>
      </c>
      <c r="BD411" s="95" t="n"/>
      <c r="BE411" s="95" t="n"/>
      <c r="BF411" s="95" t="n"/>
      <c r="BG411" s="95" t="n"/>
      <c r="BH411" s="95" t="n">
        <v>3</v>
      </c>
      <c r="BI411" s="95" t="n">
        <v>2.1</v>
      </c>
      <c r="BJ411" s="95" t="n"/>
      <c r="BK411" s="95" t="n"/>
      <c r="BL411" s="95" t="n"/>
      <c r="BM411" s="95" t="n">
        <v>400003</v>
      </c>
      <c r="BN411" s="95" t="n">
        <v>0</v>
      </c>
      <c r="BO411" s="95" t="n"/>
      <c r="BP411" s="95" t="n">
        <v>0</v>
      </c>
      <c r="BQ411" s="95" t="n">
        <v>216</v>
      </c>
      <c r="BR411" s="95" t="n">
        <v>0</v>
      </c>
      <c r="BS411" s="95" t="n">
        <v>1</v>
      </c>
      <c r="BT411" s="95" t="n">
        <v>1</v>
      </c>
      <c r="BU411" s="95" t="n">
        <v>1</v>
      </c>
      <c r="BV411" s="95" t="n">
        <v>1</v>
      </c>
      <c r="BW411" s="95" t="n">
        <v>1</v>
      </c>
      <c r="BX411" s="95" t="n">
        <v>1</v>
      </c>
      <c r="BY411" s="95" t="n"/>
      <c r="BZ411" s="95" t="n">
        <v>0</v>
      </c>
      <c r="CA411" s="95" t="n">
        <v>0</v>
      </c>
      <c r="CB411" s="95" t="n"/>
      <c r="CC411" s="95" t="n"/>
      <c r="CD411" s="95" t="n"/>
      <c r="CE411" s="95" t="n">
        <v>30</v>
      </c>
      <c r="CF411" s="95" t="n">
        <v>0</v>
      </c>
      <c r="CG411" s="95" t="n">
        <v>0</v>
      </c>
      <c r="CH411" s="95" t="n"/>
      <c r="CI411" s="95" t="n"/>
      <c r="CJ411" s="95" t="n"/>
      <c r="CK411" s="95" t="n"/>
      <c r="CL411" s="95" t="n"/>
      <c r="CM411" s="95" t="n">
        <v>0</v>
      </c>
      <c r="CN411" s="95" t="n"/>
      <c r="CO411" s="95" t="n">
        <v>0</v>
      </c>
      <c r="CP411" s="95">
        <f>ROUND(P411,2)</f>
        <v/>
      </c>
      <c r="CQ411" s="95">
        <f>ROUND(V411,2)</f>
        <v/>
      </c>
      <c r="CR411" s="95">
        <f>ROUND(W411,2)</f>
        <v/>
      </c>
      <c r="CS411" s="95">
        <f>ROUND(X411,2)</f>
        <v/>
      </c>
      <c r="CT411" s="95">
        <f>ROUND(Y411,2)</f>
        <v/>
      </c>
      <c r="CU411" s="95">
        <f>ROUND(AF411,2)</f>
        <v/>
      </c>
      <c r="CV411" s="95">
        <f>ROUND((AH411*AV411),2)</f>
        <v/>
      </c>
      <c r="CW411" s="95">
        <f>ROUND(AI411,2)</f>
        <v/>
      </c>
      <c r="CX411" s="95">
        <f>ROUND(AJ411,2)</f>
        <v/>
      </c>
      <c r="CY411" s="95">
        <f>ROUND(((P411*AT411)/100),2)</f>
        <v/>
      </c>
      <c r="CZ411" s="95">
        <f>ROUND(((P411*AU411)/100),2)</f>
        <v/>
      </c>
      <c r="DA411" s="95" t="n"/>
      <c r="DB411" s="95" t="n"/>
      <c r="DC411" s="95" t="n"/>
      <c r="DD411" s="95" t="n"/>
      <c r="DE411" s="95" t="n"/>
      <c r="DF411" s="95" t="n"/>
      <c r="DG411" s="95" t="n"/>
      <c r="DH411" s="95" t="n"/>
      <c r="DI411" s="95" t="n"/>
      <c r="DJ411" s="95" t="n"/>
      <c r="DK411" s="95" t="n"/>
      <c r="DL411" s="95" t="n"/>
      <c r="DM411" s="95" t="n"/>
      <c r="DN411" s="95" t="n">
        <v>0</v>
      </c>
      <c r="DO411" s="95" t="n">
        <v>0</v>
      </c>
      <c r="DP411" s="95" t="n">
        <v>1</v>
      </c>
      <c r="DQ411" s="95" t="n">
        <v>1</v>
      </c>
      <c r="DR411" s="95" t="n"/>
      <c r="DS411" s="95" t="n"/>
      <c r="DT411" s="95" t="n"/>
      <c r="DU411" s="95" t="n">
        <v>1000</v>
      </c>
      <c r="DV411" s="95" t="inlineStr">
        <is>
          <t>компл.</t>
        </is>
      </c>
      <c r="DW411" s="95" t="inlineStr">
        <is>
          <t>компл.</t>
        </is>
      </c>
      <c r="DX411" s="95" t="n">
        <v>1</v>
      </c>
      <c r="DY411" s="95" t="n"/>
      <c r="DZ411" s="95" t="n"/>
      <c r="EA411" s="95" t="n"/>
      <c r="EB411" s="95" t="n"/>
      <c r="EC411" s="95" t="n"/>
      <c r="ED411" s="95" t="n"/>
      <c r="EE411" s="95" t="n">
        <v>1422071332</v>
      </c>
      <c r="EF411" s="95" t="n">
        <v>216</v>
      </c>
      <c r="EG411" s="95" t="inlineStr">
        <is>
          <t>Оборудование</t>
        </is>
      </c>
      <c r="EH411" s="95" t="n">
        <v>0</v>
      </c>
      <c r="EI411" s="95" t="n"/>
      <c r="EJ411" s="95" t="n">
        <v>2.1</v>
      </c>
      <c r="EK411" s="95" t="n">
        <v>0</v>
      </c>
      <c r="EL411" s="95" t="inlineStr">
        <is>
          <t>ТКП / коммерческое предложение</t>
        </is>
      </c>
      <c r="EM411" s="95" t="inlineStr">
        <is>
          <t>PETR-660787</t>
        </is>
      </c>
      <c r="EN411" s="95" t="n"/>
      <c r="EO411" s="95" t="n"/>
      <c r="EP411" s="95" t="n"/>
      <c r="EQ411" s="95" t="n">
        <v>0</v>
      </c>
      <c r="ER411" s="95" t="n">
        <v>20072.32</v>
      </c>
      <c r="ES411" s="95" t="n">
        <v>0</v>
      </c>
      <c r="ET411" s="95" t="n">
        <v>0</v>
      </c>
      <c r="EU411" s="95" t="n">
        <v>0</v>
      </c>
      <c r="EV411" s="95" t="n">
        <v>0</v>
      </c>
      <c r="EW411" s="95" t="n">
        <v>0</v>
      </c>
      <c r="EX411" s="95" t="n">
        <v>0</v>
      </c>
      <c r="EY411" s="95" t="n">
        <v>0</v>
      </c>
      <c r="EZ411" s="95" t="n"/>
      <c r="FA411" s="95" t="n"/>
      <c r="FB411" s="95" t="n"/>
      <c r="FC411" s="95" t="n"/>
      <c r="FD411" s="95" t="n"/>
      <c r="FE411" s="95" t="n"/>
      <c r="FF411" s="95" t="n"/>
      <c r="FG411" s="95" t="n"/>
      <c r="FH411" s="95" t="n"/>
      <c r="FI411" s="95" t="n"/>
      <c r="FJ411" s="95" t="n"/>
      <c r="FK411" s="95" t="n"/>
      <c r="FL411" s="95" t="n"/>
      <c r="FM411" s="95" t="n"/>
      <c r="FN411" s="95" t="n"/>
      <c r="FO411" s="95" t="n"/>
      <c r="FP411" s="95" t="n"/>
      <c r="FQ411" s="95" t="n">
        <v>0</v>
      </c>
      <c r="FR411" s="95">
        <f>ROUND(IF(BI411=3,GM411,0),2)</f>
        <v/>
      </c>
      <c r="FS411" s="95" t="n">
        <v>0</v>
      </c>
      <c r="FT411" s="95" t="n"/>
      <c r="FU411" s="95" t="n"/>
      <c r="FV411" s="95" t="n"/>
      <c r="FW411" s="95" t="n"/>
      <c r="FX411" s="95" t="n">
        <v>0</v>
      </c>
      <c r="FY411" s="95" t="n">
        <v>0</v>
      </c>
      <c r="FZ411" s="95" t="n"/>
      <c r="GA411" s="95" t="inlineStr">
        <is>
          <t>[83 / 1,20 /  1] +  1,2% Заг.скл</t>
        </is>
      </c>
      <c r="GB411" s="95" t="n"/>
      <c r="GC411" s="95" t="n"/>
      <c r="GD411" s="95" t="n">
        <v>1</v>
      </c>
      <c r="GE411" s="95" t="n"/>
      <c r="GF411" s="95" t="n">
        <v>1422071332</v>
      </c>
      <c r="GG411" s="95" t="n">
        <v>2</v>
      </c>
      <c r="GH411" s="95" t="n">
        <v>3</v>
      </c>
      <c r="GI411" s="95" t="n">
        <v>5</v>
      </c>
      <c r="GJ411" s="95" t="n">
        <v>0</v>
      </c>
      <c r="GK411" s="95" t="n">
        <v>0</v>
      </c>
      <c r="GL411" s="95">
        <f>ROUND(IF(AND(BH411=3,BI411=3,FS411&lt;&gt;0),P411,0),2)</f>
        <v/>
      </c>
      <c r="GM411" s="95">
        <f>ROUND(O411+X411+Y411,2)+GX411</f>
        <v/>
      </c>
      <c r="GN411" s="95">
        <f>IF(OR(BI411=0,BI411=1),GM411-GX411,0)</f>
        <v/>
      </c>
      <c r="GO411" s="95">
        <f>IF(BI411=2,GM411-GX411,0)</f>
        <v/>
      </c>
      <c r="GP411" s="95">
        <f>IF(BI411=4,GM411-GX411,0)</f>
        <v/>
      </c>
      <c r="GQ411" s="95" t="n"/>
      <c r="GR411" s="95" t="n">
        <v>1</v>
      </c>
      <c r="GS411" s="95" t="n">
        <v>1</v>
      </c>
      <c r="GT411" s="95" t="n">
        <v>0</v>
      </c>
      <c r="GU411" s="95" t="n"/>
      <c r="GV411" s="95">
        <f>ROUND((GT411),6)</f>
        <v/>
      </c>
      <c r="GW411" s="95" t="n">
        <v>1</v>
      </c>
      <c r="GX411" s="95">
        <f>ROUND(HC411*I411,2)</f>
        <v/>
      </c>
      <c r="GY411" s="95" t="n">
        <v>0</v>
      </c>
      <c r="GZ411" s="95" t="n">
        <v>0</v>
      </c>
      <c r="HA411" s="95" t="n">
        <v>0</v>
      </c>
      <c r="HB411" s="95" t="n">
        <v>0</v>
      </c>
      <c r="HC411" s="95">
        <f>GV411*GW411</f>
        <v/>
      </c>
      <c r="HD411" s="95" t="n">
        <v>0</v>
      </c>
      <c r="HE411" s="95" t="n"/>
      <c r="HF411" s="95" t="n"/>
      <c r="HG411" s="95" t="n"/>
      <c r="HH411" s="95" t="n"/>
      <c r="HI411" s="95" t="n"/>
      <c r="HJ411" s="95" t="n"/>
      <c r="HK411" s="95" t="n"/>
      <c r="HL411" s="95" t="n"/>
      <c r="HM411" s="95" t="n"/>
      <c r="HN411" s="95" t="n"/>
      <c r="HO411" s="95" t="n"/>
      <c r="HP411" s="95" t="n"/>
      <c r="HQ411" s="95" t="n"/>
      <c r="HR411" s="95" t="n"/>
      <c r="HS411" s="95" t="n"/>
      <c r="HT411" s="95" t="n"/>
      <c r="HU411" s="95" t="n"/>
      <c r="HV411" s="95" t="n"/>
      <c r="HW411" s="95" t="n"/>
      <c r="HX411" s="95" t="n"/>
      <c r="HY411" s="95" t="n"/>
      <c r="HZ411" s="95" t="n"/>
      <c r="IA411" s="95" t="n"/>
      <c r="IB411" s="95" t="n"/>
      <c r="IC411" s="95" t="n"/>
      <c r="ID411" s="95" t="n"/>
      <c r="IE411" s="95" t="n"/>
      <c r="IF411" s="95" t="n"/>
      <c r="IG411" s="95" t="n"/>
      <c r="IH411" s="95" t="n"/>
      <c r="II411" s="95" t="n"/>
      <c r="IJ411" s="95" t="n"/>
      <c r="IK411" s="95" t="n"/>
      <c r="IL411" s="95" t="n"/>
      <c r="IM411" s="95" t="n"/>
      <c r="IN411" s="95" t="n"/>
      <c r="IO411" s="95" t="n"/>
      <c r="IP411" s="95" t="n"/>
      <c r="IQ411" s="95" t="n"/>
      <c r="IR411" s="95" t="n"/>
      <c r="IS411" s="95" t="n"/>
      <c r="IT411" s="95" t="n"/>
      <c r="IU411" s="95" t="n"/>
    </row>
    <row r="412" ht="12.75" customHeight="1" s="54">
      <c r="A412" s="95" t="n">
        <v>18</v>
      </c>
      <c r="B412" s="95" t="n">
        <v>1</v>
      </c>
      <c r="C412" s="95">
        <f>ROW(SmtRes!A389)</f>
        <v/>
      </c>
      <c r="D412" s="95">
        <f>ROW(EtalonRes!A389)</f>
        <v/>
      </c>
      <c r="E412" s="95" t="n">
        <v>2</v>
      </c>
      <c r="F412" s="95" t="inlineStr">
        <is>
          <t>TKP</t>
        </is>
      </c>
      <c r="G412" s="95" t="inlineStr">
        <is>
          <t>Сауна VIP: термолипа/абаш, фольга, утеплитель и скрытый крепеж</t>
        </is>
      </c>
      <c r="H412" s="95" t="inlineStr">
        <is>
          <t>м2</t>
        </is>
      </c>
      <c r="I412" s="95" t="n">
        <v>5.63</v>
      </c>
      <c r="J412" s="95" t="n">
        <v>18399.63</v>
      </c>
      <c r="K412" s="95" t="n">
        <v>103589.92</v>
      </c>
      <c r="L412" s="95" t="n"/>
      <c r="M412" s="95" t="n"/>
      <c r="N412" s="95" t="n"/>
      <c r="O412" s="95">
        <f>ROUND(Z412,2)</f>
        <v/>
      </c>
      <c r="P412" s="95">
        <f>ROUND(U412,2)</f>
        <v/>
      </c>
      <c r="Q412" s="95">
        <f>ROUND(1,2)</f>
        <v/>
      </c>
      <c r="R412" s="95">
        <f>ROUND(AH412,2)</f>
        <v/>
      </c>
      <c r="S412" s="95" t="inlineStr">
        <is>
          <t>ТКП</t>
        </is>
      </c>
      <c r="T412" s="95" t="inlineStr">
        <is>
          <t>equipment</t>
        </is>
      </c>
      <c r="U412" s="95" t="n">
        <v>103589.92</v>
      </c>
      <c r="V412" s="95" t="n">
        <v>0</v>
      </c>
      <c r="W412" s="95" t="n">
        <v>0</v>
      </c>
      <c r="X412" s="95" t="n">
        <v>0</v>
      </c>
      <c r="Y412" s="95" t="n">
        <v>0</v>
      </c>
      <c r="Z412" s="95" t="n">
        <v>103589.92</v>
      </c>
      <c r="AA412" s="95" t="n">
        <v>0</v>
      </c>
      <c r="AB412" s="95" t="n">
        <v>0</v>
      </c>
      <c r="AC412" s="95" t="n">
        <v>0</v>
      </c>
      <c r="AD412" s="95" t="n">
        <v>0</v>
      </c>
      <c r="AE412" s="95" t="inlineStr">
        <is>
          <t>equipment</t>
        </is>
      </c>
      <c r="AF412" s="95" t="n">
        <v>0</v>
      </c>
      <c r="AG412" s="95" t="n">
        <v>0</v>
      </c>
      <c r="AH412" s="95" t="n">
        <v>0</v>
      </c>
      <c r="AI412" s="95">
        <f>(EX412)</f>
        <v/>
      </c>
      <c r="AJ412" s="95">
        <f>(AS412)</f>
        <v/>
      </c>
      <c r="AK412" s="95" t="n">
        <v>0</v>
      </c>
      <c r="AL412" s="95" t="n">
        <v>0</v>
      </c>
      <c r="AM412" s="95" t="n">
        <v>0</v>
      </c>
      <c r="AN412" s="95" t="n">
        <v>0</v>
      </c>
      <c r="AO412" s="95">
        <f>ROUND(O412,2)</f>
        <v/>
      </c>
      <c r="AP412" s="95" t="n">
        <v>0</v>
      </c>
      <c r="AQ412" s="95">
        <f>ROUND(R412,2)</f>
        <v/>
      </c>
      <c r="AR412" s="95" t="n">
        <v>0</v>
      </c>
      <c r="AS412" s="95" t="n">
        <v>0</v>
      </c>
      <c r="AT412" s="95" t="n">
        <v>0</v>
      </c>
      <c r="AU412" s="95" t="n">
        <v>0</v>
      </c>
      <c r="AV412" s="95" t="n">
        <v>1</v>
      </c>
      <c r="AW412" s="95" t="n">
        <v>1</v>
      </c>
      <c r="AX412" s="95" t="n"/>
      <c r="AY412" s="95" t="n"/>
      <c r="AZ412" s="95" t="n">
        <v>1</v>
      </c>
      <c r="BA412" s="95" t="n">
        <v>0</v>
      </c>
      <c r="BB412" s="95" t="n">
        <v>0</v>
      </c>
      <c r="BC412" s="95" t="n">
        <v>1</v>
      </c>
      <c r="BD412" s="95" t="n"/>
      <c r="BE412" s="95" t="n"/>
      <c r="BF412" s="95" t="n"/>
      <c r="BG412" s="95" t="n"/>
      <c r="BH412" s="95" t="n">
        <v>3</v>
      </c>
      <c r="BI412" s="95" t="n">
        <v>5.63</v>
      </c>
      <c r="BJ412" s="95" t="n"/>
      <c r="BK412" s="95" t="n"/>
      <c r="BL412" s="95" t="n"/>
      <c r="BM412" s="95" t="n">
        <v>400003</v>
      </c>
      <c r="BN412" s="95" t="n">
        <v>0</v>
      </c>
      <c r="BO412" s="95" t="n"/>
      <c r="BP412" s="95" t="n">
        <v>0</v>
      </c>
      <c r="BQ412" s="95" t="n">
        <v>216</v>
      </c>
      <c r="BR412" s="95" t="n">
        <v>0</v>
      </c>
      <c r="BS412" s="95" t="n">
        <v>1</v>
      </c>
      <c r="BT412" s="95" t="n">
        <v>1</v>
      </c>
      <c r="BU412" s="95" t="n">
        <v>1</v>
      </c>
      <c r="BV412" s="95" t="n">
        <v>1</v>
      </c>
      <c r="BW412" s="95" t="n">
        <v>1</v>
      </c>
      <c r="BX412" s="95" t="n">
        <v>1</v>
      </c>
      <c r="BY412" s="95" t="n"/>
      <c r="BZ412" s="95" t="n">
        <v>0</v>
      </c>
      <c r="CA412" s="95" t="n">
        <v>0</v>
      </c>
      <c r="CB412" s="95" t="n"/>
      <c r="CC412" s="95" t="n"/>
      <c r="CD412" s="95" t="n"/>
      <c r="CE412" s="95" t="n">
        <v>30</v>
      </c>
      <c r="CF412" s="95" t="n">
        <v>0</v>
      </c>
      <c r="CG412" s="95" t="n">
        <v>0</v>
      </c>
      <c r="CH412" s="95" t="n"/>
      <c r="CI412" s="95" t="n"/>
      <c r="CJ412" s="95" t="n"/>
      <c r="CK412" s="95" t="n"/>
      <c r="CL412" s="95" t="n"/>
      <c r="CM412" s="95" t="n">
        <v>0</v>
      </c>
      <c r="CN412" s="95" t="n"/>
      <c r="CO412" s="95" t="n">
        <v>0</v>
      </c>
      <c r="CP412" s="95">
        <f>ROUND(P412,2)</f>
        <v/>
      </c>
      <c r="CQ412" s="95">
        <f>ROUND(V412,2)</f>
        <v/>
      </c>
      <c r="CR412" s="95">
        <f>ROUND(W412,2)</f>
        <v/>
      </c>
      <c r="CS412" s="95">
        <f>ROUND(X412,2)</f>
        <v/>
      </c>
      <c r="CT412" s="95">
        <f>ROUND(Y412,2)</f>
        <v/>
      </c>
      <c r="CU412" s="95">
        <f>ROUND(AF412,2)</f>
        <v/>
      </c>
      <c r="CV412" s="95">
        <f>ROUND((AH412*AV412),2)</f>
        <v/>
      </c>
      <c r="CW412" s="95">
        <f>ROUND(AI412,2)</f>
        <v/>
      </c>
      <c r="CX412" s="95">
        <f>ROUND(AJ412,2)</f>
        <v/>
      </c>
      <c r="CY412" s="95">
        <f>ROUND(((P412*AT412)/100),2)</f>
        <v/>
      </c>
      <c r="CZ412" s="95">
        <f>ROUND(((P412*AU412)/100),2)</f>
        <v/>
      </c>
      <c r="DA412" s="95" t="n"/>
      <c r="DB412" s="95" t="n"/>
      <c r="DC412" s="95" t="n"/>
      <c r="DD412" s="95" t="n"/>
      <c r="DE412" s="95" t="n"/>
      <c r="DF412" s="95" t="n"/>
      <c r="DG412" s="95" t="n"/>
      <c r="DH412" s="95" t="n"/>
      <c r="DI412" s="95" t="n"/>
      <c r="DJ412" s="95" t="n"/>
      <c r="DK412" s="95" t="n"/>
      <c r="DL412" s="95" t="n"/>
      <c r="DM412" s="95" t="n"/>
      <c r="DN412" s="95" t="n">
        <v>0</v>
      </c>
      <c r="DO412" s="95" t="n">
        <v>0</v>
      </c>
      <c r="DP412" s="95" t="n">
        <v>1</v>
      </c>
      <c r="DQ412" s="95" t="n">
        <v>1</v>
      </c>
      <c r="DR412" s="95" t="n"/>
      <c r="DS412" s="95" t="n"/>
      <c r="DT412" s="95" t="n"/>
      <c r="DU412" s="95" t="n">
        <v>1000</v>
      </c>
      <c r="DV412" s="95" t="inlineStr">
        <is>
          <t>м2</t>
        </is>
      </c>
      <c r="DW412" s="95" t="inlineStr">
        <is>
          <t>м2</t>
        </is>
      </c>
      <c r="DX412" s="95" t="n">
        <v>1</v>
      </c>
      <c r="DY412" s="95" t="n"/>
      <c r="DZ412" s="95" t="n"/>
      <c r="EA412" s="95" t="n"/>
      <c r="EB412" s="95" t="n"/>
      <c r="EC412" s="95" t="n"/>
      <c r="ED412" s="95" t="n"/>
      <c r="EE412" s="95" t="n">
        <v>1771944864</v>
      </c>
      <c r="EF412" s="95" t="n">
        <v>216</v>
      </c>
      <c r="EG412" s="95" t="inlineStr">
        <is>
          <t>Оборудование</t>
        </is>
      </c>
      <c r="EH412" s="95" t="n">
        <v>0</v>
      </c>
      <c r="EI412" s="95" t="n"/>
      <c r="EJ412" s="95" t="n">
        <v>5.63</v>
      </c>
      <c r="EK412" s="95" t="n">
        <v>0</v>
      </c>
      <c r="EL412" s="95" t="inlineStr">
        <is>
          <t>ТКП / коммерческое предложение</t>
        </is>
      </c>
      <c r="EM412" s="95" t="inlineStr">
        <is>
          <t>ТКП</t>
        </is>
      </c>
      <c r="EN412" s="95" t="n"/>
      <c r="EO412" s="95" t="n"/>
      <c r="EP412" s="95" t="n"/>
      <c r="EQ412" s="95" t="n">
        <v>0</v>
      </c>
      <c r="ER412" s="95" t="n">
        <v>18399.63</v>
      </c>
      <c r="ES412" s="95" t="n">
        <v>0</v>
      </c>
      <c r="ET412" s="95" t="n">
        <v>0</v>
      </c>
      <c r="EU412" s="95" t="n">
        <v>0</v>
      </c>
      <c r="EV412" s="95" t="n">
        <v>0</v>
      </c>
      <c r="EW412" s="95" t="n">
        <v>0</v>
      </c>
      <c r="EX412" s="95" t="n">
        <v>0</v>
      </c>
      <c r="EY412" s="95" t="n">
        <v>0</v>
      </c>
      <c r="EZ412" s="95" t="n"/>
      <c r="FA412" s="95" t="n"/>
      <c r="FB412" s="95" t="n"/>
      <c r="FC412" s="95" t="n"/>
      <c r="FD412" s="95" t="n"/>
      <c r="FE412" s="95" t="n"/>
      <c r="FF412" s="95" t="n"/>
      <c r="FG412" s="95" t="n"/>
      <c r="FH412" s="95" t="n"/>
      <c r="FI412" s="95" t="n"/>
      <c r="FJ412" s="95" t="n"/>
      <c r="FK412" s="95" t="n"/>
      <c r="FL412" s="95" t="n"/>
      <c r="FM412" s="95" t="n"/>
      <c r="FN412" s="95" t="n"/>
      <c r="FO412" s="95" t="n"/>
      <c r="FP412" s="95" t="n"/>
      <c r="FQ412" s="95" t="n">
        <v>0</v>
      </c>
      <c r="FR412" s="95">
        <f>ROUND(IF(BI412=3,GM412,0),2)</f>
        <v/>
      </c>
      <c r="FS412" s="95" t="n">
        <v>0</v>
      </c>
      <c r="FT412" s="95" t="n"/>
      <c r="FU412" s="95" t="n"/>
      <c r="FV412" s="95" t="n"/>
      <c r="FW412" s="95" t="n"/>
      <c r="FX412" s="95" t="n">
        <v>0</v>
      </c>
      <c r="FY412" s="95" t="n">
        <v>0</v>
      </c>
      <c r="FZ412" s="95" t="n"/>
      <c r="GA412" s="95" t="inlineStr">
        <is>
          <t>[83 / 1,20 /  1] +  1,2% Заг.скл</t>
        </is>
      </c>
      <c r="GB412" s="95" t="n"/>
      <c r="GC412" s="95" t="n"/>
      <c r="GD412" s="95" t="n">
        <v>1</v>
      </c>
      <c r="GE412" s="95" t="n"/>
      <c r="GF412" s="95" t="n">
        <v>1771944864</v>
      </c>
      <c r="GG412" s="95" t="n">
        <v>2</v>
      </c>
      <c r="GH412" s="95" t="n">
        <v>3</v>
      </c>
      <c r="GI412" s="95" t="n">
        <v>5</v>
      </c>
      <c r="GJ412" s="95" t="n">
        <v>0</v>
      </c>
      <c r="GK412" s="95" t="n">
        <v>0</v>
      </c>
      <c r="GL412" s="95">
        <f>ROUND(IF(AND(BH412=3,BI412=3,FS412&lt;&gt;0),P412,0),2)</f>
        <v/>
      </c>
      <c r="GM412" s="95">
        <f>ROUND(O412+X412+Y412,2)+GX412</f>
        <v/>
      </c>
      <c r="GN412" s="95">
        <f>IF(OR(BI412=0,BI412=1),GM412-GX412,0)</f>
        <v/>
      </c>
      <c r="GO412" s="95">
        <f>IF(BI412=2,GM412-GX412,0)</f>
        <v/>
      </c>
      <c r="GP412" s="95">
        <f>IF(BI412=4,GM412-GX412,0)</f>
        <v/>
      </c>
      <c r="GQ412" s="95" t="n"/>
      <c r="GR412" s="95" t="n">
        <v>1</v>
      </c>
      <c r="GS412" s="95" t="n">
        <v>1</v>
      </c>
      <c r="GT412" s="95" t="n">
        <v>0</v>
      </c>
      <c r="GU412" s="95" t="n"/>
      <c r="GV412" s="95">
        <f>ROUND((GT412),6)</f>
        <v/>
      </c>
      <c r="GW412" s="95" t="n">
        <v>1</v>
      </c>
      <c r="GX412" s="95">
        <f>ROUND(HC412*I412,2)</f>
        <v/>
      </c>
      <c r="GY412" s="95" t="n">
        <v>0</v>
      </c>
      <c r="GZ412" s="95" t="n">
        <v>0</v>
      </c>
      <c r="HA412" s="95" t="n">
        <v>0</v>
      </c>
      <c r="HB412" s="95" t="n">
        <v>0</v>
      </c>
      <c r="HC412" s="95">
        <f>GV412*GW412</f>
        <v/>
      </c>
      <c r="HD412" s="95" t="n">
        <v>0</v>
      </c>
      <c r="HE412" s="95" t="n"/>
      <c r="HF412" s="95" t="n"/>
      <c r="HG412" s="95" t="n"/>
      <c r="HH412" s="95" t="n"/>
      <c r="HI412" s="95" t="n"/>
      <c r="HJ412" s="95" t="n"/>
      <c r="HK412" s="95" t="n"/>
      <c r="HL412" s="95" t="n"/>
      <c r="HM412" s="95" t="n"/>
      <c r="HN412" s="95" t="n"/>
      <c r="HO412" s="95" t="n"/>
      <c r="HP412" s="95" t="n"/>
      <c r="HQ412" s="95" t="n"/>
      <c r="HR412" s="95" t="n"/>
      <c r="HS412" s="95" t="n"/>
      <c r="HT412" s="95" t="n"/>
      <c r="HU412" s="95" t="n"/>
      <c r="HV412" s="95" t="n"/>
      <c r="HW412" s="95" t="n"/>
      <c r="HX412" s="95" t="n"/>
      <c r="HY412" s="95" t="n"/>
      <c r="HZ412" s="95" t="n"/>
      <c r="IA412" s="95" t="n"/>
      <c r="IB412" s="95" t="n"/>
      <c r="IC412" s="95" t="n"/>
      <c r="ID412" s="95" t="n"/>
      <c r="IE412" s="95" t="n"/>
      <c r="IF412" s="95" t="n"/>
      <c r="IG412" s="95" t="n"/>
      <c r="IH412" s="95" t="n"/>
      <c r="II412" s="95" t="n"/>
      <c r="IJ412" s="95" t="n"/>
      <c r="IK412" s="95" t="n"/>
      <c r="IL412" s="95" t="n"/>
      <c r="IM412" s="95" t="n"/>
      <c r="IN412" s="95" t="n"/>
      <c r="IO412" s="95" t="n"/>
      <c r="IP412" s="95" t="n"/>
      <c r="IQ412" s="95" t="n"/>
      <c r="IR412" s="95" t="n"/>
      <c r="IS412" s="95" t="n"/>
      <c r="IT412" s="95" t="n"/>
      <c r="IU412" s="95" t="n"/>
    </row>
    <row r="413" ht="12.75" customHeight="1" s="54">
      <c r="A413" s="95" t="n">
        <v>18</v>
      </c>
      <c r="B413" s="95" t="n">
        <v>1</v>
      </c>
      <c r="C413" s="95">
        <f>ROW(SmtRes!A390)</f>
        <v/>
      </c>
      <c r="D413" s="95">
        <f>ROW(EtalonRes!A390)</f>
        <v/>
      </c>
      <c r="E413" s="95" t="n">
        <v>2</v>
      </c>
      <c r="F413" s="95" t="inlineStr">
        <is>
          <t>TKP</t>
        </is>
      </c>
      <c r="G413" s="95" t="inlineStr">
        <is>
          <t>Электрокаменка сауны премиальная Harvia/аналог, пульт, кабель и защита</t>
        </is>
      </c>
      <c r="H413" s="95" t="inlineStr">
        <is>
          <t>компл.</t>
        </is>
      </c>
      <c r="I413" s="95" t="n">
        <v>1.03</v>
      </c>
      <c r="J413" s="95" t="n">
        <v>161693.73</v>
      </c>
      <c r="K413" s="95" t="n">
        <v>166544.54</v>
      </c>
      <c r="L413" s="95" t="n"/>
      <c r="M413" s="95" t="n"/>
      <c r="N413" s="95" t="n"/>
      <c r="O413" s="95">
        <f>ROUND(Z413,2)</f>
        <v/>
      </c>
      <c r="P413" s="95">
        <f>ROUND(U413,2)</f>
        <v/>
      </c>
      <c r="Q413" s="95">
        <f>ROUND(1,2)</f>
        <v/>
      </c>
      <c r="R413" s="95">
        <f>ROUND(AH413,2)</f>
        <v/>
      </c>
      <c r="S413" s="95" t="inlineStr">
        <is>
          <t>ТКП</t>
        </is>
      </c>
      <c r="T413" s="95" t="inlineStr">
        <is>
          <t>equipment</t>
        </is>
      </c>
      <c r="U413" s="95" t="n">
        <v>166544.54</v>
      </c>
      <c r="V413" s="95" t="n">
        <v>0</v>
      </c>
      <c r="W413" s="95" t="n">
        <v>0</v>
      </c>
      <c r="X413" s="95" t="n">
        <v>0</v>
      </c>
      <c r="Y413" s="95" t="n">
        <v>0</v>
      </c>
      <c r="Z413" s="95" t="n">
        <v>166544.54</v>
      </c>
      <c r="AA413" s="95" t="n">
        <v>0</v>
      </c>
      <c r="AB413" s="95" t="n">
        <v>0</v>
      </c>
      <c r="AC413" s="95" t="n">
        <v>0</v>
      </c>
      <c r="AD413" s="95" t="n">
        <v>0</v>
      </c>
      <c r="AE413" s="95" t="inlineStr">
        <is>
          <t>equipment</t>
        </is>
      </c>
      <c r="AF413" s="95" t="n">
        <v>0</v>
      </c>
      <c r="AG413" s="95" t="n">
        <v>0</v>
      </c>
      <c r="AH413" s="95" t="n">
        <v>0</v>
      </c>
      <c r="AI413" s="95">
        <f>(EX413)</f>
        <v/>
      </c>
      <c r="AJ413" s="95">
        <f>(AS413)</f>
        <v/>
      </c>
      <c r="AK413" s="95" t="n">
        <v>0</v>
      </c>
      <c r="AL413" s="95" t="n">
        <v>0</v>
      </c>
      <c r="AM413" s="95" t="n">
        <v>0</v>
      </c>
      <c r="AN413" s="95" t="n">
        <v>0</v>
      </c>
      <c r="AO413" s="95">
        <f>ROUND(O413,2)</f>
        <v/>
      </c>
      <c r="AP413" s="95" t="n">
        <v>0</v>
      </c>
      <c r="AQ413" s="95">
        <f>ROUND(R413,2)</f>
        <v/>
      </c>
      <c r="AR413" s="95" t="n">
        <v>0</v>
      </c>
      <c r="AS413" s="95" t="n">
        <v>0</v>
      </c>
      <c r="AT413" s="95" t="n">
        <v>0</v>
      </c>
      <c r="AU413" s="95" t="n">
        <v>0</v>
      </c>
      <c r="AV413" s="95" t="n">
        <v>1</v>
      </c>
      <c r="AW413" s="95" t="n">
        <v>1</v>
      </c>
      <c r="AX413" s="95" t="n"/>
      <c r="AY413" s="95" t="n"/>
      <c r="AZ413" s="95" t="n">
        <v>1</v>
      </c>
      <c r="BA413" s="95" t="n">
        <v>0</v>
      </c>
      <c r="BB413" s="95" t="n">
        <v>0</v>
      </c>
      <c r="BC413" s="95" t="n">
        <v>1</v>
      </c>
      <c r="BD413" s="95" t="n"/>
      <c r="BE413" s="95" t="n"/>
      <c r="BF413" s="95" t="n"/>
      <c r="BG413" s="95" t="n"/>
      <c r="BH413" s="95" t="n">
        <v>3</v>
      </c>
      <c r="BI413" s="95" t="n">
        <v>1.03</v>
      </c>
      <c r="BJ413" s="95" t="n"/>
      <c r="BK413" s="95" t="n"/>
      <c r="BL413" s="95" t="n"/>
      <c r="BM413" s="95" t="n">
        <v>400003</v>
      </c>
      <c r="BN413" s="95" t="n">
        <v>0</v>
      </c>
      <c r="BO413" s="95" t="n"/>
      <c r="BP413" s="95" t="n">
        <v>0</v>
      </c>
      <c r="BQ413" s="95" t="n">
        <v>216</v>
      </c>
      <c r="BR413" s="95" t="n">
        <v>0</v>
      </c>
      <c r="BS413" s="95" t="n">
        <v>1</v>
      </c>
      <c r="BT413" s="95" t="n">
        <v>1</v>
      </c>
      <c r="BU413" s="95" t="n">
        <v>1</v>
      </c>
      <c r="BV413" s="95" t="n">
        <v>1</v>
      </c>
      <c r="BW413" s="95" t="n">
        <v>1</v>
      </c>
      <c r="BX413" s="95" t="n">
        <v>1</v>
      </c>
      <c r="BY413" s="95" t="n"/>
      <c r="BZ413" s="95" t="n">
        <v>0</v>
      </c>
      <c r="CA413" s="95" t="n">
        <v>0</v>
      </c>
      <c r="CB413" s="95" t="n"/>
      <c r="CC413" s="95" t="n"/>
      <c r="CD413" s="95" t="n"/>
      <c r="CE413" s="95" t="n">
        <v>30</v>
      </c>
      <c r="CF413" s="95" t="n">
        <v>0</v>
      </c>
      <c r="CG413" s="95" t="n">
        <v>0</v>
      </c>
      <c r="CH413" s="95" t="n"/>
      <c r="CI413" s="95" t="n"/>
      <c r="CJ413" s="95" t="n"/>
      <c r="CK413" s="95" t="n"/>
      <c r="CL413" s="95" t="n"/>
      <c r="CM413" s="95" t="n">
        <v>0</v>
      </c>
      <c r="CN413" s="95" t="n"/>
      <c r="CO413" s="95" t="n">
        <v>0</v>
      </c>
      <c r="CP413" s="95">
        <f>ROUND(P413,2)</f>
        <v/>
      </c>
      <c r="CQ413" s="95">
        <f>ROUND(V413,2)</f>
        <v/>
      </c>
      <c r="CR413" s="95">
        <f>ROUND(W413,2)</f>
        <v/>
      </c>
      <c r="CS413" s="95">
        <f>ROUND(X413,2)</f>
        <v/>
      </c>
      <c r="CT413" s="95">
        <f>ROUND(Y413,2)</f>
        <v/>
      </c>
      <c r="CU413" s="95">
        <f>ROUND(AF413,2)</f>
        <v/>
      </c>
      <c r="CV413" s="95">
        <f>ROUND((AH413*AV413),2)</f>
        <v/>
      </c>
      <c r="CW413" s="95">
        <f>ROUND(AI413,2)</f>
        <v/>
      </c>
      <c r="CX413" s="95">
        <f>ROUND(AJ413,2)</f>
        <v/>
      </c>
      <c r="CY413" s="95">
        <f>ROUND(((P413*AT413)/100),2)</f>
        <v/>
      </c>
      <c r="CZ413" s="95">
        <f>ROUND(((P413*AU413)/100),2)</f>
        <v/>
      </c>
      <c r="DA413" s="95" t="n"/>
      <c r="DB413" s="95" t="n"/>
      <c r="DC413" s="95" t="n"/>
      <c r="DD413" s="95" t="n"/>
      <c r="DE413" s="95" t="n"/>
      <c r="DF413" s="95" t="n"/>
      <c r="DG413" s="95" t="n"/>
      <c r="DH413" s="95" t="n"/>
      <c r="DI413" s="95" t="n"/>
      <c r="DJ413" s="95" t="n"/>
      <c r="DK413" s="95" t="n"/>
      <c r="DL413" s="95" t="n"/>
      <c r="DM413" s="95" t="n"/>
      <c r="DN413" s="95" t="n">
        <v>0</v>
      </c>
      <c r="DO413" s="95" t="n">
        <v>0</v>
      </c>
      <c r="DP413" s="95" t="n">
        <v>1</v>
      </c>
      <c r="DQ413" s="95" t="n">
        <v>1</v>
      </c>
      <c r="DR413" s="95" t="n"/>
      <c r="DS413" s="95" t="n"/>
      <c r="DT413" s="95" t="n"/>
      <c r="DU413" s="95" t="n">
        <v>1000</v>
      </c>
      <c r="DV413" s="95" t="inlineStr">
        <is>
          <t>компл.</t>
        </is>
      </c>
      <c r="DW413" s="95" t="inlineStr">
        <is>
          <t>компл.</t>
        </is>
      </c>
      <c r="DX413" s="95" t="n">
        <v>1</v>
      </c>
      <c r="DY413" s="95" t="n"/>
      <c r="DZ413" s="95" t="n"/>
      <c r="EA413" s="95" t="n"/>
      <c r="EB413" s="95" t="n"/>
      <c r="EC413" s="95" t="n"/>
      <c r="ED413" s="95" t="n"/>
      <c r="EE413" s="95" t="n">
        <v>1214583418</v>
      </c>
      <c r="EF413" s="95" t="n">
        <v>216</v>
      </c>
      <c r="EG413" s="95" t="inlineStr">
        <is>
          <t>Оборудование</t>
        </is>
      </c>
      <c r="EH413" s="95" t="n">
        <v>0</v>
      </c>
      <c r="EI413" s="95" t="n"/>
      <c r="EJ413" s="95" t="n">
        <v>1.03</v>
      </c>
      <c r="EK413" s="95" t="n">
        <v>0</v>
      </c>
      <c r="EL413" s="95" t="inlineStr">
        <is>
          <t>ТКП / коммерческое предложение</t>
        </is>
      </c>
      <c r="EM413" s="95" t="inlineStr">
        <is>
          <t>ТКП</t>
        </is>
      </c>
      <c r="EN413" s="95" t="n"/>
      <c r="EO413" s="95" t="n"/>
      <c r="EP413" s="95" t="n"/>
      <c r="EQ413" s="95" t="n">
        <v>0</v>
      </c>
      <c r="ER413" s="95" t="n">
        <v>161693.73</v>
      </c>
      <c r="ES413" s="95" t="n">
        <v>0</v>
      </c>
      <c r="ET413" s="95" t="n">
        <v>0</v>
      </c>
      <c r="EU413" s="95" t="n">
        <v>0</v>
      </c>
      <c r="EV413" s="95" t="n">
        <v>0</v>
      </c>
      <c r="EW413" s="95" t="n">
        <v>0</v>
      </c>
      <c r="EX413" s="95" t="n">
        <v>0</v>
      </c>
      <c r="EY413" s="95" t="n">
        <v>0</v>
      </c>
      <c r="EZ413" s="95" t="n"/>
      <c r="FA413" s="95" t="n"/>
      <c r="FB413" s="95" t="n"/>
      <c r="FC413" s="95" t="n"/>
      <c r="FD413" s="95" t="n"/>
      <c r="FE413" s="95" t="n"/>
      <c r="FF413" s="95" t="n"/>
      <c r="FG413" s="95" t="n"/>
      <c r="FH413" s="95" t="n"/>
      <c r="FI413" s="95" t="n"/>
      <c r="FJ413" s="95" t="n"/>
      <c r="FK413" s="95" t="n"/>
      <c r="FL413" s="95" t="n"/>
      <c r="FM413" s="95" t="n"/>
      <c r="FN413" s="95" t="n"/>
      <c r="FO413" s="95" t="n"/>
      <c r="FP413" s="95" t="n"/>
      <c r="FQ413" s="95" t="n">
        <v>0</v>
      </c>
      <c r="FR413" s="95">
        <f>ROUND(IF(BI413=3,GM413,0),2)</f>
        <v/>
      </c>
      <c r="FS413" s="95" t="n">
        <v>0</v>
      </c>
      <c r="FT413" s="95" t="n"/>
      <c r="FU413" s="95" t="n"/>
      <c r="FV413" s="95" t="n"/>
      <c r="FW413" s="95" t="n"/>
      <c r="FX413" s="95" t="n">
        <v>0</v>
      </c>
      <c r="FY413" s="95" t="n">
        <v>0</v>
      </c>
      <c r="FZ413" s="95" t="n"/>
      <c r="GA413" s="95" t="inlineStr">
        <is>
          <t>[83 / 1,20 /  1] +  1,2% Заг.скл</t>
        </is>
      </c>
      <c r="GB413" s="95" t="n"/>
      <c r="GC413" s="95" t="n"/>
      <c r="GD413" s="95" t="n">
        <v>1</v>
      </c>
      <c r="GE413" s="95" t="n"/>
      <c r="GF413" s="95" t="n">
        <v>1214583418</v>
      </c>
      <c r="GG413" s="95" t="n">
        <v>2</v>
      </c>
      <c r="GH413" s="95" t="n">
        <v>3</v>
      </c>
      <c r="GI413" s="95" t="n">
        <v>5</v>
      </c>
      <c r="GJ413" s="95" t="n">
        <v>0</v>
      </c>
      <c r="GK413" s="95" t="n">
        <v>0</v>
      </c>
      <c r="GL413" s="95">
        <f>ROUND(IF(AND(BH413=3,BI413=3,FS413&lt;&gt;0),P413,0),2)</f>
        <v/>
      </c>
      <c r="GM413" s="95">
        <f>ROUND(O413+X413+Y413,2)+GX413</f>
        <v/>
      </c>
      <c r="GN413" s="95">
        <f>IF(OR(BI413=0,BI413=1),GM413-GX413,0)</f>
        <v/>
      </c>
      <c r="GO413" s="95">
        <f>IF(BI413=2,GM413-GX413,0)</f>
        <v/>
      </c>
      <c r="GP413" s="95">
        <f>IF(BI413=4,GM413-GX413,0)</f>
        <v/>
      </c>
      <c r="GQ413" s="95" t="n"/>
      <c r="GR413" s="95" t="n">
        <v>1</v>
      </c>
      <c r="GS413" s="95" t="n">
        <v>1</v>
      </c>
      <c r="GT413" s="95" t="n">
        <v>0</v>
      </c>
      <c r="GU413" s="95" t="n"/>
      <c r="GV413" s="95">
        <f>ROUND((GT413),6)</f>
        <v/>
      </c>
      <c r="GW413" s="95" t="n">
        <v>1</v>
      </c>
      <c r="GX413" s="95">
        <f>ROUND(HC413*I413,2)</f>
        <v/>
      </c>
      <c r="GY413" s="95" t="n">
        <v>0</v>
      </c>
      <c r="GZ413" s="95" t="n">
        <v>0</v>
      </c>
      <c r="HA413" s="95" t="n">
        <v>0</v>
      </c>
      <c r="HB413" s="95" t="n">
        <v>0</v>
      </c>
      <c r="HC413" s="95">
        <f>GV413*GW413</f>
        <v/>
      </c>
      <c r="HD413" s="95" t="n">
        <v>0</v>
      </c>
      <c r="HE413" s="95" t="n"/>
      <c r="HF413" s="95" t="n"/>
      <c r="HG413" s="95" t="n"/>
      <c r="HH413" s="95" t="n"/>
      <c r="HI413" s="95" t="n"/>
      <c r="HJ413" s="95" t="n"/>
      <c r="HK413" s="95" t="n"/>
      <c r="HL413" s="95" t="n"/>
      <c r="HM413" s="95" t="n"/>
      <c r="HN413" s="95" t="n"/>
      <c r="HO413" s="95" t="n"/>
      <c r="HP413" s="95" t="n"/>
      <c r="HQ413" s="95" t="n"/>
      <c r="HR413" s="95" t="n"/>
      <c r="HS413" s="95" t="n"/>
      <c r="HT413" s="95" t="n"/>
      <c r="HU413" s="95" t="n"/>
      <c r="HV413" s="95" t="n"/>
      <c r="HW413" s="95" t="n"/>
      <c r="HX413" s="95" t="n"/>
      <c r="HY413" s="95" t="n"/>
      <c r="HZ413" s="95" t="n"/>
      <c r="IA413" s="95" t="n"/>
      <c r="IB413" s="95" t="n"/>
      <c r="IC413" s="95" t="n"/>
      <c r="ID413" s="95" t="n"/>
      <c r="IE413" s="95" t="n"/>
      <c r="IF413" s="95" t="n"/>
      <c r="IG413" s="95" t="n"/>
      <c r="IH413" s="95" t="n"/>
      <c r="II413" s="95" t="n"/>
      <c r="IJ413" s="95" t="n"/>
      <c r="IK413" s="95" t="n"/>
      <c r="IL413" s="95" t="n"/>
      <c r="IM413" s="95" t="n"/>
      <c r="IN413" s="95" t="n"/>
      <c r="IO413" s="95" t="n"/>
      <c r="IP413" s="95" t="n"/>
      <c r="IQ413" s="95" t="n"/>
      <c r="IR413" s="95" t="n"/>
      <c r="IS413" s="95" t="n"/>
      <c r="IT413" s="95" t="n"/>
      <c r="IU413" s="95" t="n"/>
    </row>
    <row r="414" ht="12.75" customHeight="1" s="54">
      <c r="A414" s="95" t="n">
        <v>18</v>
      </c>
      <c r="B414" s="95" t="n">
        <v>1</v>
      </c>
      <c r="C414" s="95">
        <f>ROW(SmtRes!A391)</f>
        <v/>
      </c>
      <c r="D414" s="95">
        <f>ROW(EtalonRes!A391)</f>
        <v/>
      </c>
      <c r="E414" s="95" t="n">
        <v>2</v>
      </c>
      <c r="F414" s="95" t="inlineStr">
        <is>
          <t>TKP</t>
        </is>
      </c>
      <c r="G414" s="95" t="inlineStr">
        <is>
          <t>Сауна VIP: стеклянная дверь, решетки, светильники, датчики, герметики</t>
        </is>
      </c>
      <c r="H414" s="95" t="inlineStr">
        <is>
          <t>компл.</t>
        </is>
      </c>
      <c r="I414" s="95" t="n">
        <v>1.05</v>
      </c>
      <c r="J414" s="95" t="n">
        <v>86980.08</v>
      </c>
      <c r="K414" s="95" t="n">
        <v>91329.08</v>
      </c>
      <c r="L414" s="95" t="n"/>
      <c r="M414" s="95" t="n"/>
      <c r="N414" s="95" t="n"/>
      <c r="O414" s="95">
        <f>ROUND(Z414,2)</f>
        <v/>
      </c>
      <c r="P414" s="95">
        <f>ROUND(U414,2)</f>
        <v/>
      </c>
      <c r="Q414" s="95">
        <f>ROUND(1,2)</f>
        <v/>
      </c>
      <c r="R414" s="95">
        <f>ROUND(AH414,2)</f>
        <v/>
      </c>
      <c r="S414" s="95" t="inlineStr">
        <is>
          <t>ТКП</t>
        </is>
      </c>
      <c r="T414" s="95" t="inlineStr">
        <is>
          <t>equipment</t>
        </is>
      </c>
      <c r="U414" s="95" t="n">
        <v>91329.08</v>
      </c>
      <c r="V414" s="95" t="n">
        <v>0</v>
      </c>
      <c r="W414" s="95" t="n">
        <v>0</v>
      </c>
      <c r="X414" s="95" t="n">
        <v>0</v>
      </c>
      <c r="Y414" s="95" t="n">
        <v>0</v>
      </c>
      <c r="Z414" s="95" t="n">
        <v>91329.08</v>
      </c>
      <c r="AA414" s="95" t="n">
        <v>0</v>
      </c>
      <c r="AB414" s="95" t="n">
        <v>0</v>
      </c>
      <c r="AC414" s="95" t="n">
        <v>0</v>
      </c>
      <c r="AD414" s="95" t="n">
        <v>0</v>
      </c>
      <c r="AE414" s="95" t="inlineStr">
        <is>
          <t>equipment</t>
        </is>
      </c>
      <c r="AF414" s="95" t="n">
        <v>0</v>
      </c>
      <c r="AG414" s="95" t="n">
        <v>0</v>
      </c>
      <c r="AH414" s="95" t="n">
        <v>0</v>
      </c>
      <c r="AI414" s="95">
        <f>(EX414)</f>
        <v/>
      </c>
      <c r="AJ414" s="95">
        <f>(AS414)</f>
        <v/>
      </c>
      <c r="AK414" s="95" t="n">
        <v>0</v>
      </c>
      <c r="AL414" s="95" t="n">
        <v>0</v>
      </c>
      <c r="AM414" s="95" t="n">
        <v>0</v>
      </c>
      <c r="AN414" s="95" t="n">
        <v>0</v>
      </c>
      <c r="AO414" s="95">
        <f>ROUND(O414,2)</f>
        <v/>
      </c>
      <c r="AP414" s="95" t="n">
        <v>0</v>
      </c>
      <c r="AQ414" s="95">
        <f>ROUND(R414,2)</f>
        <v/>
      </c>
      <c r="AR414" s="95" t="n">
        <v>0</v>
      </c>
      <c r="AS414" s="95" t="n">
        <v>0</v>
      </c>
      <c r="AT414" s="95" t="n">
        <v>0</v>
      </c>
      <c r="AU414" s="95" t="n">
        <v>0</v>
      </c>
      <c r="AV414" s="95" t="n">
        <v>1</v>
      </c>
      <c r="AW414" s="95" t="n">
        <v>1</v>
      </c>
      <c r="AX414" s="95" t="n"/>
      <c r="AY414" s="95" t="n"/>
      <c r="AZ414" s="95" t="n">
        <v>1</v>
      </c>
      <c r="BA414" s="95" t="n">
        <v>0</v>
      </c>
      <c r="BB414" s="95" t="n">
        <v>0</v>
      </c>
      <c r="BC414" s="95" t="n">
        <v>1</v>
      </c>
      <c r="BD414" s="95" t="n"/>
      <c r="BE414" s="95" t="n"/>
      <c r="BF414" s="95" t="n"/>
      <c r="BG414" s="95" t="n"/>
      <c r="BH414" s="95" t="n">
        <v>3</v>
      </c>
      <c r="BI414" s="95" t="n">
        <v>1.05</v>
      </c>
      <c r="BJ414" s="95" t="n"/>
      <c r="BK414" s="95" t="n"/>
      <c r="BL414" s="95" t="n"/>
      <c r="BM414" s="95" t="n">
        <v>400003</v>
      </c>
      <c r="BN414" s="95" t="n">
        <v>0</v>
      </c>
      <c r="BO414" s="95" t="n"/>
      <c r="BP414" s="95" t="n">
        <v>0</v>
      </c>
      <c r="BQ414" s="95" t="n">
        <v>216</v>
      </c>
      <c r="BR414" s="95" t="n">
        <v>0</v>
      </c>
      <c r="BS414" s="95" t="n">
        <v>1</v>
      </c>
      <c r="BT414" s="95" t="n">
        <v>1</v>
      </c>
      <c r="BU414" s="95" t="n">
        <v>1</v>
      </c>
      <c r="BV414" s="95" t="n">
        <v>1</v>
      </c>
      <c r="BW414" s="95" t="n">
        <v>1</v>
      </c>
      <c r="BX414" s="95" t="n">
        <v>1</v>
      </c>
      <c r="BY414" s="95" t="n"/>
      <c r="BZ414" s="95" t="n">
        <v>0</v>
      </c>
      <c r="CA414" s="95" t="n">
        <v>0</v>
      </c>
      <c r="CB414" s="95" t="n"/>
      <c r="CC414" s="95" t="n"/>
      <c r="CD414" s="95" t="n"/>
      <c r="CE414" s="95" t="n">
        <v>30</v>
      </c>
      <c r="CF414" s="95" t="n">
        <v>0</v>
      </c>
      <c r="CG414" s="95" t="n">
        <v>0</v>
      </c>
      <c r="CH414" s="95" t="n"/>
      <c r="CI414" s="95" t="n"/>
      <c r="CJ414" s="95" t="n"/>
      <c r="CK414" s="95" t="n"/>
      <c r="CL414" s="95" t="n"/>
      <c r="CM414" s="95" t="n">
        <v>0</v>
      </c>
      <c r="CN414" s="95" t="n"/>
      <c r="CO414" s="95" t="n">
        <v>0</v>
      </c>
      <c r="CP414" s="95">
        <f>ROUND(P414,2)</f>
        <v/>
      </c>
      <c r="CQ414" s="95">
        <f>ROUND(V414,2)</f>
        <v/>
      </c>
      <c r="CR414" s="95">
        <f>ROUND(W414,2)</f>
        <v/>
      </c>
      <c r="CS414" s="95">
        <f>ROUND(X414,2)</f>
        <v/>
      </c>
      <c r="CT414" s="95">
        <f>ROUND(Y414,2)</f>
        <v/>
      </c>
      <c r="CU414" s="95">
        <f>ROUND(AF414,2)</f>
        <v/>
      </c>
      <c r="CV414" s="95">
        <f>ROUND((AH414*AV414),2)</f>
        <v/>
      </c>
      <c r="CW414" s="95">
        <f>ROUND(AI414,2)</f>
        <v/>
      </c>
      <c r="CX414" s="95">
        <f>ROUND(AJ414,2)</f>
        <v/>
      </c>
      <c r="CY414" s="95">
        <f>ROUND(((P414*AT414)/100),2)</f>
        <v/>
      </c>
      <c r="CZ414" s="95">
        <f>ROUND(((P414*AU414)/100),2)</f>
        <v/>
      </c>
      <c r="DA414" s="95" t="n"/>
      <c r="DB414" s="95" t="n"/>
      <c r="DC414" s="95" t="n"/>
      <c r="DD414" s="95" t="n"/>
      <c r="DE414" s="95" t="n"/>
      <c r="DF414" s="95" t="n"/>
      <c r="DG414" s="95" t="n"/>
      <c r="DH414" s="95" t="n"/>
      <c r="DI414" s="95" t="n"/>
      <c r="DJ414" s="95" t="n"/>
      <c r="DK414" s="95" t="n"/>
      <c r="DL414" s="95" t="n"/>
      <c r="DM414" s="95" t="n"/>
      <c r="DN414" s="95" t="n">
        <v>0</v>
      </c>
      <c r="DO414" s="95" t="n">
        <v>0</v>
      </c>
      <c r="DP414" s="95" t="n">
        <v>1</v>
      </c>
      <c r="DQ414" s="95" t="n">
        <v>1</v>
      </c>
      <c r="DR414" s="95" t="n"/>
      <c r="DS414" s="95" t="n"/>
      <c r="DT414" s="95" t="n"/>
      <c r="DU414" s="95" t="n">
        <v>1000</v>
      </c>
      <c r="DV414" s="95" t="inlineStr">
        <is>
          <t>компл.</t>
        </is>
      </c>
      <c r="DW414" s="95" t="inlineStr">
        <is>
          <t>компл.</t>
        </is>
      </c>
      <c r="DX414" s="95" t="n">
        <v>1</v>
      </c>
      <c r="DY414" s="95" t="n"/>
      <c r="DZ414" s="95" t="n"/>
      <c r="EA414" s="95" t="n"/>
      <c r="EB414" s="95" t="n"/>
      <c r="EC414" s="95" t="n"/>
      <c r="ED414" s="95" t="n"/>
      <c r="EE414" s="95" t="n">
        <v>1305236792</v>
      </c>
      <c r="EF414" s="95" t="n">
        <v>216</v>
      </c>
      <c r="EG414" s="95" t="inlineStr">
        <is>
          <t>Оборудование</t>
        </is>
      </c>
      <c r="EH414" s="95" t="n">
        <v>0</v>
      </c>
      <c r="EI414" s="95" t="n"/>
      <c r="EJ414" s="95" t="n">
        <v>1.05</v>
      </c>
      <c r="EK414" s="95" t="n">
        <v>0</v>
      </c>
      <c r="EL414" s="95" t="inlineStr">
        <is>
          <t>ТКП / коммерческое предложение</t>
        </is>
      </c>
      <c r="EM414" s="95" t="inlineStr">
        <is>
          <t>ТКП</t>
        </is>
      </c>
      <c r="EN414" s="95" t="n"/>
      <c r="EO414" s="95" t="n"/>
      <c r="EP414" s="95" t="n"/>
      <c r="EQ414" s="95" t="n">
        <v>0</v>
      </c>
      <c r="ER414" s="95" t="n">
        <v>86980.08</v>
      </c>
      <c r="ES414" s="95" t="n">
        <v>0</v>
      </c>
      <c r="ET414" s="95" t="n">
        <v>0</v>
      </c>
      <c r="EU414" s="95" t="n">
        <v>0</v>
      </c>
      <c r="EV414" s="95" t="n">
        <v>0</v>
      </c>
      <c r="EW414" s="95" t="n">
        <v>0</v>
      </c>
      <c r="EX414" s="95" t="n">
        <v>0</v>
      </c>
      <c r="EY414" s="95" t="n">
        <v>0</v>
      </c>
      <c r="EZ414" s="95" t="n"/>
      <c r="FA414" s="95" t="n"/>
      <c r="FB414" s="95" t="n"/>
      <c r="FC414" s="95" t="n"/>
      <c r="FD414" s="95" t="n"/>
      <c r="FE414" s="95" t="n"/>
      <c r="FF414" s="95" t="n"/>
      <c r="FG414" s="95" t="n"/>
      <c r="FH414" s="95" t="n"/>
      <c r="FI414" s="95" t="n"/>
      <c r="FJ414" s="95" t="n"/>
      <c r="FK414" s="95" t="n"/>
      <c r="FL414" s="95" t="n"/>
      <c r="FM414" s="95" t="n"/>
      <c r="FN414" s="95" t="n"/>
      <c r="FO414" s="95" t="n"/>
      <c r="FP414" s="95" t="n"/>
      <c r="FQ414" s="95" t="n">
        <v>0</v>
      </c>
      <c r="FR414" s="95">
        <f>ROUND(IF(BI414=3,GM414,0),2)</f>
        <v/>
      </c>
      <c r="FS414" s="95" t="n">
        <v>0</v>
      </c>
      <c r="FT414" s="95" t="n"/>
      <c r="FU414" s="95" t="n"/>
      <c r="FV414" s="95" t="n"/>
      <c r="FW414" s="95" t="n"/>
      <c r="FX414" s="95" t="n">
        <v>0</v>
      </c>
      <c r="FY414" s="95" t="n">
        <v>0</v>
      </c>
      <c r="FZ414" s="95" t="n"/>
      <c r="GA414" s="95" t="inlineStr">
        <is>
          <t>[83 / 1,20 /  1] +  1,2% Заг.скл</t>
        </is>
      </c>
      <c r="GB414" s="95" t="n"/>
      <c r="GC414" s="95" t="n"/>
      <c r="GD414" s="95" t="n">
        <v>1</v>
      </c>
      <c r="GE414" s="95" t="n"/>
      <c r="GF414" s="95" t="n">
        <v>1305236792</v>
      </c>
      <c r="GG414" s="95" t="n">
        <v>2</v>
      </c>
      <c r="GH414" s="95" t="n">
        <v>3</v>
      </c>
      <c r="GI414" s="95" t="n">
        <v>5</v>
      </c>
      <c r="GJ414" s="95" t="n">
        <v>0</v>
      </c>
      <c r="GK414" s="95" t="n">
        <v>0</v>
      </c>
      <c r="GL414" s="95">
        <f>ROUND(IF(AND(BH414=3,BI414=3,FS414&lt;&gt;0),P414,0),2)</f>
        <v/>
      </c>
      <c r="GM414" s="95">
        <f>ROUND(O414+X414+Y414,2)+GX414</f>
        <v/>
      </c>
      <c r="GN414" s="95">
        <f>IF(OR(BI414=0,BI414=1),GM414-GX414,0)</f>
        <v/>
      </c>
      <c r="GO414" s="95">
        <f>IF(BI414=2,GM414-GX414,0)</f>
        <v/>
      </c>
      <c r="GP414" s="95">
        <f>IF(BI414=4,GM414-GX414,0)</f>
        <v/>
      </c>
      <c r="GQ414" s="95" t="n"/>
      <c r="GR414" s="95" t="n">
        <v>1</v>
      </c>
      <c r="GS414" s="95" t="n">
        <v>1</v>
      </c>
      <c r="GT414" s="95" t="n">
        <v>0</v>
      </c>
      <c r="GU414" s="95" t="n"/>
      <c r="GV414" s="95">
        <f>ROUND((GT414),6)</f>
        <v/>
      </c>
      <c r="GW414" s="95" t="n">
        <v>1</v>
      </c>
      <c r="GX414" s="95">
        <f>ROUND(HC414*I414,2)</f>
        <v/>
      </c>
      <c r="GY414" s="95" t="n">
        <v>0</v>
      </c>
      <c r="GZ414" s="95" t="n">
        <v>0</v>
      </c>
      <c r="HA414" s="95" t="n">
        <v>0</v>
      </c>
      <c r="HB414" s="95" t="n">
        <v>0</v>
      </c>
      <c r="HC414" s="95">
        <f>GV414*GW414</f>
        <v/>
      </c>
      <c r="HD414" s="95" t="n">
        <v>0</v>
      </c>
      <c r="HE414" s="95" t="n"/>
      <c r="HF414" s="95" t="n"/>
      <c r="HG414" s="95" t="n"/>
      <c r="HH414" s="95" t="n"/>
      <c r="HI414" s="95" t="n"/>
      <c r="HJ414" s="95" t="n"/>
      <c r="HK414" s="95" t="n"/>
      <c r="HL414" s="95" t="n"/>
      <c r="HM414" s="95" t="n"/>
      <c r="HN414" s="95" t="n"/>
      <c r="HO414" s="95" t="n"/>
      <c r="HP414" s="95" t="n"/>
      <c r="HQ414" s="95" t="n"/>
      <c r="HR414" s="95" t="n"/>
      <c r="HS414" s="95" t="n"/>
      <c r="HT414" s="95" t="n"/>
      <c r="HU414" s="95" t="n"/>
      <c r="HV414" s="95" t="n"/>
      <c r="HW414" s="95" t="n"/>
      <c r="HX414" s="95" t="n"/>
      <c r="HY414" s="95" t="n"/>
      <c r="HZ414" s="95" t="n"/>
      <c r="IA414" s="95" t="n"/>
      <c r="IB414" s="95" t="n"/>
      <c r="IC414" s="95" t="n"/>
      <c r="ID414" s="95" t="n"/>
      <c r="IE414" s="95" t="n"/>
      <c r="IF414" s="95" t="n"/>
      <c r="IG414" s="95" t="n"/>
      <c r="IH414" s="95" t="n"/>
      <c r="II414" s="95" t="n"/>
      <c r="IJ414" s="95" t="n"/>
      <c r="IK414" s="95" t="n"/>
      <c r="IL414" s="95" t="n"/>
      <c r="IM414" s="95" t="n"/>
      <c r="IN414" s="95" t="n"/>
      <c r="IO414" s="95" t="n"/>
      <c r="IP414" s="95" t="n"/>
      <c r="IQ414" s="95" t="n"/>
      <c r="IR414" s="95" t="n"/>
      <c r="IS414" s="95" t="n"/>
      <c r="IT414" s="95" t="n"/>
      <c r="IU414" s="95" t="n"/>
    </row>
    <row r="415" ht="12.75" customHeight="1" s="54">
      <c r="A415" s="95" t="n">
        <v>18</v>
      </c>
      <c r="B415" s="95" t="n">
        <v>1</v>
      </c>
      <c r="C415" s="95">
        <f>ROW(SmtRes!A392)</f>
        <v/>
      </c>
      <c r="D415" s="95">
        <f>ROW(EtalonRes!A392)</f>
        <v/>
      </c>
      <c r="E415" s="95" t="n">
        <v>2.1</v>
      </c>
      <c r="F415" s="95" t="inlineStr">
        <is>
          <t>TKP</t>
        </is>
      </c>
      <c r="G415" s="95" t="inlineStr">
        <is>
          <t>Фасады встроенного шкафа премиальные с направляющими и доводчиками</t>
        </is>
      </c>
      <c r="H415" s="95" t="inlineStr">
        <is>
          <t>компл.</t>
        </is>
      </c>
      <c r="I415" s="95" t="n">
        <v>6.3</v>
      </c>
      <c r="J415" s="95" t="n">
        <v>57986.72</v>
      </c>
      <c r="K415" s="95" t="n">
        <v>365316.31</v>
      </c>
      <c r="L415" s="95" t="n"/>
      <c r="M415" s="95" t="n"/>
      <c r="N415" s="95" t="n"/>
      <c r="O415" s="95">
        <f>ROUND(Z415,2)</f>
        <v/>
      </c>
      <c r="P415" s="95">
        <f>ROUND(U415,2)</f>
        <v/>
      </c>
      <c r="Q415" s="95">
        <f>ROUND(1,2)</f>
        <v/>
      </c>
      <c r="R415" s="95">
        <f>ROUND(AH415,2)</f>
        <v/>
      </c>
      <c r="S415" s="95" t="inlineStr">
        <is>
          <t>ТКП</t>
        </is>
      </c>
      <c r="T415" s="95" t="inlineStr">
        <is>
          <t>material</t>
        </is>
      </c>
      <c r="U415" s="95" t="n">
        <v>365316.31</v>
      </c>
      <c r="V415" s="95" t="n">
        <v>0</v>
      </c>
      <c r="W415" s="95" t="n">
        <v>0</v>
      </c>
      <c r="X415" s="95" t="n">
        <v>0</v>
      </c>
      <c r="Y415" s="95" t="n">
        <v>0</v>
      </c>
      <c r="Z415" s="95" t="n">
        <v>365316.34</v>
      </c>
      <c r="AA415" s="95" t="n">
        <v>0</v>
      </c>
      <c r="AB415" s="95" t="n">
        <v>0</v>
      </c>
      <c r="AC415" s="95" t="n">
        <v>0</v>
      </c>
      <c r="AD415" s="95" t="n">
        <v>0</v>
      </c>
      <c r="AE415" s="95" t="inlineStr">
        <is>
          <t>material</t>
        </is>
      </c>
      <c r="AF415" s="95" t="n">
        <v>0</v>
      </c>
      <c r="AG415" s="95" t="n">
        <v>0</v>
      </c>
      <c r="AH415" s="95" t="n">
        <v>0</v>
      </c>
      <c r="AI415" s="95">
        <f>(EX415)</f>
        <v/>
      </c>
      <c r="AJ415" s="95">
        <f>(AS415)</f>
        <v/>
      </c>
      <c r="AK415" s="95" t="n">
        <v>0</v>
      </c>
      <c r="AL415" s="95" t="n">
        <v>0</v>
      </c>
      <c r="AM415" s="95" t="n">
        <v>0</v>
      </c>
      <c r="AN415" s="95" t="n">
        <v>0</v>
      </c>
      <c r="AO415" s="95">
        <f>ROUND(O415,2)</f>
        <v/>
      </c>
      <c r="AP415" s="95" t="n">
        <v>0</v>
      </c>
      <c r="AQ415" s="95">
        <f>ROUND(R415,2)</f>
        <v/>
      </c>
      <c r="AR415" s="95" t="n">
        <v>0</v>
      </c>
      <c r="AS415" s="95" t="n">
        <v>0</v>
      </c>
      <c r="AT415" s="95" t="n">
        <v>0</v>
      </c>
      <c r="AU415" s="95" t="n">
        <v>0</v>
      </c>
      <c r="AV415" s="95" t="n">
        <v>1</v>
      </c>
      <c r="AW415" s="95" t="n">
        <v>1</v>
      </c>
      <c r="AX415" s="95" t="n"/>
      <c r="AY415" s="95" t="n"/>
      <c r="AZ415" s="95" t="n">
        <v>1</v>
      </c>
      <c r="BA415" s="95" t="n">
        <v>0</v>
      </c>
      <c r="BB415" s="95" t="n">
        <v>0</v>
      </c>
      <c r="BC415" s="95" t="n">
        <v>1</v>
      </c>
      <c r="BD415" s="95" t="n"/>
      <c r="BE415" s="95" t="n"/>
      <c r="BF415" s="95" t="n"/>
      <c r="BG415" s="95" t="n"/>
      <c r="BH415" s="95" t="n">
        <v>3</v>
      </c>
      <c r="BI415" s="95" t="n">
        <v>6.3</v>
      </c>
      <c r="BJ415" s="95" t="n"/>
      <c r="BK415" s="95" t="n"/>
      <c r="BL415" s="95" t="n"/>
      <c r="BM415" s="95" t="n">
        <v>400002</v>
      </c>
      <c r="BN415" s="95" t="n">
        <v>0</v>
      </c>
      <c r="BO415" s="95" t="n"/>
      <c r="BP415" s="95" t="n">
        <v>0</v>
      </c>
      <c r="BQ415" s="95" t="n">
        <v>202</v>
      </c>
      <c r="BR415" s="95" t="n">
        <v>0</v>
      </c>
      <c r="BS415" s="95" t="n">
        <v>1</v>
      </c>
      <c r="BT415" s="95" t="n">
        <v>1</v>
      </c>
      <c r="BU415" s="95" t="n">
        <v>1</v>
      </c>
      <c r="BV415" s="95" t="n">
        <v>1</v>
      </c>
      <c r="BW415" s="95" t="n">
        <v>1</v>
      </c>
      <c r="BX415" s="95" t="n">
        <v>1</v>
      </c>
      <c r="BY415" s="95" t="n"/>
      <c r="BZ415" s="95" t="n">
        <v>0</v>
      </c>
      <c r="CA415" s="95" t="n">
        <v>0</v>
      </c>
      <c r="CB415" s="95" t="n"/>
      <c r="CC415" s="95" t="n"/>
      <c r="CD415" s="95" t="n"/>
      <c r="CE415" s="95" t="n">
        <v>30</v>
      </c>
      <c r="CF415" s="95" t="n">
        <v>0</v>
      </c>
      <c r="CG415" s="95" t="n">
        <v>0</v>
      </c>
      <c r="CH415" s="95" t="n"/>
      <c r="CI415" s="95" t="n"/>
      <c r="CJ415" s="95" t="n"/>
      <c r="CK415" s="95" t="n"/>
      <c r="CL415" s="95" t="n"/>
      <c r="CM415" s="95" t="n">
        <v>0</v>
      </c>
      <c r="CN415" s="95" t="n"/>
      <c r="CO415" s="95" t="n">
        <v>0</v>
      </c>
      <c r="CP415" s="95">
        <f>ROUND(P415,2)</f>
        <v/>
      </c>
      <c r="CQ415" s="95">
        <f>ROUND(V415,2)</f>
        <v/>
      </c>
      <c r="CR415" s="95">
        <f>ROUND(W415,2)</f>
        <v/>
      </c>
      <c r="CS415" s="95">
        <f>ROUND(X415,2)</f>
        <v/>
      </c>
      <c r="CT415" s="95">
        <f>ROUND(Y415,2)</f>
        <v/>
      </c>
      <c r="CU415" s="95">
        <f>ROUND(AF415,2)</f>
        <v/>
      </c>
      <c r="CV415" s="95">
        <f>ROUND((AH415*AV415),2)</f>
        <v/>
      </c>
      <c r="CW415" s="95">
        <f>ROUND(AI415,2)</f>
        <v/>
      </c>
      <c r="CX415" s="95">
        <f>ROUND(AJ415,2)</f>
        <v/>
      </c>
      <c r="CY415" s="95">
        <f>ROUND(((P415*AT415)/100),2)</f>
        <v/>
      </c>
      <c r="CZ415" s="95">
        <f>ROUND(((P415*AU415)/100),2)</f>
        <v/>
      </c>
      <c r="DA415" s="95" t="n"/>
      <c r="DB415" s="95" t="n"/>
      <c r="DC415" s="95" t="n"/>
      <c r="DD415" s="95" t="n"/>
      <c r="DE415" s="95" t="n"/>
      <c r="DF415" s="95" t="n"/>
      <c r="DG415" s="95" t="n"/>
      <c r="DH415" s="95" t="n"/>
      <c r="DI415" s="95" t="n"/>
      <c r="DJ415" s="95" t="n"/>
      <c r="DK415" s="95" t="n"/>
      <c r="DL415" s="95" t="n"/>
      <c r="DM415" s="95" t="n"/>
      <c r="DN415" s="95" t="n">
        <v>0</v>
      </c>
      <c r="DO415" s="95" t="n">
        <v>0</v>
      </c>
      <c r="DP415" s="95" t="n">
        <v>1</v>
      </c>
      <c r="DQ415" s="95" t="n">
        <v>1</v>
      </c>
      <c r="DR415" s="95" t="n"/>
      <c r="DS415" s="95" t="n"/>
      <c r="DT415" s="95" t="n"/>
      <c r="DU415" s="95" t="n">
        <v>1000</v>
      </c>
      <c r="DV415" s="95" t="inlineStr">
        <is>
          <t>компл.</t>
        </is>
      </c>
      <c r="DW415" s="95" t="inlineStr">
        <is>
          <t>компл.</t>
        </is>
      </c>
      <c r="DX415" s="95" t="n">
        <v>1</v>
      </c>
      <c r="DY415" s="95" t="n"/>
      <c r="DZ415" s="95" t="n"/>
      <c r="EA415" s="95" t="n"/>
      <c r="EB415" s="95" t="n"/>
      <c r="EC415" s="95" t="n"/>
      <c r="ED415" s="95" t="n"/>
      <c r="EE415" s="95" t="n">
        <v>1452225232</v>
      </c>
      <c r="EF415" s="95" t="n">
        <v>202</v>
      </c>
      <c r="EG415" s="95" t="inlineStr">
        <is>
          <t>Материалы</t>
        </is>
      </c>
      <c r="EH415" s="95" t="n">
        <v>0</v>
      </c>
      <c r="EI415" s="95" t="n"/>
      <c r="EJ415" s="95" t="n">
        <v>6.3</v>
      </c>
      <c r="EK415" s="95" t="n">
        <v>0</v>
      </c>
      <c r="EL415" s="95" t="inlineStr">
        <is>
          <t>ТКП / коммерческое предложение</t>
        </is>
      </c>
      <c r="EM415" s="95" t="inlineStr">
        <is>
          <t>ТКП</t>
        </is>
      </c>
      <c r="EN415" s="95" t="n"/>
      <c r="EO415" s="95" t="n"/>
      <c r="EP415" s="95" t="n"/>
      <c r="EQ415" s="95" t="n">
        <v>0</v>
      </c>
      <c r="ER415" s="95" t="n">
        <v>57986.72</v>
      </c>
      <c r="ES415" s="95" t="n">
        <v>0</v>
      </c>
      <c r="ET415" s="95" t="n">
        <v>0</v>
      </c>
      <c r="EU415" s="95" t="n">
        <v>0</v>
      </c>
      <c r="EV415" s="95" t="n">
        <v>0</v>
      </c>
      <c r="EW415" s="95" t="n">
        <v>0</v>
      </c>
      <c r="EX415" s="95" t="n">
        <v>0</v>
      </c>
      <c r="EY415" s="95" t="n">
        <v>0</v>
      </c>
      <c r="EZ415" s="95" t="n"/>
      <c r="FA415" s="95" t="n"/>
      <c r="FB415" s="95" t="n"/>
      <c r="FC415" s="95" t="n"/>
      <c r="FD415" s="95" t="n"/>
      <c r="FE415" s="95" t="n"/>
      <c r="FF415" s="95" t="n"/>
      <c r="FG415" s="95" t="n"/>
      <c r="FH415" s="95" t="n"/>
      <c r="FI415" s="95" t="n"/>
      <c r="FJ415" s="95" t="n"/>
      <c r="FK415" s="95" t="n"/>
      <c r="FL415" s="95" t="n"/>
      <c r="FM415" s="95" t="n"/>
      <c r="FN415" s="95" t="n"/>
      <c r="FO415" s="95" t="n"/>
      <c r="FP415" s="95" t="n"/>
      <c r="FQ415" s="95" t="n">
        <v>0</v>
      </c>
      <c r="FR415" s="95">
        <f>ROUND(IF(BI415=3,GM415,0),2)</f>
        <v/>
      </c>
      <c r="FS415" s="95" t="n">
        <v>0</v>
      </c>
      <c r="FT415" s="95" t="n"/>
      <c r="FU415" s="95" t="n"/>
      <c r="FV415" s="95" t="n"/>
      <c r="FW415" s="95" t="n"/>
      <c r="FX415" s="95" t="n">
        <v>0</v>
      </c>
      <c r="FY415" s="95" t="n">
        <v>0</v>
      </c>
      <c r="FZ415" s="95" t="n"/>
      <c r="GA415" s="95" t="inlineStr">
        <is>
          <t>[82 / 1,20 /  1] +  2% Заг.скл</t>
        </is>
      </c>
      <c r="GB415" s="95" t="n"/>
      <c r="GC415" s="95" t="n"/>
      <c r="GD415" s="95" t="n">
        <v>1</v>
      </c>
      <c r="GE415" s="95" t="n"/>
      <c r="GF415" s="95" t="n">
        <v>1452225232</v>
      </c>
      <c r="GG415" s="95" t="n">
        <v>2</v>
      </c>
      <c r="GH415" s="95" t="n">
        <v>4</v>
      </c>
      <c r="GI415" s="95" t="n">
        <v>-2</v>
      </c>
      <c r="GJ415" s="95" t="n">
        <v>0</v>
      </c>
      <c r="GK415" s="95" t="n">
        <v>0</v>
      </c>
      <c r="GL415" s="95">
        <f>ROUND(IF(AND(BH415=3,BI415=3,FS415&lt;&gt;0),P415,0),2)</f>
        <v/>
      </c>
      <c r="GM415" s="95">
        <f>ROUND(O415+X415+Y415,2)+GX415</f>
        <v/>
      </c>
      <c r="GN415" s="95">
        <f>IF(OR(BI415=0,BI415=1),GM415-GX415,0)</f>
        <v/>
      </c>
      <c r="GO415" s="95">
        <f>IF(BI415=2,GM415-GX415,0)</f>
        <v/>
      </c>
      <c r="GP415" s="95">
        <f>IF(BI415=4,GM415-GX415,0)</f>
        <v/>
      </c>
      <c r="GQ415" s="95" t="n"/>
      <c r="GR415" s="95" t="n">
        <v>0</v>
      </c>
      <c r="GS415" s="95" t="n">
        <v>2</v>
      </c>
      <c r="GT415" s="95" t="n">
        <v>0</v>
      </c>
      <c r="GU415" s="95" t="n"/>
      <c r="GV415" s="95">
        <f>ROUND((GT415),6)</f>
        <v/>
      </c>
      <c r="GW415" s="95" t="n">
        <v>1</v>
      </c>
      <c r="GX415" s="95">
        <f>ROUND(HC415*I415,2)</f>
        <v/>
      </c>
      <c r="GY415" s="95" t="n">
        <v>0</v>
      </c>
      <c r="GZ415" s="95" t="n">
        <v>0</v>
      </c>
      <c r="HA415" s="95" t="n">
        <v>0</v>
      </c>
      <c r="HB415" s="95" t="n">
        <v>0</v>
      </c>
      <c r="HC415" s="95">
        <f>GV415*GW415</f>
        <v/>
      </c>
      <c r="HD415" s="95" t="n">
        <v>0</v>
      </c>
      <c r="HE415" s="95" t="n"/>
      <c r="HF415" s="95" t="n"/>
      <c r="HG415" s="95" t="n"/>
      <c r="HH415" s="95" t="n"/>
      <c r="HI415" s="95" t="n"/>
      <c r="HJ415" s="95" t="n"/>
      <c r="HK415" s="95" t="n"/>
      <c r="HL415" s="95" t="n"/>
      <c r="HM415" s="95" t="n"/>
      <c r="HN415" s="95" t="n"/>
      <c r="HO415" s="95" t="n"/>
      <c r="HP415" s="95" t="n"/>
      <c r="HQ415" s="95" t="n"/>
      <c r="HR415" s="95" t="n"/>
      <c r="HS415" s="95" t="n"/>
      <c r="HT415" s="95" t="n"/>
      <c r="HU415" s="95" t="n"/>
      <c r="HV415" s="95" t="n"/>
      <c r="HW415" s="95" t="n"/>
      <c r="HX415" s="95" t="n"/>
      <c r="HY415" s="95" t="n"/>
      <c r="HZ415" s="95" t="n"/>
      <c r="IA415" s="95" t="n"/>
      <c r="IB415" s="95" t="n"/>
      <c r="IC415" s="95" t="n"/>
      <c r="ID415" s="95" t="n"/>
      <c r="IE415" s="95" t="n"/>
      <c r="IF415" s="95" t="n"/>
      <c r="IG415" s="95" t="n"/>
      <c r="IH415" s="95" t="n"/>
      <c r="II415" s="95" t="n"/>
      <c r="IJ415" s="95" t="n"/>
      <c r="IK415" s="95" t="n"/>
      <c r="IL415" s="95" t="n"/>
      <c r="IM415" s="95" t="n"/>
      <c r="IN415" s="95" t="n"/>
      <c r="IO415" s="95" t="n"/>
      <c r="IP415" s="95" t="n"/>
      <c r="IQ415" s="95" t="n"/>
      <c r="IR415" s="95" t="n"/>
      <c r="IS415" s="95" t="n"/>
      <c r="IT415" s="95" t="n"/>
      <c r="IU415" s="95" t="n"/>
    </row>
    <row r="416" ht="12.75" customHeight="1" s="54">
      <c r="A416" s="95" t="n">
        <v>18</v>
      </c>
      <c r="B416" s="95" t="n">
        <v>1</v>
      </c>
      <c r="C416" s="95">
        <f>ROW(SmtRes!A393)</f>
        <v/>
      </c>
      <c r="D416" s="95">
        <f>ROW(EtalonRes!A393)</f>
        <v/>
      </c>
      <c r="E416" s="95" t="n">
        <v>2.1</v>
      </c>
      <c r="F416" s="95" t="inlineStr">
        <is>
          <t>TKP</t>
        </is>
      </c>
      <c r="G416" s="95" t="inlineStr">
        <is>
          <t>Полки, штанги, подсветка, направляющие и крепеж встроенного шкафа VIP</t>
        </is>
      </c>
      <c r="H416" s="95" t="inlineStr">
        <is>
          <t>компл.</t>
        </is>
      </c>
      <c r="I416" s="95" t="n">
        <v>6.3</v>
      </c>
      <c r="J416" s="95" t="n">
        <v>31223.59</v>
      </c>
      <c r="K416" s="95" t="n">
        <v>196708.63</v>
      </c>
      <c r="L416" s="95" t="n"/>
      <c r="M416" s="95" t="n"/>
      <c r="N416" s="95" t="n"/>
      <c r="O416" s="95">
        <f>ROUND(Z416,2)</f>
        <v/>
      </c>
      <c r="P416" s="95">
        <f>ROUND(U416,2)</f>
        <v/>
      </c>
      <c r="Q416" s="95">
        <f>ROUND(1,2)</f>
        <v/>
      </c>
      <c r="R416" s="95">
        <f>ROUND(AH416,2)</f>
        <v/>
      </c>
      <c r="S416" s="95" t="inlineStr">
        <is>
          <t>ТКП</t>
        </is>
      </c>
      <c r="T416" s="95" t="inlineStr">
        <is>
          <t>material</t>
        </is>
      </c>
      <c r="U416" s="95" t="n">
        <v>196708.63</v>
      </c>
      <c r="V416" s="95" t="n">
        <v>0</v>
      </c>
      <c r="W416" s="95" t="n">
        <v>0</v>
      </c>
      <c r="X416" s="95" t="n">
        <v>0</v>
      </c>
      <c r="Y416" s="95" t="n">
        <v>0</v>
      </c>
      <c r="Z416" s="95" t="n">
        <v>196708.62</v>
      </c>
      <c r="AA416" s="95" t="n">
        <v>0</v>
      </c>
      <c r="AB416" s="95" t="n">
        <v>0</v>
      </c>
      <c r="AC416" s="95" t="n">
        <v>0</v>
      </c>
      <c r="AD416" s="95" t="n">
        <v>0</v>
      </c>
      <c r="AE416" s="95" t="inlineStr">
        <is>
          <t>material</t>
        </is>
      </c>
      <c r="AF416" s="95" t="n">
        <v>0</v>
      </c>
      <c r="AG416" s="95" t="n">
        <v>0</v>
      </c>
      <c r="AH416" s="95" t="n">
        <v>0</v>
      </c>
      <c r="AI416" s="95">
        <f>(EX416)</f>
        <v/>
      </c>
      <c r="AJ416" s="95">
        <f>(AS416)</f>
        <v/>
      </c>
      <c r="AK416" s="95" t="n">
        <v>0</v>
      </c>
      <c r="AL416" s="95" t="n">
        <v>0</v>
      </c>
      <c r="AM416" s="95" t="n">
        <v>0</v>
      </c>
      <c r="AN416" s="95" t="n">
        <v>0</v>
      </c>
      <c r="AO416" s="95">
        <f>ROUND(O416,2)</f>
        <v/>
      </c>
      <c r="AP416" s="95" t="n">
        <v>0</v>
      </c>
      <c r="AQ416" s="95">
        <f>ROUND(R416,2)</f>
        <v/>
      </c>
      <c r="AR416" s="95" t="n">
        <v>0</v>
      </c>
      <c r="AS416" s="95" t="n">
        <v>0</v>
      </c>
      <c r="AT416" s="95" t="n">
        <v>0</v>
      </c>
      <c r="AU416" s="95" t="n">
        <v>0</v>
      </c>
      <c r="AV416" s="95" t="n">
        <v>1</v>
      </c>
      <c r="AW416" s="95" t="n">
        <v>1</v>
      </c>
      <c r="AX416" s="95" t="n"/>
      <c r="AY416" s="95" t="n"/>
      <c r="AZ416" s="95" t="n">
        <v>1</v>
      </c>
      <c r="BA416" s="95" t="n">
        <v>0</v>
      </c>
      <c r="BB416" s="95" t="n">
        <v>0</v>
      </c>
      <c r="BC416" s="95" t="n">
        <v>1</v>
      </c>
      <c r="BD416" s="95" t="n"/>
      <c r="BE416" s="95" t="n"/>
      <c r="BF416" s="95" t="n"/>
      <c r="BG416" s="95" t="n"/>
      <c r="BH416" s="95" t="n">
        <v>3</v>
      </c>
      <c r="BI416" s="95" t="n">
        <v>6.3</v>
      </c>
      <c r="BJ416" s="95" t="n"/>
      <c r="BK416" s="95" t="n"/>
      <c r="BL416" s="95" t="n"/>
      <c r="BM416" s="95" t="n">
        <v>400002</v>
      </c>
      <c r="BN416" s="95" t="n">
        <v>0</v>
      </c>
      <c r="BO416" s="95" t="n"/>
      <c r="BP416" s="95" t="n">
        <v>0</v>
      </c>
      <c r="BQ416" s="95" t="n">
        <v>202</v>
      </c>
      <c r="BR416" s="95" t="n">
        <v>0</v>
      </c>
      <c r="BS416" s="95" t="n">
        <v>1</v>
      </c>
      <c r="BT416" s="95" t="n">
        <v>1</v>
      </c>
      <c r="BU416" s="95" t="n">
        <v>1</v>
      </c>
      <c r="BV416" s="95" t="n">
        <v>1</v>
      </c>
      <c r="BW416" s="95" t="n">
        <v>1</v>
      </c>
      <c r="BX416" s="95" t="n">
        <v>1</v>
      </c>
      <c r="BY416" s="95" t="n"/>
      <c r="BZ416" s="95" t="n">
        <v>0</v>
      </c>
      <c r="CA416" s="95" t="n">
        <v>0</v>
      </c>
      <c r="CB416" s="95" t="n"/>
      <c r="CC416" s="95" t="n"/>
      <c r="CD416" s="95" t="n"/>
      <c r="CE416" s="95" t="n">
        <v>30</v>
      </c>
      <c r="CF416" s="95" t="n">
        <v>0</v>
      </c>
      <c r="CG416" s="95" t="n">
        <v>0</v>
      </c>
      <c r="CH416" s="95" t="n"/>
      <c r="CI416" s="95" t="n"/>
      <c r="CJ416" s="95" t="n"/>
      <c r="CK416" s="95" t="n"/>
      <c r="CL416" s="95" t="n"/>
      <c r="CM416" s="95" t="n">
        <v>0</v>
      </c>
      <c r="CN416" s="95" t="n"/>
      <c r="CO416" s="95" t="n">
        <v>0</v>
      </c>
      <c r="CP416" s="95">
        <f>ROUND(P416,2)</f>
        <v/>
      </c>
      <c r="CQ416" s="95">
        <f>ROUND(V416,2)</f>
        <v/>
      </c>
      <c r="CR416" s="95">
        <f>ROUND(W416,2)</f>
        <v/>
      </c>
      <c r="CS416" s="95">
        <f>ROUND(X416,2)</f>
        <v/>
      </c>
      <c r="CT416" s="95">
        <f>ROUND(Y416,2)</f>
        <v/>
      </c>
      <c r="CU416" s="95">
        <f>ROUND(AF416,2)</f>
        <v/>
      </c>
      <c r="CV416" s="95">
        <f>ROUND((AH416*AV416),2)</f>
        <v/>
      </c>
      <c r="CW416" s="95">
        <f>ROUND(AI416,2)</f>
        <v/>
      </c>
      <c r="CX416" s="95">
        <f>ROUND(AJ416,2)</f>
        <v/>
      </c>
      <c r="CY416" s="95">
        <f>ROUND(((P416*AT416)/100),2)</f>
        <v/>
      </c>
      <c r="CZ416" s="95">
        <f>ROUND(((P416*AU416)/100),2)</f>
        <v/>
      </c>
      <c r="DA416" s="95" t="n"/>
      <c r="DB416" s="95" t="n"/>
      <c r="DC416" s="95" t="n"/>
      <c r="DD416" s="95" t="n"/>
      <c r="DE416" s="95" t="n"/>
      <c r="DF416" s="95" t="n"/>
      <c r="DG416" s="95" t="n"/>
      <c r="DH416" s="95" t="n"/>
      <c r="DI416" s="95" t="n"/>
      <c r="DJ416" s="95" t="n"/>
      <c r="DK416" s="95" t="n"/>
      <c r="DL416" s="95" t="n"/>
      <c r="DM416" s="95" t="n"/>
      <c r="DN416" s="95" t="n">
        <v>0</v>
      </c>
      <c r="DO416" s="95" t="n">
        <v>0</v>
      </c>
      <c r="DP416" s="95" t="n">
        <v>1</v>
      </c>
      <c r="DQ416" s="95" t="n">
        <v>1</v>
      </c>
      <c r="DR416" s="95" t="n"/>
      <c r="DS416" s="95" t="n"/>
      <c r="DT416" s="95" t="n"/>
      <c r="DU416" s="95" t="n">
        <v>1000</v>
      </c>
      <c r="DV416" s="95" t="inlineStr">
        <is>
          <t>компл.</t>
        </is>
      </c>
      <c r="DW416" s="95" t="inlineStr">
        <is>
          <t>компл.</t>
        </is>
      </c>
      <c r="DX416" s="95" t="n">
        <v>1</v>
      </c>
      <c r="DY416" s="95" t="n"/>
      <c r="DZ416" s="95" t="n"/>
      <c r="EA416" s="95" t="n"/>
      <c r="EB416" s="95" t="n"/>
      <c r="EC416" s="95" t="n"/>
      <c r="ED416" s="95" t="n"/>
      <c r="EE416" s="95" t="n">
        <v>1452225232</v>
      </c>
      <c r="EF416" s="95" t="n">
        <v>202</v>
      </c>
      <c r="EG416" s="95" t="inlineStr">
        <is>
          <t>Материалы</t>
        </is>
      </c>
      <c r="EH416" s="95" t="n">
        <v>0</v>
      </c>
      <c r="EI416" s="95" t="n"/>
      <c r="EJ416" s="95" t="n">
        <v>6.3</v>
      </c>
      <c r="EK416" s="95" t="n">
        <v>0</v>
      </c>
      <c r="EL416" s="95" t="inlineStr">
        <is>
          <t>ТКП / коммерческое предложение</t>
        </is>
      </c>
      <c r="EM416" s="95" t="inlineStr">
        <is>
          <t>ТКП</t>
        </is>
      </c>
      <c r="EN416" s="95" t="n"/>
      <c r="EO416" s="95" t="n"/>
      <c r="EP416" s="95" t="n"/>
      <c r="EQ416" s="95" t="n">
        <v>0</v>
      </c>
      <c r="ER416" s="95" t="n">
        <v>31223.59</v>
      </c>
      <c r="ES416" s="95" t="n">
        <v>0</v>
      </c>
      <c r="ET416" s="95" t="n">
        <v>0</v>
      </c>
      <c r="EU416" s="95" t="n">
        <v>0</v>
      </c>
      <c r="EV416" s="95" t="n">
        <v>0</v>
      </c>
      <c r="EW416" s="95" t="n">
        <v>0</v>
      </c>
      <c r="EX416" s="95" t="n">
        <v>0</v>
      </c>
      <c r="EY416" s="95" t="n">
        <v>0</v>
      </c>
      <c r="EZ416" s="95" t="n"/>
      <c r="FA416" s="95" t="n"/>
      <c r="FB416" s="95" t="n"/>
      <c r="FC416" s="95" t="n"/>
      <c r="FD416" s="95" t="n"/>
      <c r="FE416" s="95" t="n"/>
      <c r="FF416" s="95" t="n"/>
      <c r="FG416" s="95" t="n"/>
      <c r="FH416" s="95" t="n"/>
      <c r="FI416" s="95" t="n"/>
      <c r="FJ416" s="95" t="n"/>
      <c r="FK416" s="95" t="n"/>
      <c r="FL416" s="95" t="n"/>
      <c r="FM416" s="95" t="n"/>
      <c r="FN416" s="95" t="n"/>
      <c r="FO416" s="95" t="n"/>
      <c r="FP416" s="95" t="n"/>
      <c r="FQ416" s="95" t="n">
        <v>0</v>
      </c>
      <c r="FR416" s="95">
        <f>ROUND(IF(BI416=3,GM416,0),2)</f>
        <v/>
      </c>
      <c r="FS416" s="95" t="n">
        <v>0</v>
      </c>
      <c r="FT416" s="95" t="n"/>
      <c r="FU416" s="95" t="n"/>
      <c r="FV416" s="95" t="n"/>
      <c r="FW416" s="95" t="n"/>
      <c r="FX416" s="95" t="n">
        <v>0</v>
      </c>
      <c r="FY416" s="95" t="n">
        <v>0</v>
      </c>
      <c r="FZ416" s="95" t="n"/>
      <c r="GA416" s="95" t="inlineStr">
        <is>
          <t>[82 / 1,20 /  1] +  2% Заг.скл</t>
        </is>
      </c>
      <c r="GB416" s="95" t="n"/>
      <c r="GC416" s="95" t="n"/>
      <c r="GD416" s="95" t="n">
        <v>1</v>
      </c>
      <c r="GE416" s="95" t="n"/>
      <c r="GF416" s="95" t="n">
        <v>1452225232</v>
      </c>
      <c r="GG416" s="95" t="n">
        <v>2</v>
      </c>
      <c r="GH416" s="95" t="n">
        <v>4</v>
      </c>
      <c r="GI416" s="95" t="n">
        <v>-2</v>
      </c>
      <c r="GJ416" s="95" t="n">
        <v>0</v>
      </c>
      <c r="GK416" s="95" t="n">
        <v>0</v>
      </c>
      <c r="GL416" s="95">
        <f>ROUND(IF(AND(BH416=3,BI416=3,FS416&lt;&gt;0),P416,0),2)</f>
        <v/>
      </c>
      <c r="GM416" s="95">
        <f>ROUND(O416+X416+Y416,2)+GX416</f>
        <v/>
      </c>
      <c r="GN416" s="95">
        <f>IF(OR(BI416=0,BI416=1),GM416-GX416,0)</f>
        <v/>
      </c>
      <c r="GO416" s="95">
        <f>IF(BI416=2,GM416-GX416,0)</f>
        <v/>
      </c>
      <c r="GP416" s="95">
        <f>IF(BI416=4,GM416-GX416,0)</f>
        <v/>
      </c>
      <c r="GQ416" s="95" t="n"/>
      <c r="GR416" s="95" t="n">
        <v>0</v>
      </c>
      <c r="GS416" s="95" t="n">
        <v>2</v>
      </c>
      <c r="GT416" s="95" t="n">
        <v>0</v>
      </c>
      <c r="GU416" s="95" t="n"/>
      <c r="GV416" s="95">
        <f>ROUND((GT416),6)</f>
        <v/>
      </c>
      <c r="GW416" s="95" t="n">
        <v>1</v>
      </c>
      <c r="GX416" s="95">
        <f>ROUND(HC416*I416,2)</f>
        <v/>
      </c>
      <c r="GY416" s="95" t="n">
        <v>0</v>
      </c>
      <c r="GZ416" s="95" t="n">
        <v>0</v>
      </c>
      <c r="HA416" s="95" t="n">
        <v>0</v>
      </c>
      <c r="HB416" s="95" t="n">
        <v>0</v>
      </c>
      <c r="HC416" s="95">
        <f>GV416*GW416</f>
        <v/>
      </c>
      <c r="HD416" s="95" t="n">
        <v>0</v>
      </c>
      <c r="HE416" s="95" t="n"/>
      <c r="HF416" s="95" t="n"/>
      <c r="HG416" s="95" t="n"/>
      <c r="HH416" s="95" t="n"/>
      <c r="HI416" s="95" t="n"/>
      <c r="HJ416" s="95" t="n"/>
      <c r="HK416" s="95" t="n"/>
      <c r="HL416" s="95" t="n"/>
      <c r="HM416" s="95" t="n"/>
      <c r="HN416" s="95" t="n"/>
      <c r="HO416" s="95" t="n"/>
      <c r="HP416" s="95" t="n"/>
      <c r="HQ416" s="95" t="n"/>
      <c r="HR416" s="95" t="n"/>
      <c r="HS416" s="95" t="n"/>
      <c r="HT416" s="95" t="n"/>
      <c r="HU416" s="95" t="n"/>
      <c r="HV416" s="95" t="n"/>
      <c r="HW416" s="95" t="n"/>
      <c r="HX416" s="95" t="n"/>
      <c r="HY416" s="95" t="n"/>
      <c r="HZ416" s="95" t="n"/>
      <c r="IA416" s="95" t="n"/>
      <c r="IB416" s="95" t="n"/>
      <c r="IC416" s="95" t="n"/>
      <c r="ID416" s="95" t="n"/>
      <c r="IE416" s="95" t="n"/>
      <c r="IF416" s="95" t="n"/>
      <c r="IG416" s="95" t="n"/>
      <c r="IH416" s="95" t="n"/>
      <c r="II416" s="95" t="n"/>
      <c r="IJ416" s="95" t="n"/>
      <c r="IK416" s="95" t="n"/>
      <c r="IL416" s="95" t="n"/>
      <c r="IM416" s="95" t="n"/>
      <c r="IN416" s="95" t="n"/>
      <c r="IO416" s="95" t="n"/>
      <c r="IP416" s="95" t="n"/>
      <c r="IQ416" s="95" t="n"/>
      <c r="IR416" s="95" t="n"/>
      <c r="IS416" s="95" t="n"/>
      <c r="IT416" s="95" t="n"/>
      <c r="IU416" s="95" t="n"/>
    </row>
  </sheetData>
  <printOptions horizontalCentered="0" verticalCentered="0" headings="0" gridLines="1" gridLinesSet="1"/>
  <pageMargins left="0.75" right="0.75" top="1" bottom="1" header="0.5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C5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14453125" defaultRowHeight="12.75" zeroHeight="0" outlineLevelRow="0"/>
  <sheetData>
    <row r="1" ht="13.8" customHeight="1" s="54">
      <c r="A1" s="53" t="n">
        <v>0</v>
      </c>
      <c r="B1" s="53" t="inlineStr">
        <is>
          <t>Smeta.RU  (495) 974-1589</t>
        </is>
      </c>
      <c r="D1" s="53" t="inlineStr">
        <is>
          <t>_OBSM_</t>
        </is>
      </c>
      <c r="F1" s="53" t="n">
        <v>0</v>
      </c>
      <c r="G1" s="53" t="n">
        <v>0</v>
      </c>
      <c r="H1" s="53" t="n">
        <v>0</v>
      </c>
      <c r="I1" s="53" t="inlineStr">
        <is>
          <t>Smeta.RU</t>
        </is>
      </c>
      <c r="K1" s="53" t="n">
        <v>1</v>
      </c>
      <c r="EC1" s="56" t="inlineStr">
        <is>
          <t>zcity-template</t>
        </is>
      </c>
    </row>
    <row r="2" ht="13.8" customHeight="1" s="54"/>
    <row r="3" ht="13.8" customHeight="1" s="54"/>
    <row r="4" ht="13.8" customHeight="1" s="54"/>
    <row r="5" ht="13.8" customHeight="1" s="54"/>
    <row r="6" ht="13.8" customHeight="1" s="54"/>
    <row r="7" ht="13.8" customHeight="1" s="54"/>
    <row r="8" ht="13.8" customHeight="1" s="54"/>
    <row r="9" ht="13.8" customHeight="1" s="54"/>
    <row r="10" ht="13.8" customHeight="1" s="54"/>
    <row r="11" ht="13.8" customHeight="1" s="54"/>
    <row r="12" ht="12.75" customHeight="1" s="54">
      <c r="A12" s="92" t="n">
        <v>1</v>
      </c>
      <c r="B12" s="92" t="n">
        <v>51</v>
      </c>
      <c r="C12" s="92" t="n">
        <v>0</v>
      </c>
      <c r="D12" s="92" t="n"/>
      <c r="E12" s="92" t="n">
        <v>0</v>
      </c>
      <c r="F12" s="92" t="inlineStr">
        <is>
          <t>ремонтные и инженерные работы, смета 152-153 млн</t>
        </is>
      </c>
      <c r="G12" s="92" t="inlineStr">
        <is>
          <t>г. Москва, объект Посольства Ливии, Мосфильмовская ул., 38, ремонтные и инженерные работы, смета 152-153 млн.</t>
        </is>
      </c>
      <c r="H12" s="92" t="n"/>
      <c r="I12" s="92" t="n">
        <v>0</v>
      </c>
      <c r="J12" s="92" t="inlineStr">
        <is>
          <t>Дефектная ведомость № 39</t>
        </is>
      </c>
      <c r="K12" s="92" t="n">
        <v>0</v>
      </c>
      <c r="L12" s="92" t="n">
        <v>0</v>
      </c>
      <c r="M12" s="92" t="n">
        <v>4098</v>
      </c>
      <c r="N12" s="92" t="n"/>
      <c r="O12" s="92" t="n">
        <v>0</v>
      </c>
      <c r="P12" s="92" t="n"/>
      <c r="Q12" s="92" t="n"/>
      <c r="R12" s="92" t="n"/>
      <c r="S12" s="92" t="n"/>
      <c r="T12" s="92" t="n"/>
      <c r="U12" s="92" t="n"/>
      <c r="V12" s="92" t="n"/>
      <c r="W12" s="92" t="n"/>
      <c r="X12" s="92" t="n"/>
      <c r="Y12" s="92" t="n"/>
      <c r="Z12" s="92" t="n"/>
      <c r="AA12" s="92" t="n"/>
      <c r="AB12" s="92" t="n"/>
      <c r="AC12" s="92" t="n"/>
      <c r="AD12" s="92" t="n"/>
      <c r="AE12" s="92" t="n"/>
      <c r="AF12" s="92" t="n"/>
      <c r="AG12" s="92" t="n"/>
      <c r="AH12" s="92" t="n"/>
      <c r="AI12" s="92" t="n"/>
      <c r="AJ12" s="92" t="n"/>
      <c r="AK12" s="92" t="n"/>
      <c r="AL12" s="92" t="n"/>
      <c r="AM12" s="92" t="n"/>
      <c r="AN12" s="92" t="n"/>
      <c r="AO12" s="92" t="n"/>
      <c r="AP12" s="92" t="n"/>
      <c r="AQ12" s="92" t="n"/>
      <c r="AR12" s="92" t="n"/>
      <c r="AS12" s="92" t="n"/>
      <c r="AT12" s="92" t="n"/>
      <c r="AU12" s="92" t="n"/>
      <c r="AV12" s="92" t="n"/>
      <c r="AW12" s="92" t="n"/>
      <c r="AX12" s="92" t="n"/>
      <c r="AY12" s="92" t="n"/>
      <c r="AZ12" s="92" t="n"/>
      <c r="BA12" s="92" t="n"/>
      <c r="BB12" s="92" t="n"/>
      <c r="BC12" s="92" t="n"/>
      <c r="BD12" s="92" t="n"/>
      <c r="BE12" s="92" t="n"/>
      <c r="BF12" s="92" t="n"/>
      <c r="BG12" s="92" t="n"/>
      <c r="BH12" s="92" t="n"/>
      <c r="BI12" s="92" t="n"/>
      <c r="BJ12" s="92" t="n"/>
      <c r="BK12" s="92" t="n"/>
      <c r="BL12" s="92" t="n"/>
      <c r="BM12" s="92" t="n"/>
      <c r="BN12" s="92" t="n"/>
      <c r="BO12" s="92" t="n"/>
      <c r="BP12" s="92" t="n"/>
      <c r="BQ12" s="92" t="n"/>
      <c r="BR12" s="92" t="n"/>
      <c r="BS12" s="92" t="n"/>
      <c r="BT12" s="92" t="n"/>
      <c r="BU12" s="92" t="n"/>
      <c r="BV12" s="92" t="n"/>
      <c r="BW12" s="92" t="n"/>
      <c r="BX12" s="92" t="n"/>
      <c r="BY12" s="92" t="n"/>
      <c r="BZ12" s="92" t="n"/>
      <c r="CA12" s="92" t="n"/>
      <c r="CB12" s="92" t="n"/>
      <c r="CC12" s="92" t="n"/>
      <c r="CD12" s="92" t="n"/>
      <c r="CE12" s="92" t="n"/>
      <c r="CF12" s="92" t="n"/>
      <c r="CG12" s="92" t="n"/>
      <c r="CH12" s="92" t="n"/>
      <c r="CI12" s="92" t="n"/>
      <c r="CJ12" s="92" t="n"/>
      <c r="CK12" s="92" t="n"/>
      <c r="CL12" s="92" t="n"/>
      <c r="CM12" s="92" t="n"/>
      <c r="CN12" s="92" t="n"/>
      <c r="CO12" s="92" t="n"/>
      <c r="CP12" s="92" t="n"/>
      <c r="CQ12" s="92" t="n"/>
      <c r="CR12" s="92" t="n"/>
      <c r="CS12" s="92" t="n"/>
      <c r="CT12" s="92" t="n"/>
      <c r="CU12" s="92" t="n"/>
      <c r="CV12" s="92" t="n"/>
      <c r="CW12" s="92" t="n"/>
      <c r="CX12" s="92" t="n"/>
      <c r="CY12" s="92" t="n"/>
      <c r="CZ12" s="92" t="n"/>
      <c r="DA12" s="92" t="n"/>
      <c r="DB12" s="92" t="n"/>
      <c r="DC12" s="92" t="n"/>
      <c r="DD12" s="92" t="n"/>
      <c r="DE12" s="92" t="n"/>
      <c r="DF12" s="92" t="n"/>
      <c r="DG12" s="92" t="n"/>
      <c r="DH12" s="92" t="n"/>
      <c r="DI12" s="92" t="n"/>
      <c r="DJ12" s="92" t="n"/>
      <c r="DK12" s="92" t="n"/>
      <c r="DL12" s="92" t="n"/>
      <c r="DM12" s="92" t="n"/>
      <c r="DN12" s="92" t="n"/>
      <c r="DO12" s="92" t="n"/>
      <c r="DP12" s="92" t="n"/>
      <c r="DQ12" s="92" t="n"/>
      <c r="DR12" s="92" t="n"/>
      <c r="DS12" s="92" t="n"/>
      <c r="DT12" s="92" t="n"/>
      <c r="DU12" s="92" t="n"/>
      <c r="DV12" s="92" t="n"/>
      <c r="DW12" s="92" t="n"/>
      <c r="DX12" s="92" t="n"/>
      <c r="DY12" s="92" t="n"/>
      <c r="DZ12" s="92" t="n"/>
      <c r="EA12" s="92" t="n"/>
      <c r="EB12" s="92" t="n"/>
      <c r="EC12" s="92" t="n"/>
    </row>
    <row r="13" ht="13.8" customHeight="1" s="54"/>
    <row r="14" ht="13.8" customHeight="1" s="54">
      <c r="A14" s="92" t="n"/>
      <c r="B14" s="92" t="n"/>
      <c r="C14" s="92" t="n"/>
      <c r="D14" s="92" t="n"/>
      <c r="E14" s="92" t="n"/>
      <c r="F14" s="92" t="n"/>
      <c r="G14" s="92" t="n"/>
      <c r="H14" s="92" t="n"/>
      <c r="I14" s="92" t="n"/>
      <c r="J14" s="92" t="n"/>
      <c r="K14" s="92" t="n"/>
      <c r="L14" s="92" t="n"/>
      <c r="M14" s="92" t="n"/>
      <c r="N14" s="92" t="n"/>
      <c r="O14" s="92" t="n"/>
    </row>
    <row r="15" ht="13.8" customHeight="1" s="54"/>
    <row r="16" ht="13.8" customHeight="1" s="54">
      <c r="A16" s="97" t="n">
        <v>3</v>
      </c>
      <c r="B16" s="97" t="n">
        <v>0</v>
      </c>
      <c r="C16" s="97" t="n"/>
      <c r="D16" s="97" t="n"/>
      <c r="E16" s="98">
        <f>ROUND((Source!P48)/1000,2)</f>
        <v/>
      </c>
      <c r="F16" s="98">
        <f>ROUND((Source!P49)/1000,2)</f>
        <v/>
      </c>
      <c r="G16" s="98">
        <f>ROUND((Source!P40)/1000,2)</f>
        <v/>
      </c>
      <c r="H16" s="98">
        <f>ROUND((Source!P50)/1000+(Source!P51)/1000,2)</f>
        <v/>
      </c>
      <c r="I16" s="98">
        <f>E16+F16+G16+H16</f>
        <v/>
      </c>
      <c r="J16" s="98">
        <f>ROUND((Source!P46+Source!P45)/1000,2)</f>
        <v/>
      </c>
      <c r="T16" s="99">
        <f>ROUND((Source!F48)/1000,2)</f>
        <v/>
      </c>
      <c r="U16" s="99">
        <f>ROUND((Source!F49)/1000,2)</f>
        <v/>
      </c>
      <c r="V16" s="99">
        <f>ROUND((Source!F40)/1000,2)</f>
        <v/>
      </c>
      <c r="W16" s="99">
        <f>ROUND((Source!F50)/1000+(Source!F51)/1000,2)</f>
        <v/>
      </c>
      <c r="X16" s="99">
        <f>T16+U16+V16+W16</f>
        <v/>
      </c>
      <c r="Y16" s="99" t="n"/>
      <c r="AI16" s="97" t="n"/>
      <c r="AJ16" s="97" t="n"/>
      <c r="AK16" s="97" t="n"/>
      <c r="AL16" s="97" t="n"/>
      <c r="AM16" s="97" t="n"/>
      <c r="AN16" s="97" t="n"/>
      <c r="AO16" s="97" t="n"/>
      <c r="AP16" s="97" t="n"/>
      <c r="AT16" s="98" t="n"/>
      <c r="AU16" s="98" t="n"/>
      <c r="AV16" s="98" t="n"/>
      <c r="AW16" s="98" t="n"/>
      <c r="AX16" s="98" t="n"/>
      <c r="AY16" s="98" t="n"/>
      <c r="AZ16" s="98" t="n"/>
      <c r="BA16" s="98" t="n"/>
      <c r="BB16" s="98" t="n"/>
      <c r="BC16" s="98" t="n"/>
      <c r="BD16" s="98" t="n"/>
      <c r="BE16" s="98" t="n"/>
      <c r="BF16" s="98" t="n"/>
      <c r="BG16" s="98" t="n"/>
      <c r="BH16" s="98" t="n"/>
      <c r="BI16" s="98" t="n"/>
      <c r="BJ16" s="98" t="n"/>
      <c r="BK16" s="98" t="n"/>
      <c r="BR16" s="99" t="n"/>
      <c r="BS16" s="99" t="n"/>
      <c r="BT16" s="99" t="n"/>
      <c r="BU16" s="99" t="n"/>
      <c r="BV16" s="99" t="n"/>
      <c r="BW16" s="99" t="n"/>
      <c r="BX16" s="99" t="n"/>
      <c r="BY16" s="99" t="n"/>
      <c r="BZ16" s="99" t="n"/>
      <c r="CA16" s="99" t="n"/>
      <c r="CB16" s="99" t="n"/>
      <c r="CC16" s="99" t="n"/>
      <c r="CD16" s="99" t="n"/>
      <c r="CE16" s="99" t="n"/>
      <c r="CF16" s="99" t="n"/>
      <c r="CG16" s="99" t="n"/>
      <c r="CH16" s="99" t="n"/>
      <c r="CI16" s="99" t="n"/>
    </row>
    <row r="17" ht="13.8" customHeight="1" s="54"/>
    <row r="18" ht="13.8" customHeight="1" s="54">
      <c r="A18" s="53" t="n">
        <v>51</v>
      </c>
      <c r="E18" s="100">
        <f>SUMIF(A16:A17,3,E16:E17)</f>
        <v/>
      </c>
      <c r="F18" s="100">
        <f>SUMIF(A16:A17,3,F16:F17)</f>
        <v/>
      </c>
      <c r="G18" s="100">
        <f>SUMIF(A16:A17,3,G16:G17)</f>
        <v/>
      </c>
      <c r="H18" s="100">
        <f>SUMIF(A16:A17,3,H16:H17)</f>
        <v/>
      </c>
      <c r="I18" s="100">
        <f>SUMIF(A16:A17,3,I16:I17)</f>
        <v/>
      </c>
      <c r="J18" s="100">
        <f>SUMIF(A16:A17,3,J16:J17)</f>
        <v/>
      </c>
      <c r="K18" s="100" t="n"/>
      <c r="L18" s="100" t="n"/>
      <c r="M18" s="100" t="n"/>
      <c r="N18" s="100" t="n"/>
      <c r="O18" s="100" t="n"/>
      <c r="P18" s="100" t="n"/>
      <c r="Q18" s="100" t="n"/>
      <c r="R18" s="100" t="n"/>
      <c r="S18" s="100" t="n"/>
      <c r="T18" s="93">
        <f>SUMIF(A16:A17,3,T16:T17)</f>
        <v/>
      </c>
      <c r="U18" s="93">
        <f>SUMIF(A16:A17,3,U16:U17)</f>
        <v/>
      </c>
      <c r="V18" s="93">
        <f>SUMIF(A16:A17,3,V16:V17)</f>
        <v/>
      </c>
      <c r="W18" s="93">
        <f>SUMIF(A16:A17,3,W16:W17)</f>
        <v/>
      </c>
      <c r="X18" s="93">
        <f>SUMIF(A16:A17,3,X16:X17)</f>
        <v/>
      </c>
      <c r="Y18" s="93" t="n"/>
      <c r="Z18" s="93" t="n"/>
      <c r="AA18" s="93" t="n"/>
      <c r="AB18" s="93" t="n"/>
      <c r="AC18" s="93" t="n"/>
      <c r="AD18" s="93" t="n"/>
      <c r="AE18" s="93" t="n"/>
      <c r="AF18" s="93" t="n"/>
      <c r="AG18" s="93" t="n"/>
      <c r="AH18" s="93" t="n"/>
      <c r="AI18" s="93" t="n"/>
      <c r="AJ18" s="93" t="n"/>
      <c r="AK18" s="93" t="n"/>
      <c r="AL18" s="93" t="n"/>
      <c r="AM18" s="93" t="n"/>
      <c r="AN18" s="93" t="n"/>
    </row>
    <row r="19" ht="13.8" customHeight="1" s="54"/>
    <row r="20" ht="13.8" customHeight="1" s="54">
      <c r="A20" s="96" t="n">
        <v>50</v>
      </c>
      <c r="B20" s="96" t="n">
        <v>0</v>
      </c>
      <c r="C20" s="96" t="n">
        <v>0</v>
      </c>
      <c r="D20" s="96" t="n">
        <v>1</v>
      </c>
      <c r="E20" s="96" t="n">
        <v>201</v>
      </c>
      <c r="F20" s="96">
        <f>SUM(Source!$U$24:$U$416)</f>
        <v/>
      </c>
      <c r="G20" s="96" t="inlineStr">
        <is>
          <t>ПЗ</t>
        </is>
      </c>
      <c r="H20" s="96" t="inlineStr">
        <is>
          <t>Прямые затраты</t>
        </is>
      </c>
      <c r="I20" s="96" t="n"/>
      <c r="J20" s="96" t="n"/>
      <c r="K20" s="96" t="n">
        <v>201</v>
      </c>
      <c r="L20" s="96" t="n">
        <v>1</v>
      </c>
      <c r="M20" s="96" t="n">
        <v>3</v>
      </c>
      <c r="N20" s="96" t="n"/>
      <c r="O20" s="96" t="n">
        <v>2</v>
      </c>
      <c r="P20" s="96" t="n"/>
      <c r="T20" s="53">
        <f>SUM(Source!$Z$24:$Z$416)</f>
        <v/>
      </c>
    </row>
    <row r="21" ht="13.8" customHeight="1" s="54">
      <c r="A21" s="96" t="n">
        <v>50</v>
      </c>
      <c r="B21" s="96" t="n">
        <v>0</v>
      </c>
      <c r="C21" s="96" t="n">
        <v>0</v>
      </c>
      <c r="D21" s="96" t="n">
        <v>1</v>
      </c>
      <c r="E21" s="96" t="n">
        <v>202</v>
      </c>
      <c r="F21" s="96">
        <f>SUMIF(Source!$AE$24:$AE$416,"material",Source!$U$24:$U$416)+SUMIF(Source!$AE$24:$AE$416,"equipment",Source!$U$24:$U$416)</f>
        <v/>
      </c>
      <c r="G21" s="96" t="inlineStr">
        <is>
          <t>СтМатОб</t>
        </is>
      </c>
      <c r="H21" s="96" t="inlineStr">
        <is>
          <t>Стоимость материальных ресурсов (всего)</t>
        </is>
      </c>
      <c r="I21" s="96" t="n"/>
      <c r="J21" s="96" t="n"/>
      <c r="K21" s="96" t="n">
        <v>202</v>
      </c>
      <c r="L21" s="96" t="n">
        <v>2</v>
      </c>
      <c r="M21" s="96" t="n">
        <v>3</v>
      </c>
      <c r="N21" s="96" t="n"/>
      <c r="O21" s="96" t="n">
        <v>2</v>
      </c>
      <c r="P21" s="96" t="n"/>
      <c r="T21" s="53">
        <f>SUMIF(Source!$AE$24:$AE$416,"material",Source!$Z$24:$Z$416)+SUMIF(Source!$AE$24:$AE$416,"equipment",Source!$Z$24:$Z$416)</f>
        <v/>
      </c>
    </row>
    <row r="22" ht="13.8" customHeight="1" s="54">
      <c r="A22" s="96" t="n">
        <v>50</v>
      </c>
      <c r="B22" s="96" t="n">
        <v>0</v>
      </c>
      <c r="C22" s="96" t="n">
        <v>0</v>
      </c>
      <c r="D22" s="96" t="n">
        <v>1</v>
      </c>
      <c r="E22" s="96" t="n">
        <v>226</v>
      </c>
      <c r="F22" s="96">
        <f>SUMIF(Source!$AE$24:$AE$416,"material",Source!$U$24:$U$416)</f>
        <v/>
      </c>
      <c r="G22" s="96" t="inlineStr">
        <is>
          <t>СтМат</t>
        </is>
      </c>
      <c r="H22" s="96" t="inlineStr">
        <is>
          <t>Стоимость материалов (всего)</t>
        </is>
      </c>
      <c r="I22" s="96" t="n"/>
      <c r="J22" s="96" t="n"/>
      <c r="K22" s="96" t="n">
        <v>226</v>
      </c>
      <c r="L22" s="96" t="n">
        <v>3</v>
      </c>
      <c r="M22" s="96" t="n">
        <v>3</v>
      </c>
      <c r="N22" s="96" t="n"/>
      <c r="O22" s="96" t="n">
        <v>2</v>
      </c>
      <c r="P22" s="96" t="n"/>
      <c r="T22" s="53">
        <f>SUMIF(Source!$AE$24:$AE$416,"material",Source!$Z$24:$Z$416)</f>
        <v/>
      </c>
    </row>
    <row r="23" ht="13.8" customHeight="1" s="54">
      <c r="A23" s="96" t="n">
        <v>50</v>
      </c>
      <c r="B23" s="96" t="n">
        <v>0</v>
      </c>
      <c r="C23" s="96" t="n">
        <v>0</v>
      </c>
      <c r="D23" s="96" t="n">
        <v>1</v>
      </c>
      <c r="E23" s="96" t="n">
        <v>216</v>
      </c>
      <c r="F23" s="96">
        <f>SUMIF(Source!$AE$24:$AE$416,"equipment",Source!$U$24:$U$416)</f>
        <v/>
      </c>
      <c r="G23" s="96" t="inlineStr">
        <is>
          <t>Оборуд</t>
        </is>
      </c>
      <c r="H23" s="96" t="inlineStr">
        <is>
          <t>Стоимость оборудования (всего)</t>
        </is>
      </c>
      <c r="I23" s="96" t="n"/>
      <c r="J23" s="96" t="n"/>
      <c r="K23" s="96" t="n">
        <v>216</v>
      </c>
      <c r="L23" s="96" t="n">
        <v>4</v>
      </c>
      <c r="M23" s="96" t="n">
        <v>3</v>
      </c>
      <c r="N23" s="96" t="n"/>
      <c r="O23" s="96" t="n">
        <v>2</v>
      </c>
      <c r="P23" s="96" t="n"/>
      <c r="T23" s="53">
        <f>SUMIF(Source!$AE$24:$AE$416,"equipment",Source!$Z$24:$Z$416)</f>
        <v/>
      </c>
    </row>
    <row r="24" ht="13.8" customHeight="1" s="54">
      <c r="A24" s="96" t="n">
        <v>50</v>
      </c>
      <c r="B24" s="96" t="n">
        <v>0</v>
      </c>
      <c r="C24" s="96" t="n">
        <v>0</v>
      </c>
      <c r="D24" s="96" t="n">
        <v>1</v>
      </c>
      <c r="E24" s="96" t="n">
        <v>203</v>
      </c>
      <c r="F24" s="96">
        <f>SUM(Source!$W$24:$W$416)</f>
        <v/>
      </c>
      <c r="G24" s="96" t="inlineStr">
        <is>
          <t>ЭММ</t>
        </is>
      </c>
      <c r="H24" s="96" t="inlineStr">
        <is>
          <t>Эксплуатация машин</t>
        </is>
      </c>
      <c r="I24" s="96" t="n"/>
      <c r="J24" s="96" t="n"/>
      <c r="K24" s="96" t="n">
        <v>203</v>
      </c>
      <c r="L24" s="96" t="n">
        <v>5</v>
      </c>
      <c r="M24" s="96" t="n">
        <v>3</v>
      </c>
      <c r="N24" s="96" t="n"/>
      <c r="O24" s="96" t="n">
        <v>2</v>
      </c>
      <c r="P24" s="96" t="n"/>
      <c r="T24" s="53">
        <f>SUM(Source!$AB$24:$AB$416)</f>
        <v/>
      </c>
    </row>
    <row r="25" ht="13.8" customHeight="1" s="54">
      <c r="A25" s="96" t="n">
        <v>50</v>
      </c>
      <c r="B25" s="96" t="n">
        <v>0</v>
      </c>
      <c r="C25" s="96" t="n">
        <v>0</v>
      </c>
      <c r="D25" s="96" t="n">
        <v>1</v>
      </c>
      <c r="E25" s="96" t="n">
        <v>204</v>
      </c>
      <c r="F25" s="96">
        <f>SUM(Source!$V$24:$V$416)</f>
        <v/>
      </c>
      <c r="G25" s="96" t="inlineStr">
        <is>
          <t>ОЗП</t>
        </is>
      </c>
      <c r="H25" s="96" t="inlineStr">
        <is>
          <t>Основная ЗП рабочих</t>
        </is>
      </c>
      <c r="I25" s="96" t="n"/>
      <c r="J25" s="96" t="n"/>
      <c r="K25" s="96" t="n">
        <v>204</v>
      </c>
      <c r="L25" s="96" t="n">
        <v>6</v>
      </c>
      <c r="M25" s="96" t="n">
        <v>3</v>
      </c>
      <c r="N25" s="96" t="n"/>
      <c r="O25" s="96" t="n">
        <v>2</v>
      </c>
      <c r="P25" s="96" t="n"/>
      <c r="T25" s="53">
        <f>SUM(Source!$AA$24:$AA$416)</f>
        <v/>
      </c>
    </row>
    <row r="26" ht="13.8" customHeight="1" s="54">
      <c r="A26" s="96" t="n">
        <v>50</v>
      </c>
      <c r="B26" s="96" t="n">
        <v>0</v>
      </c>
      <c r="C26" s="96" t="n">
        <v>0</v>
      </c>
      <c r="D26" s="96" t="n">
        <v>1</v>
      </c>
      <c r="E26" s="96" t="n">
        <v>205</v>
      </c>
      <c r="F26" s="96">
        <f>SUM(Source!$X$24:$X$416)</f>
        <v/>
      </c>
      <c r="G26" s="96" t="inlineStr">
        <is>
          <t>НР</t>
        </is>
      </c>
      <c r="H26" s="96" t="inlineStr">
        <is>
          <t>Накладные расходы</t>
        </is>
      </c>
      <c r="I26" s="96" t="n"/>
      <c r="J26" s="96" t="n"/>
      <c r="K26" s="96" t="n">
        <v>205</v>
      </c>
      <c r="L26" s="96" t="n">
        <v>7</v>
      </c>
      <c r="M26" s="96" t="n">
        <v>3</v>
      </c>
      <c r="N26" s="96" t="n"/>
      <c r="O26" s="96" t="n">
        <v>2</v>
      </c>
      <c r="P26" s="96" t="n"/>
      <c r="T26" s="53">
        <f>SUM(Source!$AC$24:$AC$416)</f>
        <v/>
      </c>
    </row>
    <row r="27" ht="13.8" customHeight="1" s="54">
      <c r="A27" s="96" t="n">
        <v>50</v>
      </c>
      <c r="B27" s="96" t="n">
        <v>0</v>
      </c>
      <c r="C27" s="96" t="n">
        <v>0</v>
      </c>
      <c r="D27" s="96" t="n">
        <v>1</v>
      </c>
      <c r="E27" s="96" t="n">
        <v>206</v>
      </c>
      <c r="F27" s="96">
        <f>SUM(Source!$Y$24:$Y$416)</f>
        <v/>
      </c>
      <c r="G27" s="96" t="inlineStr">
        <is>
          <t>СП</t>
        </is>
      </c>
      <c r="H27" s="96" t="inlineStr">
        <is>
          <t>Сметная прибыль</t>
        </is>
      </c>
      <c r="I27" s="96" t="n"/>
      <c r="J27" s="96" t="n"/>
      <c r="K27" s="96" t="n">
        <v>206</v>
      </c>
      <c r="L27" s="96" t="n">
        <v>8</v>
      </c>
      <c r="M27" s="96" t="n">
        <v>3</v>
      </c>
      <c r="N27" s="96" t="n"/>
      <c r="O27" s="96" t="n">
        <v>2</v>
      </c>
      <c r="P27" s="96" t="n"/>
      <c r="T27" s="53">
        <f>SUM(Source!$AD$24:$AD$416)</f>
        <v/>
      </c>
    </row>
    <row r="28" ht="13.8" customHeight="1" s="54">
      <c r="A28" s="96" t="n">
        <v>50</v>
      </c>
      <c r="B28" s="96" t="n">
        <v>0</v>
      </c>
      <c r="C28" s="96" t="n">
        <v>0</v>
      </c>
      <c r="D28" s="96" t="n">
        <v>1</v>
      </c>
      <c r="E28" s="96" t="n">
        <v>207</v>
      </c>
      <c r="F28" s="96">
        <f>F20+F26+F27</f>
        <v/>
      </c>
      <c r="G28" s="96" t="inlineStr">
        <is>
          <t>Итого</t>
        </is>
      </c>
      <c r="H28" s="96" t="inlineStr">
        <is>
          <t>Всего без НДС</t>
        </is>
      </c>
      <c r="I28" s="96" t="n"/>
      <c r="J28" s="96" t="n"/>
      <c r="K28" s="96" t="n">
        <v>207</v>
      </c>
      <c r="L28" s="96" t="n">
        <v>9</v>
      </c>
      <c r="M28" s="96" t="n">
        <v>3</v>
      </c>
      <c r="N28" s="96" t="n"/>
      <c r="O28" s="96" t="n">
        <v>2</v>
      </c>
      <c r="P28" s="96" t="n"/>
      <c r="T28" s="53">
        <f>T20+T26+T27</f>
        <v/>
      </c>
    </row>
    <row r="29" ht="13.8" customHeight="1" s="54">
      <c r="A29" s="96" t="n">
        <v>50</v>
      </c>
      <c r="B29" s="96" t="n">
        <v>0</v>
      </c>
      <c r="C29" s="96" t="n">
        <v>0</v>
      </c>
      <c r="D29" s="96" t="n">
        <v>1</v>
      </c>
      <c r="E29" s="96" t="n">
        <v>208</v>
      </c>
      <c r="F29" s="96">
        <f>ROUND(F28*0/100,2)</f>
        <v/>
      </c>
      <c r="G29" s="96" t="inlineStr">
        <is>
          <t>НДС</t>
        </is>
      </c>
      <c r="H29" s="96" t="inlineStr">
        <is>
          <t>НДС 0%</t>
        </is>
      </c>
      <c r="I29" s="96" t="n"/>
      <c r="J29" s="96" t="n"/>
      <c r="K29" s="96" t="n">
        <v>208</v>
      </c>
      <c r="L29" s="96" t="n">
        <v>10</v>
      </c>
      <c r="M29" s="96" t="n">
        <v>3</v>
      </c>
      <c r="N29" s="96" t="n"/>
      <c r="O29" s="96" t="n">
        <v>2</v>
      </c>
      <c r="P29" s="96" t="n"/>
      <c r="T29" s="53">
        <f>ROUND(T28*0/100,2)</f>
        <v/>
      </c>
    </row>
    <row r="30" ht="13.8" customHeight="1" s="54">
      <c r="A30" s="96" t="n">
        <v>50</v>
      </c>
      <c r="B30" s="96" t="n">
        <v>0</v>
      </c>
      <c r="C30" s="96" t="n">
        <v>0</v>
      </c>
      <c r="D30" s="96" t="n">
        <v>1</v>
      </c>
      <c r="E30" s="96" t="n">
        <v>209</v>
      </c>
      <c r="F30" s="96">
        <f>F28+F29</f>
        <v/>
      </c>
      <c r="G30" s="96" t="inlineStr">
        <is>
          <t>Всего</t>
        </is>
      </c>
      <c r="H30" s="96" t="inlineStr">
        <is>
          <t>Всего с НДС</t>
        </is>
      </c>
      <c r="I30" s="96" t="n"/>
      <c r="J30" s="96" t="n"/>
      <c r="K30" s="96" t="n">
        <v>209</v>
      </c>
      <c r="L30" s="96" t="n">
        <v>11</v>
      </c>
      <c r="M30" s="96" t="n">
        <v>3</v>
      </c>
      <c r="N30" s="96" t="n"/>
      <c r="O30" s="96" t="n">
        <v>2</v>
      </c>
      <c r="P30" s="96" t="n"/>
      <c r="T30" s="53">
        <f>T28+T29</f>
        <v/>
      </c>
    </row>
    <row r="31" ht="13.8" customHeight="1" s="54">
      <c r="A31" s="96" t="n"/>
      <c r="B31" s="96" t="n"/>
      <c r="C31" s="96" t="n"/>
      <c r="D31" s="96" t="n"/>
      <c r="E31" s="96" t="n"/>
      <c r="F31" s="96" t="n"/>
      <c r="G31" s="96" t="n"/>
      <c r="H31" s="96" t="n"/>
      <c r="I31" s="96" t="n"/>
      <c r="J31" s="96" t="n"/>
      <c r="K31" s="96" t="n"/>
      <c r="L31" s="96" t="n"/>
      <c r="M31" s="96" t="n"/>
      <c r="N31" s="96" t="n"/>
      <c r="O31" s="96" t="n"/>
      <c r="P31" s="96" t="n"/>
    </row>
    <row r="32" ht="13.8" customHeight="1" s="54">
      <c r="A32" s="96" t="n"/>
      <c r="B32" s="96" t="n"/>
      <c r="C32" s="96" t="n"/>
      <c r="D32" s="96" t="n"/>
      <c r="E32" s="96" t="n"/>
      <c r="F32" s="96" t="n"/>
      <c r="G32" s="96" t="n"/>
      <c r="H32" s="96" t="n"/>
      <c r="I32" s="96" t="n"/>
      <c r="J32" s="96" t="n"/>
      <c r="K32" s="96" t="n"/>
      <c r="L32" s="96" t="n"/>
      <c r="M32" s="96" t="n"/>
      <c r="N32" s="96" t="n"/>
      <c r="O32" s="96" t="n"/>
      <c r="P32" s="96" t="n"/>
    </row>
    <row r="33" ht="13.8" customHeight="1" s="54">
      <c r="A33" s="96" t="n"/>
      <c r="B33" s="96" t="n"/>
      <c r="C33" s="96" t="n"/>
      <c r="D33" s="96" t="n"/>
      <c r="E33" s="96" t="n"/>
      <c r="F33" s="96" t="n"/>
      <c r="G33" s="96" t="n"/>
      <c r="H33" s="96" t="n"/>
      <c r="I33" s="96" t="n"/>
      <c r="J33" s="96" t="n"/>
      <c r="K33" s="96" t="n"/>
      <c r="L33" s="96" t="n"/>
      <c r="M33" s="96" t="n"/>
      <c r="N33" s="96" t="n"/>
      <c r="O33" s="96" t="n"/>
      <c r="P33" s="96" t="n"/>
    </row>
    <row r="34" ht="13.8" customHeight="1" s="54">
      <c r="A34" s="96" t="n"/>
      <c r="B34" s="96" t="n"/>
      <c r="C34" s="96" t="n"/>
      <c r="D34" s="96" t="n"/>
      <c r="E34" s="96" t="n"/>
      <c r="F34" s="96" t="n"/>
      <c r="G34" s="96" t="n"/>
      <c r="H34" s="96" t="n"/>
      <c r="I34" s="96" t="n"/>
      <c r="J34" s="96" t="n"/>
      <c r="K34" s="96" t="n"/>
      <c r="L34" s="96" t="n"/>
      <c r="M34" s="96" t="n"/>
      <c r="N34" s="96" t="n"/>
      <c r="O34" s="96" t="n"/>
      <c r="P34" s="96" t="n"/>
    </row>
    <row r="35" ht="13.8" customHeight="1" s="54">
      <c r="A35" s="96" t="n"/>
      <c r="B35" s="96" t="n"/>
      <c r="C35" s="96" t="n"/>
      <c r="D35" s="96" t="n"/>
      <c r="E35" s="96" t="n"/>
      <c r="F35" s="96" t="n"/>
      <c r="G35" s="96" t="n"/>
      <c r="H35" s="96" t="n"/>
      <c r="I35" s="96" t="n"/>
      <c r="J35" s="96" t="n"/>
      <c r="K35" s="96" t="n"/>
      <c r="L35" s="96" t="n"/>
      <c r="M35" s="96" t="n"/>
      <c r="N35" s="96" t="n"/>
      <c r="O35" s="96" t="n"/>
      <c r="P35" s="96" t="n"/>
    </row>
    <row r="36" ht="13.8" customHeight="1" s="54">
      <c r="A36" s="96" t="n"/>
      <c r="B36" s="96" t="n"/>
      <c r="C36" s="96" t="n"/>
      <c r="D36" s="96" t="n"/>
      <c r="E36" s="96" t="n"/>
      <c r="F36" s="96" t="n"/>
      <c r="G36" s="96" t="n"/>
      <c r="H36" s="96" t="n"/>
      <c r="I36" s="96" t="n"/>
      <c r="J36" s="96" t="n"/>
      <c r="K36" s="96" t="n"/>
      <c r="L36" s="96" t="n"/>
      <c r="M36" s="96" t="n"/>
      <c r="N36" s="96" t="n"/>
      <c r="O36" s="96" t="n"/>
      <c r="P36" s="96" t="n"/>
    </row>
    <row r="37" ht="13.8" customHeight="1" s="54">
      <c r="A37" s="96" t="n"/>
      <c r="B37" s="96" t="n"/>
      <c r="C37" s="96" t="n"/>
      <c r="D37" s="96" t="n"/>
      <c r="E37" s="96" t="n"/>
      <c r="F37" s="96" t="n"/>
      <c r="G37" s="96" t="n"/>
      <c r="H37" s="96" t="n"/>
      <c r="I37" s="96" t="n"/>
      <c r="J37" s="96" t="n"/>
      <c r="K37" s="96" t="n"/>
      <c r="L37" s="96" t="n"/>
      <c r="M37" s="96" t="n"/>
      <c r="N37" s="96" t="n"/>
      <c r="O37" s="96" t="n"/>
      <c r="P37" s="96" t="n"/>
    </row>
    <row r="38" ht="13.8" customHeight="1" s="54">
      <c r="A38" s="96" t="n"/>
      <c r="B38" s="96" t="n"/>
      <c r="C38" s="96" t="n"/>
      <c r="D38" s="96" t="n"/>
      <c r="E38" s="96" t="n"/>
      <c r="F38" s="96" t="n"/>
      <c r="G38" s="96" t="n"/>
      <c r="H38" s="96" t="n"/>
      <c r="I38" s="96" t="n"/>
      <c r="J38" s="96" t="n"/>
      <c r="K38" s="96" t="n"/>
      <c r="L38" s="96" t="n"/>
      <c r="M38" s="96" t="n"/>
      <c r="N38" s="96" t="n"/>
      <c r="O38" s="96" t="n"/>
      <c r="P38" s="96" t="n"/>
    </row>
    <row r="39" ht="13.8" customHeight="1" s="54">
      <c r="A39" s="96" t="n"/>
      <c r="B39" s="96" t="n"/>
      <c r="C39" s="96" t="n"/>
      <c r="D39" s="96" t="n"/>
      <c r="E39" s="96" t="n"/>
      <c r="F39" s="96" t="n"/>
      <c r="G39" s="96" t="n"/>
      <c r="H39" s="96" t="n"/>
      <c r="I39" s="96" t="n"/>
      <c r="J39" s="96" t="n"/>
      <c r="K39" s="96" t="n"/>
      <c r="L39" s="96" t="n"/>
      <c r="M39" s="96" t="n"/>
      <c r="N39" s="96" t="n"/>
      <c r="O39" s="96" t="n"/>
      <c r="P39" s="96" t="n"/>
    </row>
    <row r="40" ht="13.8" customHeight="1" s="54">
      <c r="A40" s="96" t="n"/>
      <c r="B40" s="96" t="n"/>
      <c r="C40" s="96" t="n"/>
      <c r="D40" s="96" t="n"/>
      <c r="E40" s="96" t="n"/>
      <c r="F40" s="96" t="n"/>
      <c r="G40" s="96" t="n"/>
      <c r="H40" s="96" t="n"/>
      <c r="I40" s="96" t="n"/>
      <c r="J40" s="96" t="n"/>
      <c r="K40" s="96" t="n"/>
      <c r="L40" s="96" t="n"/>
      <c r="M40" s="96" t="n"/>
      <c r="N40" s="96" t="n"/>
      <c r="O40" s="96" t="n"/>
      <c r="P40" s="96" t="n"/>
    </row>
    <row r="41" ht="13.8" customHeight="1" s="54">
      <c r="A41" s="96" t="n"/>
      <c r="B41" s="96" t="n"/>
      <c r="C41" s="96" t="n"/>
      <c r="D41" s="96" t="n"/>
      <c r="E41" s="96" t="n"/>
      <c r="F41" s="96" t="n"/>
      <c r="G41" s="96" t="n"/>
      <c r="H41" s="96" t="n"/>
      <c r="I41" s="96" t="n"/>
      <c r="J41" s="96" t="n"/>
      <c r="K41" s="96" t="n"/>
      <c r="L41" s="96" t="n"/>
      <c r="M41" s="96" t="n"/>
      <c r="N41" s="96" t="n"/>
      <c r="O41" s="96" t="n"/>
      <c r="P41" s="96" t="n"/>
    </row>
    <row r="42" ht="13.8" customHeight="1" s="54">
      <c r="A42" s="96" t="n"/>
      <c r="B42" s="96" t="n"/>
      <c r="C42" s="96" t="n"/>
      <c r="D42" s="96" t="n"/>
      <c r="E42" s="96" t="n"/>
      <c r="F42" s="96" t="n"/>
      <c r="G42" s="96" t="n"/>
      <c r="H42" s="96" t="n"/>
      <c r="I42" s="96" t="n"/>
      <c r="J42" s="96" t="n"/>
      <c r="K42" s="96" t="n"/>
      <c r="L42" s="96" t="n"/>
      <c r="M42" s="96" t="n"/>
      <c r="N42" s="96" t="n"/>
      <c r="O42" s="96" t="n"/>
      <c r="P42" s="96" t="n"/>
    </row>
    <row r="43" ht="13.8" customHeight="1" s="54">
      <c r="A43" s="96" t="n"/>
      <c r="B43" s="96" t="n"/>
      <c r="C43" s="96" t="n"/>
      <c r="D43" s="96" t="n"/>
      <c r="E43" s="96" t="n"/>
      <c r="F43" s="96" t="n"/>
      <c r="G43" s="96" t="n"/>
      <c r="H43" s="96" t="n"/>
      <c r="I43" s="96" t="n"/>
      <c r="J43" s="96" t="n"/>
      <c r="K43" s="96" t="n"/>
      <c r="L43" s="96" t="n"/>
      <c r="M43" s="96" t="n"/>
      <c r="N43" s="96" t="n"/>
      <c r="O43" s="96" t="n"/>
      <c r="P43" s="96" t="n"/>
    </row>
    <row r="44" ht="13.8" customHeight="1" s="54">
      <c r="A44" s="96" t="n"/>
      <c r="B44" s="96" t="n"/>
      <c r="C44" s="96" t="n"/>
      <c r="D44" s="96" t="n"/>
      <c r="E44" s="96" t="n"/>
      <c r="F44" s="96" t="n"/>
      <c r="G44" s="96" t="n"/>
      <c r="H44" s="96" t="n"/>
      <c r="I44" s="96" t="n"/>
      <c r="J44" s="96" t="n"/>
      <c r="K44" s="96" t="n"/>
      <c r="L44" s="96" t="n"/>
      <c r="M44" s="96" t="n"/>
      <c r="N44" s="96" t="n"/>
      <c r="O44" s="96" t="n"/>
      <c r="P44" s="96" t="n"/>
    </row>
    <row r="45" ht="13.8" customHeight="1" s="54">
      <c r="A45" s="96" t="n"/>
      <c r="B45" s="96" t="n"/>
      <c r="C45" s="96" t="n"/>
      <c r="D45" s="96" t="n"/>
      <c r="E45" s="96" t="n"/>
      <c r="F45" s="96" t="n"/>
      <c r="G45" s="96" t="n"/>
      <c r="H45" s="96" t="n"/>
      <c r="I45" s="96" t="n"/>
      <c r="J45" s="96" t="n"/>
      <c r="K45" s="96" t="n"/>
      <c r="L45" s="96" t="n"/>
      <c r="M45" s="96" t="n"/>
      <c r="N45" s="96" t="n"/>
      <c r="O45" s="96" t="n"/>
      <c r="P45" s="96" t="n"/>
    </row>
    <row r="46" ht="13.8" customHeight="1" s="54">
      <c r="A46" s="96" t="n"/>
      <c r="B46" s="96" t="n"/>
      <c r="C46" s="96" t="n"/>
      <c r="D46" s="96" t="n"/>
      <c r="E46" s="96" t="n"/>
      <c r="F46" s="96" t="n"/>
      <c r="G46" s="96" t="n"/>
      <c r="H46" s="96" t="n"/>
      <c r="I46" s="96" t="n"/>
      <c r="J46" s="96" t="n"/>
      <c r="K46" s="96" t="n"/>
      <c r="L46" s="96" t="n"/>
      <c r="M46" s="96" t="n"/>
      <c r="N46" s="96" t="n"/>
      <c r="O46" s="96" t="n"/>
      <c r="P46" s="96" t="n"/>
    </row>
    <row r="47" ht="13.8" customHeight="1" s="54"/>
    <row r="48" ht="13.8" customHeight="1" s="54"/>
    <row r="49" ht="13.8" customHeight="1" s="54"/>
    <row r="50" ht="13.8" customHeight="1" s="54"/>
    <row r="51" ht="13.8" customHeight="1" s="54">
      <c r="A51" s="94" t="n"/>
      <c r="B51" s="94" t="n"/>
      <c r="C51" s="94" t="n"/>
      <c r="D51" s="94" t="n"/>
      <c r="E51" s="94" t="n"/>
      <c r="F51" s="94" t="n"/>
      <c r="G51" s="94" t="n"/>
      <c r="H51" s="94" t="n"/>
      <c r="I51" s="94" t="n"/>
      <c r="J51" s="94" t="n"/>
      <c r="K51" s="94" t="n"/>
      <c r="L51" s="94" t="n"/>
      <c r="M51" s="94" t="n"/>
      <c r="N51" s="94" t="n"/>
      <c r="O51" s="94" t="n"/>
    </row>
    <row r="52" ht="13.8" customHeight="1" s="54">
      <c r="A52" s="101" t="n"/>
      <c r="B52" s="101" t="n"/>
      <c r="C52" s="101" t="n"/>
      <c r="D52" s="101" t="n"/>
      <c r="E52" s="101" t="n"/>
      <c r="F52" s="101" t="n"/>
      <c r="G52" s="101" t="n"/>
      <c r="H52" s="101" t="n"/>
      <c r="I52" s="101" t="n"/>
      <c r="J52" s="101" t="n"/>
      <c r="K52" s="101" t="n"/>
      <c r="L52" s="101" t="n"/>
      <c r="M52" s="101" t="n"/>
      <c r="N52" s="101" t="n"/>
      <c r="O52" s="101" t="n"/>
      <c r="P52" s="101" t="n"/>
      <c r="Q52" s="101" t="n"/>
      <c r="R52" s="101" t="n"/>
      <c r="S52" s="101" t="n"/>
      <c r="T52" s="101" t="n"/>
      <c r="U52" s="101" t="n"/>
      <c r="V52" s="101" t="n"/>
      <c r="W52" s="101" t="n"/>
      <c r="X52" s="101" t="n"/>
      <c r="Y52" s="101" t="n"/>
      <c r="Z52" s="101" t="n"/>
      <c r="AA52" s="101" t="n"/>
      <c r="AB52" s="101" t="n"/>
      <c r="AC52" s="101" t="n"/>
      <c r="AD52" s="101" t="n"/>
      <c r="AE52" s="101" t="n"/>
      <c r="AF52" s="101" t="n"/>
      <c r="AG52" s="101" t="n"/>
      <c r="AH52" s="101" t="n"/>
      <c r="AI52" s="101" t="n"/>
      <c r="AJ52" s="101" t="n"/>
      <c r="AK52" s="101" t="n"/>
      <c r="AL52" s="101" t="n"/>
      <c r="AM52" s="101" t="n"/>
      <c r="AN52" s="101" t="n"/>
      <c r="AO52" s="101" t="n"/>
      <c r="AP52" s="101" t="n"/>
      <c r="AQ52" s="101" t="n"/>
      <c r="AR52" s="101" t="n"/>
      <c r="AS52" s="101" t="n"/>
      <c r="AT52" s="101" t="n"/>
      <c r="AU52" s="101" t="n"/>
      <c r="AV52" s="101" t="n"/>
      <c r="AW52" s="101" t="n"/>
      <c r="AX52" s="101" t="n"/>
    </row>
    <row r="53" ht="13.8" customHeight="1" s="54">
      <c r="A53" s="101" t="n"/>
      <c r="B53" s="101" t="n"/>
      <c r="C53" s="101" t="n"/>
      <c r="D53" s="101" t="n"/>
      <c r="E53" s="101" t="n"/>
      <c r="F53" s="101" t="n"/>
      <c r="G53" s="101" t="n"/>
      <c r="H53" s="101" t="n"/>
      <c r="I53" s="101" t="n"/>
      <c r="J53" s="101" t="n"/>
      <c r="K53" s="101" t="n"/>
      <c r="L53" s="101" t="n"/>
      <c r="M53" s="101" t="n"/>
      <c r="N53" s="101" t="n"/>
      <c r="O53" s="101" t="n"/>
      <c r="P53" s="101" t="n"/>
      <c r="Q53" s="101" t="n"/>
      <c r="R53" s="101" t="n"/>
      <c r="S53" s="101" t="n"/>
      <c r="T53" s="101" t="n"/>
      <c r="U53" s="101" t="n"/>
      <c r="V53" s="101" t="n"/>
      <c r="W53" s="101" t="n"/>
      <c r="X53" s="101" t="n"/>
      <c r="Y53" s="101" t="n"/>
      <c r="Z53" s="101" t="n"/>
      <c r="AA53" s="101" t="n"/>
      <c r="AB53" s="101" t="n"/>
      <c r="AC53" s="101" t="n"/>
      <c r="AD53" s="101" t="n"/>
      <c r="AE53" s="101" t="n"/>
      <c r="AF53" s="101" t="n"/>
      <c r="AG53" s="101" t="n"/>
      <c r="AH53" s="101" t="n"/>
      <c r="AI53" s="101" t="n"/>
      <c r="AJ53" s="101" t="n"/>
      <c r="AK53" s="101" t="n"/>
      <c r="AL53" s="101" t="n"/>
      <c r="AM53" s="101" t="n"/>
      <c r="AN53" s="101" t="n"/>
      <c r="AO53" s="101" t="n"/>
      <c r="AP53" s="101" t="n"/>
      <c r="AQ53" s="101" t="n"/>
      <c r="AR53" s="101" t="n"/>
      <c r="AS53" s="101" t="n"/>
      <c r="AT53" s="101" t="n"/>
      <c r="AU53" s="101" t="n"/>
      <c r="AV53" s="101" t="n"/>
      <c r="AW53" s="101" t="n"/>
      <c r="AX53" s="101" t="n"/>
    </row>
    <row r="54" ht="13.8" customHeight="1" s="54">
      <c r="A54" s="94" t="n"/>
      <c r="B54" s="94" t="n"/>
      <c r="C54" s="94" t="n"/>
      <c r="D54" s="94" t="n"/>
      <c r="E54" s="94" t="n"/>
      <c r="F54" s="94" t="n"/>
      <c r="G54" s="94" t="n"/>
      <c r="H54" s="94" t="n"/>
      <c r="I54" s="94" t="n"/>
      <c r="J54" s="94" t="n"/>
      <c r="K54" s="94" t="n"/>
      <c r="L54" s="94" t="n"/>
      <c r="M54" s="94" t="n"/>
      <c r="N54" s="94" t="n"/>
      <c r="O54" s="94" t="n"/>
    </row>
    <row r="55" ht="13.8" customHeight="1" s="54">
      <c r="A55" s="56" t="inlineStr">
        <is>
          <t>zcity-template</t>
        </is>
      </c>
      <c r="B55" s="101" t="n"/>
      <c r="C55" s="101" t="n"/>
      <c r="D55" s="101" t="n"/>
      <c r="E55" s="101" t="n"/>
      <c r="F55" s="101" t="n"/>
      <c r="G55" s="101" t="n"/>
      <c r="H55" s="101" t="n"/>
      <c r="I55" s="101" t="n"/>
      <c r="J55" s="101" t="n"/>
      <c r="K55" s="101" t="n"/>
      <c r="L55" s="101" t="n"/>
      <c r="M55" s="101" t="n"/>
      <c r="N55" s="101" t="n"/>
      <c r="O55" s="101" t="n"/>
      <c r="P55" s="101" t="n"/>
      <c r="Q55" s="101" t="n"/>
      <c r="R55" s="101" t="n"/>
      <c r="S55" s="101" t="n"/>
      <c r="T55" s="101" t="n"/>
      <c r="U55" s="101" t="n"/>
      <c r="V55" s="101" t="n"/>
      <c r="W55" s="101" t="n"/>
      <c r="X55" s="101" t="n"/>
      <c r="Y55" s="101" t="n"/>
      <c r="Z55" s="101" t="n"/>
      <c r="AA55" s="101" t="n"/>
      <c r="AB55" s="101" t="n"/>
      <c r="AC55" s="101" t="n"/>
      <c r="AD55" s="101" t="n"/>
      <c r="AE55" s="101" t="n"/>
      <c r="AF55" s="101" t="n"/>
      <c r="AG55" s="101" t="n"/>
      <c r="AH55" s="101" t="n"/>
      <c r="AI55" s="101" t="n"/>
      <c r="AJ55" s="101" t="n"/>
      <c r="AK55" s="101" t="n"/>
      <c r="AL55" s="101" t="n"/>
      <c r="AM55" s="101" t="n"/>
      <c r="AN55" s="101" t="n"/>
      <c r="AO55" s="101" t="n"/>
      <c r="AP55" s="101" t="n"/>
      <c r="AQ55" s="101" t="n"/>
      <c r="AR55" s="101" t="n"/>
      <c r="AS55" s="101" t="n"/>
      <c r="AT55" s="101" t="n"/>
      <c r="AU55" s="101" t="n"/>
      <c r="AV55" s="101" t="n"/>
      <c r="AW55" s="101" t="n"/>
      <c r="AX55" s="101" t="n"/>
    </row>
  </sheetData>
  <printOptions horizontalCentered="0" verticalCentered="0" headings="0" gridLines="1" gridLinesSet="1"/>
  <pageMargins left="0.75" right="0.75" top="1" bottom="1" header="0.5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DO39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14453125" defaultRowHeight="12.75" zeroHeight="0" outlineLevelRow="0"/>
  <sheetData>
    <row r="1" ht="13.8" customHeight="1" s="54">
      <c r="A1" s="53">
        <f>ROW(Source!A24)</f>
        <v/>
      </c>
      <c r="B1" s="53" t="n">
        <v>1497603001</v>
      </c>
      <c r="C1" s="53" t="n">
        <v>1497603401</v>
      </c>
      <c r="D1" s="53" t="n">
        <v>1483651850</v>
      </c>
      <c r="E1" s="53" t="n">
        <v>1080</v>
      </c>
      <c r="F1" s="53" t="n">
        <v>1</v>
      </c>
      <c r="G1" s="53" t="n">
        <v>1080</v>
      </c>
      <c r="H1" s="53" t="n">
        <v>1</v>
      </c>
      <c r="I1" s="53" t="inlineStr">
        <is>
          <t>Калькуляция - 001</t>
        </is>
      </c>
      <c r="J1" s="53" t="inlineStr">
        <is>
          <t>ТСН-2001 Калькуляция - 001</t>
        </is>
      </c>
      <c r="K1" s="53" t="inlineStr">
        <is>
          <t>Обмер, дефектовка, маркировка границ ремонта</t>
        </is>
      </c>
      <c r="L1" s="53" t="n">
        <v>1191</v>
      </c>
      <c r="M1" s="53" t="inlineStr">
        <is>
          <t>м2</t>
        </is>
      </c>
      <c r="N1" s="53" t="n">
        <v>1440.5</v>
      </c>
      <c r="O1" s="53" t="n">
        <v>12836.11</v>
      </c>
      <c r="P1" s="53" t="n">
        <v>192730.95</v>
      </c>
      <c r="DO1" s="56" t="inlineStr">
        <is>
          <t>zcity-template</t>
        </is>
      </c>
    </row>
    <row r="2" ht="13.8" customHeight="1" s="54">
      <c r="A2" s="53">
        <f>ROW(Source!A25)</f>
        <v/>
      </c>
      <c r="B2" s="53" t="n">
        <v>1497603002</v>
      </c>
      <c r="C2" s="53" t="n">
        <v>1497603402</v>
      </c>
      <c r="D2" s="53" t="n">
        <v>1483651850</v>
      </c>
      <c r="E2" s="53" t="n">
        <v>1080</v>
      </c>
      <c r="F2" s="53" t="n">
        <v>1</v>
      </c>
      <c r="G2" s="53" t="n">
        <v>1080</v>
      </c>
      <c r="H2" s="53" t="n">
        <v>1</v>
      </c>
      <c r="I2" s="53" t="inlineStr">
        <is>
          <t>6.69-43-1</t>
        </is>
      </c>
      <c r="J2" s="53" t="inlineStr">
        <is>
          <t>ТСН-2001 6.69-43-1</t>
        </is>
      </c>
      <c r="K2" s="53" t="inlineStr">
        <is>
          <t>Укрытие и защита существующих конструкций и оборудования</t>
        </is>
      </c>
      <c r="L2" s="53" t="n">
        <v>1191</v>
      </c>
      <c r="M2" s="53" t="inlineStr">
        <is>
          <t>м2</t>
        </is>
      </c>
      <c r="N2" s="53" t="n">
        <v>1440.5</v>
      </c>
      <c r="O2" s="53" t="n">
        <v>18366.9</v>
      </c>
      <c r="P2" s="53" t="n">
        <v>275774.4</v>
      </c>
    </row>
    <row r="3" ht="13.8" customHeight="1" s="54">
      <c r="A3" s="53">
        <f>ROW(Source!A26)</f>
        <v/>
      </c>
      <c r="B3" s="53" t="n">
        <v>1497603003</v>
      </c>
      <c r="C3" s="53" t="n">
        <v>1497603403</v>
      </c>
      <c r="D3" s="53" t="n">
        <v>1483651850</v>
      </c>
      <c r="E3" s="53" t="n">
        <v>1080</v>
      </c>
      <c r="F3" s="53" t="n">
        <v>1</v>
      </c>
      <c r="G3" s="53" t="n">
        <v>1080</v>
      </c>
      <c r="H3" s="53" t="n">
        <v>1</v>
      </c>
      <c r="I3" s="53" t="inlineStr">
        <is>
          <t>6.57-2-7</t>
        </is>
      </c>
      <c r="J3" s="53" t="inlineStr">
        <is>
          <t>ТСН-2001 6.57-2-7</t>
        </is>
      </c>
      <c r="K3" s="53" t="inlineStr">
        <is>
          <t>Демонтаж напольных покрытий</t>
        </is>
      </c>
      <c r="L3" s="53" t="n">
        <v>1191</v>
      </c>
      <c r="M3" s="53" t="inlineStr">
        <is>
          <t>м2</t>
        </is>
      </c>
      <c r="N3" s="53" t="n">
        <v>1440.5</v>
      </c>
      <c r="O3" s="53" t="n">
        <v>28426.79</v>
      </c>
      <c r="P3" s="53" t="n">
        <v>396417.43</v>
      </c>
    </row>
    <row r="4" ht="13.8" customHeight="1" s="54">
      <c r="A4" s="53">
        <f>ROW(Source!A27)</f>
        <v/>
      </c>
      <c r="B4" s="53" t="n">
        <v>1497603004</v>
      </c>
      <c r="C4" s="53" t="n">
        <v>1497603404</v>
      </c>
      <c r="D4" s="53" t="n">
        <v>1483651850</v>
      </c>
      <c r="E4" s="53" t="n">
        <v>1080</v>
      </c>
      <c r="F4" s="53" t="n">
        <v>1</v>
      </c>
      <c r="G4" s="53" t="n">
        <v>1080</v>
      </c>
      <c r="H4" s="53" t="n">
        <v>1</v>
      </c>
      <c r="I4" s="53" t="inlineStr">
        <is>
          <t>6.54-1-6</t>
        </is>
      </c>
      <c r="J4" s="53" t="inlineStr">
        <is>
          <t>ТСН-2001 6.54-1-6</t>
        </is>
      </c>
      <c r="K4" s="53" t="inlineStr">
        <is>
          <t>Демонтаж отделки потолка</t>
        </is>
      </c>
      <c r="L4" s="53" t="n">
        <v>1191</v>
      </c>
      <c r="M4" s="53" t="inlineStr">
        <is>
          <t>м2</t>
        </is>
      </c>
      <c r="N4" s="53" t="n">
        <v>1440.5</v>
      </c>
      <c r="O4" s="53" t="n">
        <v>24944.94</v>
      </c>
      <c r="P4" s="53" t="n">
        <v>347862.31</v>
      </c>
    </row>
    <row r="5" ht="13.8" customHeight="1" s="54">
      <c r="A5" s="53">
        <f>ROW(Source!A28)</f>
        <v/>
      </c>
      <c r="B5" s="53" t="n">
        <v>1497603005</v>
      </c>
      <c r="C5" s="53" t="n">
        <v>1497603405</v>
      </c>
      <c r="D5" s="53" t="n">
        <v>1483651850</v>
      </c>
      <c r="E5" s="53" t="n">
        <v>1080</v>
      </c>
      <c r="F5" s="53" t="n">
        <v>1</v>
      </c>
      <c r="G5" s="53" t="n">
        <v>1080</v>
      </c>
      <c r="H5" s="53" t="n">
        <v>1</v>
      </c>
      <c r="I5" s="53" t="inlineStr">
        <is>
          <t>6.62-31-1</t>
        </is>
      </c>
      <c r="J5" s="53" t="inlineStr">
        <is>
          <t>ТСН-2001 6.62-31-1</t>
        </is>
      </c>
      <c r="K5" s="53" t="inlineStr">
        <is>
          <t>Расчистка и демонтаж отделки стен</t>
        </is>
      </c>
      <c r="L5" s="53" t="n">
        <v>1191</v>
      </c>
      <c r="M5" s="53" t="inlineStr">
        <is>
          <t>м2</t>
        </is>
      </c>
      <c r="N5" s="53" t="n">
        <v>3317.24</v>
      </c>
      <c r="O5" s="53" t="n">
        <v>50340.34</v>
      </c>
      <c r="P5" s="53" t="n">
        <v>702006.37</v>
      </c>
    </row>
    <row r="6" ht="13.8" customHeight="1" s="54">
      <c r="A6" s="53">
        <f>ROW(Source!A29)</f>
        <v/>
      </c>
      <c r="B6" s="53" t="n">
        <v>1497603006</v>
      </c>
      <c r="C6" s="53" t="n">
        <v>1497603406</v>
      </c>
      <c r="D6" s="53" t="n">
        <v>1483651850</v>
      </c>
      <c r="E6" s="53" t="n">
        <v>1080</v>
      </c>
      <c r="F6" s="53" t="n">
        <v>1</v>
      </c>
      <c r="G6" s="53" t="n">
        <v>1080</v>
      </c>
      <c r="H6" s="53" t="n">
        <v>1</v>
      </c>
      <c r="I6" s="53" t="inlineStr">
        <is>
          <t>6.67-7-1</t>
        </is>
      </c>
      <c r="J6" s="53" t="inlineStr">
        <is>
          <t>ТСН-2001 6.67-7-1</t>
        </is>
      </c>
      <c r="K6" s="53" t="inlineStr">
        <is>
          <t>Демонтаж существующих электроустановочных и слаботочных изделий</t>
        </is>
      </c>
      <c r="L6" s="53" t="n">
        <v>1191</v>
      </c>
      <c r="M6" s="53" t="inlineStr">
        <is>
          <t>точка</t>
        </is>
      </c>
      <c r="N6" s="53" t="n">
        <v>1028</v>
      </c>
      <c r="O6" s="53" t="n">
        <v>13472.99</v>
      </c>
      <c r="P6" s="53" t="n">
        <v>187883.65</v>
      </c>
    </row>
    <row r="7" ht="13.8" customHeight="1" s="54">
      <c r="A7" s="53">
        <f>ROW(Source!A30)</f>
        <v/>
      </c>
      <c r="B7" s="53" t="n">
        <v>1497603007</v>
      </c>
      <c r="C7" s="53" t="n">
        <v>1497603407</v>
      </c>
      <c r="D7" s="53" t="n">
        <v>1483651850</v>
      </c>
      <c r="E7" s="53" t="n">
        <v>1080</v>
      </c>
      <c r="F7" s="53" t="n">
        <v>1</v>
      </c>
      <c r="G7" s="53" t="n">
        <v>1080</v>
      </c>
      <c r="H7" s="53" t="n">
        <v>1</v>
      </c>
      <c r="I7" s="53" t="inlineStr">
        <is>
          <t>6.56-38-3</t>
        </is>
      </c>
      <c r="J7" s="53" t="inlineStr">
        <is>
          <t>ТСН-2001 6.56-38-3</t>
        </is>
      </c>
      <c r="K7" s="53" t="inlineStr">
        <is>
          <t>Демонтаж дверных блоков, шкафных фасадов и элементов проемов</t>
        </is>
      </c>
      <c r="L7" s="53" t="n">
        <v>1191</v>
      </c>
      <c r="M7" s="53" t="inlineStr">
        <is>
          <t>компл.</t>
        </is>
      </c>
      <c r="N7" s="53" t="n">
        <v>107</v>
      </c>
      <c r="O7" s="53" t="n">
        <v>10534.99</v>
      </c>
      <c r="P7" s="53" t="n">
        <v>146912.69</v>
      </c>
    </row>
    <row r="8" ht="13.8" customHeight="1" s="54">
      <c r="A8" s="53">
        <f>ROW(Source!A31)</f>
        <v/>
      </c>
      <c r="B8" s="53" t="n">
        <v>1497603008</v>
      </c>
      <c r="C8" s="53" t="n">
        <v>1497603408</v>
      </c>
      <c r="D8" s="53" t="n">
        <v>1483651850</v>
      </c>
      <c r="E8" s="53" t="n">
        <v>1080</v>
      </c>
      <c r="F8" s="53" t="n">
        <v>1</v>
      </c>
      <c r="G8" s="53" t="n">
        <v>1080</v>
      </c>
      <c r="H8" s="53" t="n">
        <v>1</v>
      </c>
      <c r="I8" s="53" t="inlineStr">
        <is>
          <t>6.56-3-2</t>
        </is>
      </c>
      <c r="J8" s="53" t="inlineStr">
        <is>
          <t>ТСН-2001 6.56-3-2</t>
        </is>
      </c>
      <c r="K8" s="53" t="inlineStr">
        <is>
          <t>Снятие подоконных досок деревянных в каменных зданиях</t>
        </is>
      </c>
      <c r="L8" s="53" t="n">
        <v>1191</v>
      </c>
      <c r="M8" s="53" t="inlineStr">
        <is>
          <t>шт.</t>
        </is>
      </c>
      <c r="N8" s="53" t="n">
        <v>49</v>
      </c>
      <c r="O8" s="53" t="n">
        <v>1664.15</v>
      </c>
      <c r="P8" s="53" t="n">
        <v>23206.95</v>
      </c>
    </row>
    <row r="9" ht="13.8" customHeight="1" s="54">
      <c r="A9" s="53">
        <f>ROW(Source!A32)</f>
        <v/>
      </c>
      <c r="B9" s="53" t="n">
        <v>1497603009</v>
      </c>
      <c r="C9" s="53" t="n">
        <v>1497603409</v>
      </c>
      <c r="D9" s="53" t="n">
        <v>1483651850</v>
      </c>
      <c r="E9" s="53" t="n">
        <v>1080</v>
      </c>
      <c r="F9" s="53" t="n">
        <v>1</v>
      </c>
      <c r="G9" s="53" t="n">
        <v>1080</v>
      </c>
      <c r="H9" s="53" t="n">
        <v>1</v>
      </c>
      <c r="I9" s="53" t="inlineStr">
        <is>
          <t>6.56-15-1</t>
        </is>
      </c>
      <c r="J9" s="53" t="inlineStr">
        <is>
          <t>ТСН-2001 6.56-15-1</t>
        </is>
      </c>
      <c r="K9" s="53" t="inlineStr">
        <is>
          <t>Снятие дверных и оконных приборов</t>
        </is>
      </c>
      <c r="L9" s="53" t="n">
        <v>1191</v>
      </c>
      <c r="M9" s="53" t="inlineStr">
        <is>
          <t>шт.</t>
        </is>
      </c>
      <c r="N9" s="53" t="n">
        <v>49</v>
      </c>
      <c r="O9" s="53" t="n">
        <v>950.95</v>
      </c>
      <c r="P9" s="53" t="n">
        <v>13261.12</v>
      </c>
    </row>
    <row r="10" ht="13.8" customHeight="1" s="54">
      <c r="A10" s="53">
        <f>ROW(Source!A33)</f>
        <v/>
      </c>
      <c r="B10" s="53" t="n">
        <v>1497603010</v>
      </c>
      <c r="C10" s="53" t="n">
        <v>1497603410</v>
      </c>
      <c r="D10" s="53" t="n">
        <v>1483651850</v>
      </c>
      <c r="E10" s="53" t="n">
        <v>1080</v>
      </c>
      <c r="F10" s="53" t="n">
        <v>1</v>
      </c>
      <c r="G10" s="53" t="n">
        <v>1080</v>
      </c>
      <c r="H10" s="53" t="n">
        <v>1</v>
      </c>
      <c r="I10" s="53" t="inlineStr">
        <is>
          <t>6.62-31-1</t>
        </is>
      </c>
      <c r="J10" s="53" t="inlineStr">
        <is>
          <t>ТСН-2001 6.62-31-1</t>
        </is>
      </c>
      <c r="K10" s="53" t="inlineStr">
        <is>
          <t>Расчистка откосов от старых покрытий</t>
        </is>
      </c>
      <c r="L10" s="53" t="n">
        <v>1191</v>
      </c>
      <c r="M10" s="53" t="inlineStr">
        <is>
          <t>м2</t>
        </is>
      </c>
      <c r="N10" s="53" t="n">
        <v>147</v>
      </c>
      <c r="O10" s="53" t="n">
        <v>1426.42</v>
      </c>
      <c r="P10" s="53" t="n">
        <v>19891.67</v>
      </c>
    </row>
    <row r="11" ht="13.8" customHeight="1" s="54">
      <c r="A11" s="53">
        <f>ROW(Source!A34)</f>
        <v/>
      </c>
      <c r="B11" s="53" t="n">
        <v>1497603011</v>
      </c>
      <c r="C11" s="53" t="n">
        <v>1497603411</v>
      </c>
      <c r="D11" s="53" t="n">
        <v>1483651850</v>
      </c>
      <c r="E11" s="53" t="n">
        <v>1080</v>
      </c>
      <c r="F11" s="53" t="n">
        <v>1</v>
      </c>
      <c r="G11" s="53" t="n">
        <v>1080</v>
      </c>
      <c r="H11" s="53" t="n">
        <v>1</v>
      </c>
      <c r="I11" s="53" t="inlineStr">
        <is>
          <t>6.69-19-1</t>
        </is>
      </c>
      <c r="J11" s="53" t="inlineStr">
        <is>
          <t>ТСН-2001 6.69-19-1</t>
        </is>
      </c>
      <c r="K11" s="53" t="inlineStr">
        <is>
          <t>Погрузка и выгрузка вручную мусора от демонтажа откосов и фурнитуры</t>
        </is>
      </c>
      <c r="L11" s="53" t="n">
        <v>1191</v>
      </c>
      <c r="M11" s="53" t="inlineStr">
        <is>
          <t>т</t>
        </is>
      </c>
      <c r="N11" s="53" t="n">
        <v>0.49</v>
      </c>
      <c r="O11" s="53" t="n">
        <v>713.2</v>
      </c>
      <c r="P11" s="53" t="n">
        <v>9945.84</v>
      </c>
    </row>
    <row r="12" ht="13.8" customHeight="1" s="54">
      <c r="A12" s="53">
        <f>ROW(Source!A35)</f>
        <v/>
      </c>
      <c r="B12" s="53" t="n">
        <v>1497603012</v>
      </c>
      <c r="C12" s="53" t="n">
        <v>1497603412</v>
      </c>
      <c r="D12" s="53" t="n">
        <v>1483651850</v>
      </c>
      <c r="E12" s="53" t="n">
        <v>1080</v>
      </c>
      <c r="F12" s="53" t="n">
        <v>1</v>
      </c>
      <c r="G12" s="53" t="n">
        <v>1080</v>
      </c>
      <c r="H12" s="53" t="n">
        <v>1</v>
      </c>
      <c r="I12" s="53" t="inlineStr">
        <is>
          <t>6.65-12-1</t>
        </is>
      </c>
      <c r="J12" s="53" t="inlineStr">
        <is>
          <t>ТСН-2001 6.65-12-1</t>
        </is>
      </c>
      <c r="K12" s="53" t="inlineStr">
        <is>
          <t>Демонтаж/снятие радиаторов, арматуры и старых подводок</t>
        </is>
      </c>
      <c r="L12" s="53" t="n">
        <v>1191</v>
      </c>
      <c r="M12" s="53" t="inlineStr">
        <is>
          <t>компл.</t>
        </is>
      </c>
      <c r="N12" s="53" t="n">
        <v>62</v>
      </c>
      <c r="O12" s="53" t="n">
        <v>8319.57</v>
      </c>
      <c r="P12" s="53" t="n">
        <v>116018.04</v>
      </c>
    </row>
    <row r="13" ht="13.8" customHeight="1" s="54">
      <c r="A13" s="53">
        <f>ROW(Source!A36)</f>
        <v/>
      </c>
      <c r="B13" s="53" t="n">
        <v>1497603013</v>
      </c>
      <c r="C13" s="53" t="n">
        <v>1497603413</v>
      </c>
      <c r="D13" s="53" t="n">
        <v>1483651850</v>
      </c>
      <c r="E13" s="53" t="n">
        <v>1080</v>
      </c>
      <c r="F13" s="53" t="n">
        <v>1</v>
      </c>
      <c r="G13" s="53" t="n">
        <v>1080</v>
      </c>
      <c r="H13" s="53" t="n">
        <v>1</v>
      </c>
      <c r="I13" s="53" t="inlineStr">
        <is>
          <t>6.69-19-1</t>
        </is>
      </c>
      <c r="J13" s="53" t="inlineStr">
        <is>
          <t>ТСН-2001 6.69-19-1</t>
        </is>
      </c>
      <c r="K13" s="53" t="inlineStr">
        <is>
          <t>Сбор, вынос и погрузка строительного мусора</t>
        </is>
      </c>
      <c r="L13" s="53" t="n">
        <v>1191</v>
      </c>
      <c r="M13" s="53" t="inlineStr">
        <is>
          <t>м2</t>
        </is>
      </c>
      <c r="N13" s="53" t="n">
        <v>1440.5</v>
      </c>
      <c r="O13" s="53" t="n">
        <v>24382.43</v>
      </c>
      <c r="P13" s="53" t="n">
        <v>340018.05</v>
      </c>
    </row>
    <row r="14" ht="13.8" customHeight="1" s="54">
      <c r="A14" s="53">
        <f>ROW(Source!A37)</f>
        <v/>
      </c>
      <c r="B14" s="53" t="n">
        <v>1497603014</v>
      </c>
      <c r="C14" s="53" t="n">
        <v>1497603414</v>
      </c>
      <c r="D14" s="53" t="n">
        <v>1483651850</v>
      </c>
      <c r="E14" s="53" t="n">
        <v>1080</v>
      </c>
      <c r="F14" s="53" t="n">
        <v>1</v>
      </c>
      <c r="G14" s="53" t="n">
        <v>1080</v>
      </c>
      <c r="H14" s="53" t="n">
        <v>1</v>
      </c>
      <c r="I14" s="53" t="inlineStr">
        <is>
          <t>Калькуляция - 014</t>
        </is>
      </c>
      <c r="J14" s="53" t="inlineStr">
        <is>
          <t>ТСН-2001 Калькуляция - 014</t>
        </is>
      </c>
      <c r="K14" s="53" t="inlineStr">
        <is>
          <t>Проверка оснований после демонтажа</t>
        </is>
      </c>
      <c r="L14" s="53" t="n">
        <v>1191</v>
      </c>
      <c r="M14" s="53" t="inlineStr">
        <is>
          <t>м2</t>
        </is>
      </c>
      <c r="N14" s="53" t="n">
        <v>1440.5</v>
      </c>
      <c r="O14" s="53" t="n">
        <v>10561.85</v>
      </c>
      <c r="P14" s="53" t="n">
        <v>147287.1</v>
      </c>
    </row>
    <row r="15" ht="13.8" customHeight="1" s="54">
      <c r="A15" s="53">
        <f>ROW(Source!A38)</f>
        <v/>
      </c>
      <c r="B15" s="53" t="n">
        <v>1497603015</v>
      </c>
      <c r="C15" s="53" t="n">
        <v>1497603415</v>
      </c>
      <c r="D15" s="53" t="n">
        <v>1483651850</v>
      </c>
      <c r="E15" s="53" t="n">
        <v>1080</v>
      </c>
      <c r="F15" s="53" t="n">
        <v>1</v>
      </c>
      <c r="G15" s="53" t="n">
        <v>1080</v>
      </c>
      <c r="H15" s="53" t="n">
        <v>1</v>
      </c>
      <c r="I15" s="53" t="inlineStr">
        <is>
          <t>6.69-9-1</t>
        </is>
      </c>
      <c r="J15" s="53" t="inlineStr">
        <is>
          <t>ТСН-2001 6.69-9-1</t>
        </is>
      </c>
      <c r="K15" s="53" t="inlineStr">
        <is>
          <t>Заделка отверстий в местах прохода трубопроводов</t>
        </is>
      </c>
      <c r="L15" s="53" t="n">
        <v>1191</v>
      </c>
      <c r="M15" s="53" t="inlineStr">
        <is>
          <t>шт.</t>
        </is>
      </c>
      <c r="N15" s="53" t="n">
        <v>94</v>
      </c>
      <c r="O15" s="53" t="n">
        <v>2837.45</v>
      </c>
      <c r="P15" s="53" t="n">
        <v>42603.51</v>
      </c>
    </row>
    <row r="16" ht="13.8" customHeight="1" s="54">
      <c r="A16" s="53">
        <f>ROW(Source!A39)</f>
        <v/>
      </c>
      <c r="B16" s="53" t="n">
        <v>1497603016</v>
      </c>
      <c r="C16" s="53" t="n">
        <v>1497603416</v>
      </c>
      <c r="D16" s="53" t="n">
        <v>1483651850</v>
      </c>
      <c r="E16" s="53" t="n">
        <v>1080</v>
      </c>
      <c r="F16" s="53" t="n">
        <v>1</v>
      </c>
      <c r="G16" s="53" t="n">
        <v>1080</v>
      </c>
      <c r="H16" s="53" t="n">
        <v>1</v>
      </c>
      <c r="I16" s="53" t="inlineStr">
        <is>
          <t>6.69-42-1</t>
        </is>
      </c>
      <c r="J16" s="53" t="inlineStr">
        <is>
          <t>ТСН-2001 6.69-42-1</t>
        </is>
      </c>
      <c r="K16" s="53" t="inlineStr">
        <is>
          <t>Заделка отверстий в железобетонных стенах и перегородках</t>
        </is>
      </c>
      <c r="L16" s="53" t="n">
        <v>1191</v>
      </c>
      <c r="M16" s="53" t="inlineStr">
        <is>
          <t>шт.</t>
        </is>
      </c>
      <c r="N16" s="53" t="n">
        <v>94</v>
      </c>
      <c r="O16" s="53" t="n">
        <v>2837.45</v>
      </c>
      <c r="P16" s="53" t="n">
        <v>42603.51</v>
      </c>
    </row>
    <row r="17" ht="13.8" customHeight="1" s="54">
      <c r="A17" s="53">
        <f>ROW(Source!A40)</f>
        <v/>
      </c>
      <c r="B17" s="53" t="n">
        <v>1497603017</v>
      </c>
      <c r="C17" s="53" t="n">
        <v>1497603417</v>
      </c>
      <c r="D17" s="53" t="n">
        <v>1483651850</v>
      </c>
      <c r="E17" s="53" t="n">
        <v>1080</v>
      </c>
      <c r="F17" s="53" t="n">
        <v>1</v>
      </c>
      <c r="G17" s="53" t="n">
        <v>1080</v>
      </c>
      <c r="H17" s="53" t="n">
        <v>1</v>
      </c>
      <c r="I17" s="53" t="inlineStr">
        <is>
          <t>Калькуляция - 017</t>
        </is>
      </c>
      <c r="J17" s="53" t="inlineStr">
        <is>
          <t>ТСН-2001 Калькуляция - 017</t>
        </is>
      </c>
      <c r="K17" s="53" t="inlineStr">
        <is>
          <t>Противопожарная герметизация инженерных проходок материалами EI</t>
        </is>
      </c>
      <c r="L17" s="53" t="n">
        <v>1191</v>
      </c>
      <c r="M17" s="53" t="inlineStr">
        <is>
          <t>шт.</t>
        </is>
      </c>
      <c r="N17" s="53" t="n">
        <v>94</v>
      </c>
      <c r="O17" s="53" t="n">
        <v>4539.91</v>
      </c>
      <c r="P17" s="53" t="n">
        <v>68165.62</v>
      </c>
    </row>
    <row r="18" ht="13.8" customHeight="1" s="54">
      <c r="A18" s="53">
        <f>ROW(Source!A41)</f>
        <v/>
      </c>
      <c r="B18" s="53" t="n">
        <v>1497603018</v>
      </c>
      <c r="C18" s="53" t="n">
        <v>1497603418</v>
      </c>
      <c r="D18" s="53" t="n">
        <v>1483651850</v>
      </c>
      <c r="E18" s="53" t="n">
        <v>1080</v>
      </c>
      <c r="F18" s="53" t="n">
        <v>1</v>
      </c>
      <c r="G18" s="53" t="n">
        <v>1080</v>
      </c>
      <c r="H18" s="53" t="n">
        <v>1</v>
      </c>
      <c r="I18" s="53" t="inlineStr">
        <is>
          <t>Калькуляция - 018</t>
        </is>
      </c>
      <c r="J18" s="53" t="inlineStr">
        <is>
          <t>ТСН-2001 Калькуляция - 018</t>
        </is>
      </c>
      <c r="K18" s="53" t="inlineStr">
        <is>
          <t>Фотофиксация и акты скрытых работ по проходкам</t>
        </is>
      </c>
      <c r="L18" s="53" t="n">
        <v>1191</v>
      </c>
      <c r="M18" s="53" t="inlineStr">
        <is>
          <t>компл.</t>
        </is>
      </c>
      <c r="N18" s="53" t="n">
        <v>9.4</v>
      </c>
      <c r="O18" s="53" t="n">
        <v>1134.97</v>
      </c>
      <c r="P18" s="53" t="n">
        <v>17041.4</v>
      </c>
    </row>
    <row r="19" ht="13.8" customHeight="1" s="54">
      <c r="A19" s="53">
        <f>ROW(Source!A42)</f>
        <v/>
      </c>
      <c r="B19" s="53" t="n">
        <v>1497603019</v>
      </c>
      <c r="C19" s="53" t="n">
        <v>1497603419</v>
      </c>
      <c r="D19" s="53" t="n">
        <v>1483651850</v>
      </c>
      <c r="E19" s="53" t="n">
        <v>1080</v>
      </c>
      <c r="F19" s="53" t="n">
        <v>1</v>
      </c>
      <c r="G19" s="53" t="n">
        <v>1080</v>
      </c>
      <c r="H19" s="53" t="n">
        <v>1</v>
      </c>
      <c r="I19" s="53" t="inlineStr">
        <is>
          <t>3.15-165-1</t>
        </is>
      </c>
      <c r="J19" s="53" t="inlineStr">
        <is>
          <t>ТСН-2001 3.15-165-1</t>
        </is>
      </c>
      <c r="K19" s="53" t="inlineStr">
        <is>
          <t>Обеспыливание, грунтование и ремонт основания пола</t>
        </is>
      </c>
      <c r="L19" s="53" t="n">
        <v>1191</v>
      </c>
      <c r="M19" s="53" t="inlineStr">
        <is>
          <t>м2</t>
        </is>
      </c>
      <c r="N19" s="53" t="n">
        <v>1440.5</v>
      </c>
      <c r="O19" s="53" t="n">
        <v>14752.01</v>
      </c>
      <c r="P19" s="53" t="n">
        <v>230330.54</v>
      </c>
    </row>
    <row r="20" ht="13.8" customHeight="1" s="54">
      <c r="A20" s="53">
        <f>ROW(Source!A43)</f>
        <v/>
      </c>
      <c r="B20" s="53" t="n">
        <v>1497603020</v>
      </c>
      <c r="C20" s="53" t="n">
        <v>1497603420</v>
      </c>
      <c r="D20" s="53" t="n">
        <v>1483651850</v>
      </c>
      <c r="E20" s="53" t="n">
        <v>1080</v>
      </c>
      <c r="F20" s="53" t="n">
        <v>1</v>
      </c>
      <c r="G20" s="53" t="n">
        <v>1080</v>
      </c>
      <c r="H20" s="53" t="n">
        <v>1</v>
      </c>
      <c r="I20" s="53" t="inlineStr">
        <is>
          <t>3.11-10-1</t>
        </is>
      </c>
      <c r="J20" s="53" t="inlineStr">
        <is>
          <t>ТСН-2001 3.11-10-1</t>
        </is>
      </c>
      <c r="K20" s="53" t="inlineStr">
        <is>
          <t>Выравнивание основания пола</t>
        </is>
      </c>
      <c r="L20" s="53" t="n">
        <v>1191</v>
      </c>
      <c r="M20" s="53" t="inlineStr">
        <is>
          <t>м2</t>
        </is>
      </c>
      <c r="N20" s="53" t="n">
        <v>1440.5</v>
      </c>
      <c r="O20" s="53" t="n">
        <v>79884.31</v>
      </c>
      <c r="P20" s="53" t="n">
        <v>1247273.42</v>
      </c>
    </row>
    <row r="21" ht="13.8" customHeight="1" s="54">
      <c r="A21" s="53">
        <f>ROW(Source!A44)</f>
        <v/>
      </c>
      <c r="B21" s="53" t="n">
        <v>1497603021</v>
      </c>
      <c r="C21" s="53" t="n">
        <v>1497603421</v>
      </c>
      <c r="D21" s="53" t="n">
        <v>1483651850</v>
      </c>
      <c r="E21" s="53" t="n">
        <v>1080</v>
      </c>
      <c r="F21" s="53" t="n">
        <v>1</v>
      </c>
      <c r="G21" s="53" t="n">
        <v>1080</v>
      </c>
      <c r="H21" s="53" t="n">
        <v>1</v>
      </c>
      <c r="I21" s="53" t="inlineStr">
        <is>
          <t>3.11-26-2</t>
        </is>
      </c>
      <c r="J21" s="53" t="inlineStr">
        <is>
          <t>ТСН-2001 3.11-26-2</t>
        </is>
      </c>
      <c r="K21" s="53" t="inlineStr">
        <is>
          <t>Устройство покрытий из линолеума/эластичного покрытия в обычных зонах</t>
        </is>
      </c>
      <c r="L21" s="53" t="n">
        <v>1191</v>
      </c>
      <c r="M21" s="53" t="inlineStr">
        <is>
          <t>м2</t>
        </is>
      </c>
      <c r="N21" s="53" t="n">
        <v>679.745</v>
      </c>
      <c r="O21" s="53" t="n">
        <v>28704.96</v>
      </c>
      <c r="P21" s="53" t="n">
        <v>448184.79</v>
      </c>
    </row>
    <row r="22" ht="13.8" customHeight="1" s="54">
      <c r="A22" s="53">
        <f>ROW(Source!A45)</f>
        <v/>
      </c>
      <c r="B22" s="53" t="n">
        <v>1497603022</v>
      </c>
      <c r="C22" s="53" t="n">
        <v>1497603422</v>
      </c>
      <c r="D22" s="53" t="n">
        <v>1483651850</v>
      </c>
      <c r="E22" s="53" t="n">
        <v>1080</v>
      </c>
      <c r="F22" s="53" t="n">
        <v>1</v>
      </c>
      <c r="G22" s="53" t="n">
        <v>1080</v>
      </c>
      <c r="H22" s="53" t="n">
        <v>1</v>
      </c>
      <c r="I22" s="53" t="inlineStr">
        <is>
          <t>3.11-36-1</t>
        </is>
      </c>
      <c r="J22" s="53" t="inlineStr">
        <is>
          <t>ТСН-2001 3.11-36-1</t>
        </is>
      </c>
      <c r="K22" s="53" t="inlineStr">
        <is>
          <t>Устройство полов из керамогранита в мокрых, входных и VIP-зонах</t>
        </is>
      </c>
      <c r="L22" s="53" t="n">
        <v>1191</v>
      </c>
      <c r="M22" s="53" t="inlineStr">
        <is>
          <t>м2</t>
        </is>
      </c>
      <c r="N22" s="53" t="n">
        <v>308.975</v>
      </c>
      <c r="O22" s="53" t="n">
        <v>22326.08</v>
      </c>
      <c r="P22" s="53" t="n">
        <v>348588.16</v>
      </c>
    </row>
    <row r="23" ht="13.8" customHeight="1" s="54">
      <c r="A23" s="53">
        <f>ROW(Source!A46)</f>
        <v/>
      </c>
      <c r="B23" s="53" t="n">
        <v>1497603023</v>
      </c>
      <c r="C23" s="53" t="n">
        <v>1497603423</v>
      </c>
      <c r="D23" s="53" t="n">
        <v>1483651850</v>
      </c>
      <c r="E23" s="53" t="n">
        <v>1080</v>
      </c>
      <c r="F23" s="53" t="n">
        <v>1</v>
      </c>
      <c r="G23" s="53" t="n">
        <v>1080</v>
      </c>
      <c r="H23" s="53" t="n">
        <v>1</v>
      </c>
      <c r="I23" s="53" t="inlineStr">
        <is>
          <t>3.11-32-1</t>
        </is>
      </c>
      <c r="J23" s="53" t="inlineStr">
        <is>
          <t>ТСН-2001 3.11-32-1</t>
        </is>
      </c>
      <c r="K23" s="53" t="inlineStr">
        <is>
          <t>Гидроизоляция и разделительный слой под финишные покрытия</t>
        </is>
      </c>
      <c r="L23" s="53" t="n">
        <v>1191</v>
      </c>
      <c r="M23" s="53" t="inlineStr">
        <is>
          <t>м2</t>
        </is>
      </c>
      <c r="N23" s="53" t="n">
        <v>123.59</v>
      </c>
      <c r="O23" s="53" t="n">
        <v>6378.88</v>
      </c>
      <c r="P23" s="53" t="n">
        <v>99596.62</v>
      </c>
    </row>
    <row r="24" ht="13.8" customHeight="1" s="54">
      <c r="A24" s="53">
        <f>ROW(Source!A47)</f>
        <v/>
      </c>
      <c r="B24" s="53" t="n">
        <v>1497603024</v>
      </c>
      <c r="C24" s="53" t="n">
        <v>1497603424</v>
      </c>
      <c r="D24" s="53" t="n">
        <v>1483651850</v>
      </c>
      <c r="E24" s="53" t="n">
        <v>1080</v>
      </c>
      <c r="F24" s="53" t="n">
        <v>1</v>
      </c>
      <c r="G24" s="53" t="n">
        <v>1080</v>
      </c>
      <c r="H24" s="53" t="n">
        <v>1</v>
      </c>
      <c r="I24" s="53" t="inlineStr">
        <is>
          <t>3.11-10-1</t>
        </is>
      </c>
      <c r="J24" s="53" t="inlineStr">
        <is>
          <t>ТСН-2001 3.11-10-1</t>
        </is>
      </c>
      <c r="K24" s="53" t="inlineStr">
        <is>
          <t>Локальная подготовка/стяжка под финишное покрытие</t>
        </is>
      </c>
      <c r="L24" s="53" t="n">
        <v>1191</v>
      </c>
      <c r="M24" s="53" t="inlineStr">
        <is>
          <t>м2</t>
        </is>
      </c>
      <c r="N24" s="53" t="n">
        <v>123.59</v>
      </c>
      <c r="O24" s="53" t="n">
        <v>6378.87</v>
      </c>
      <c r="P24" s="53" t="n">
        <v>99596.61</v>
      </c>
    </row>
    <row r="25" ht="13.8" customHeight="1" s="54">
      <c r="A25" s="53">
        <f>ROW(Source!A48)</f>
        <v/>
      </c>
      <c r="B25" s="53" t="n">
        <v>1497603025</v>
      </c>
      <c r="C25" s="53" t="n">
        <v>1497603425</v>
      </c>
      <c r="D25" s="53" t="n">
        <v>1483651850</v>
      </c>
      <c r="E25" s="53" t="n">
        <v>1080</v>
      </c>
      <c r="F25" s="53" t="n">
        <v>1</v>
      </c>
      <c r="G25" s="53" t="n">
        <v>1080</v>
      </c>
      <c r="H25" s="53" t="n">
        <v>1</v>
      </c>
      <c r="I25" s="53" t="inlineStr">
        <is>
          <t>3.15-165-1</t>
        </is>
      </c>
      <c r="J25" s="53" t="inlineStr">
        <is>
          <t>ТСН-2001 3.15-165-1</t>
        </is>
      </c>
      <c r="K25" s="53" t="inlineStr">
        <is>
          <t>Грунтование стен</t>
        </is>
      </c>
      <c r="L25" s="53" t="n">
        <v>1191</v>
      </c>
      <c r="M25" s="53" t="inlineStr">
        <is>
          <t>м2</t>
        </is>
      </c>
      <c r="N25" s="53" t="n">
        <v>3317.24</v>
      </c>
      <c r="O25" s="53" t="n">
        <v>25401.71</v>
      </c>
      <c r="P25" s="53" t="n">
        <v>384805.56</v>
      </c>
    </row>
    <row r="26" ht="13.8" customHeight="1" s="54">
      <c r="A26" s="53">
        <f>ROW(Source!A49)</f>
        <v/>
      </c>
      <c r="B26" s="53" t="n">
        <v>1497603026</v>
      </c>
      <c r="C26" s="53" t="n">
        <v>1497603426</v>
      </c>
      <c r="D26" s="53" t="n">
        <v>1483651850</v>
      </c>
      <c r="E26" s="53" t="n">
        <v>1080</v>
      </c>
      <c r="F26" s="53" t="n">
        <v>1</v>
      </c>
      <c r="G26" s="53" t="n">
        <v>1080</v>
      </c>
      <c r="H26" s="53" t="n">
        <v>1</v>
      </c>
      <c r="I26" s="53" t="inlineStr">
        <is>
          <t>6.61-1-3</t>
        </is>
      </c>
      <c r="J26" s="53" t="inlineStr">
        <is>
          <t>ТСН-2001 6.61-1-3</t>
        </is>
      </c>
      <c r="K26" s="53" t="inlineStr">
        <is>
          <t>Локальное штукатурное выравнивание стен и откосов</t>
        </is>
      </c>
      <c r="L26" s="53" t="n">
        <v>1191</v>
      </c>
      <c r="M26" s="53" t="inlineStr">
        <is>
          <t>м2</t>
        </is>
      </c>
      <c r="N26" s="53" t="n">
        <v>1160.97</v>
      </c>
      <c r="O26" s="53" t="n">
        <v>78889.32000000001</v>
      </c>
      <c r="P26" s="53" t="n">
        <v>1195079.3</v>
      </c>
    </row>
    <row r="27" ht="13.8" customHeight="1" s="54">
      <c r="A27" s="53">
        <f>ROW(Source!A50)</f>
        <v/>
      </c>
      <c r="B27" s="53" t="n">
        <v>1497603027</v>
      </c>
      <c r="C27" s="53" t="n">
        <v>1497603427</v>
      </c>
      <c r="D27" s="53" t="n">
        <v>1483651850</v>
      </c>
      <c r="E27" s="53" t="n">
        <v>1080</v>
      </c>
      <c r="F27" s="53" t="n">
        <v>1</v>
      </c>
      <c r="G27" s="53" t="n">
        <v>1080</v>
      </c>
      <c r="H27" s="53" t="n">
        <v>1</v>
      </c>
      <c r="I27" s="53" t="inlineStr">
        <is>
          <t>3.15-103-1</t>
        </is>
      </c>
      <c r="J27" s="53" t="inlineStr">
        <is>
          <t>ТСН-2001 3.15-103-1</t>
        </is>
      </c>
      <c r="K27" s="53" t="inlineStr">
        <is>
          <t>Финишная шпаклевка стен</t>
        </is>
      </c>
      <c r="L27" s="53" t="n">
        <v>1191</v>
      </c>
      <c r="M27" s="53" t="inlineStr">
        <is>
          <t>м2</t>
        </is>
      </c>
      <c r="N27" s="53" t="n">
        <v>3317.24</v>
      </c>
      <c r="O27" s="53" t="n">
        <v>128838.19</v>
      </c>
      <c r="P27" s="53" t="n">
        <v>1951745.19</v>
      </c>
    </row>
    <row r="28" ht="13.8" customHeight="1" s="54">
      <c r="A28" s="53">
        <f>ROW(Source!A51)</f>
        <v/>
      </c>
      <c r="B28" s="53" t="n">
        <v>1497603028</v>
      </c>
      <c r="C28" s="53" t="n">
        <v>1497603428</v>
      </c>
      <c r="D28" s="53" t="n">
        <v>1483651850</v>
      </c>
      <c r="E28" s="53" t="n">
        <v>1080</v>
      </c>
      <c r="F28" s="53" t="n">
        <v>1</v>
      </c>
      <c r="G28" s="53" t="n">
        <v>1080</v>
      </c>
      <c r="H28" s="53" t="n">
        <v>1</v>
      </c>
      <c r="I28" s="53" t="inlineStr">
        <is>
          <t>3.15-115-1</t>
        </is>
      </c>
      <c r="J28" s="53" t="inlineStr">
        <is>
          <t>ТСН-2001 3.15-115-1</t>
        </is>
      </c>
      <c r="K28" s="53" t="inlineStr">
        <is>
          <t>Декоративная отделка акцентных стен</t>
        </is>
      </c>
      <c r="L28" s="53" t="n">
        <v>1191</v>
      </c>
      <c r="M28" s="53" t="inlineStr">
        <is>
          <t>м2</t>
        </is>
      </c>
      <c r="N28" s="53" t="n">
        <v>164.1185</v>
      </c>
      <c r="O28" s="53" t="n">
        <v>13842.44</v>
      </c>
      <c r="P28" s="53" t="n">
        <v>209696.61</v>
      </c>
    </row>
    <row r="29" ht="13.8" customHeight="1" s="54">
      <c r="A29" s="53">
        <f>ROW(Source!A52)</f>
        <v/>
      </c>
      <c r="B29" s="53" t="n">
        <v>1497603029</v>
      </c>
      <c r="C29" s="53" t="n">
        <v>1497603429</v>
      </c>
      <c r="D29" s="53" t="n">
        <v>1483651850</v>
      </c>
      <c r="E29" s="53" t="n">
        <v>1080</v>
      </c>
      <c r="F29" s="53" t="n">
        <v>1</v>
      </c>
      <c r="G29" s="53" t="n">
        <v>1080</v>
      </c>
      <c r="H29" s="53" t="n">
        <v>1</v>
      </c>
      <c r="I29" s="53" t="inlineStr">
        <is>
          <t>3.15-140-1</t>
        </is>
      </c>
      <c r="J29" s="53" t="inlineStr">
        <is>
          <t>ТСН-2001 3.15-140-1</t>
        </is>
      </c>
      <c r="K29" s="53" t="inlineStr">
        <is>
          <t>Оклейка стеклообоями/армирующим декоративным покрытием</t>
        </is>
      </c>
      <c r="L29" s="53" t="n">
        <v>1191</v>
      </c>
      <c r="M29" s="53" t="inlineStr">
        <is>
          <t>м2</t>
        </is>
      </c>
      <c r="N29" s="53" t="n">
        <v>117.2275</v>
      </c>
      <c r="O29" s="53" t="n">
        <v>9887.459999999999</v>
      </c>
      <c r="P29" s="53" t="n">
        <v>149783.29</v>
      </c>
    </row>
    <row r="30" ht="13.8" customHeight="1" s="54">
      <c r="A30" s="53">
        <f>ROW(Source!A53)</f>
        <v/>
      </c>
      <c r="B30" s="53" t="n">
        <v>1497603030</v>
      </c>
      <c r="C30" s="53" t="n">
        <v>1497603430</v>
      </c>
      <c r="D30" s="53" t="n">
        <v>1483651850</v>
      </c>
      <c r="E30" s="53" t="n">
        <v>1080</v>
      </c>
      <c r="F30" s="53" t="n">
        <v>1</v>
      </c>
      <c r="G30" s="53" t="n">
        <v>1080</v>
      </c>
      <c r="H30" s="53" t="n">
        <v>1</v>
      </c>
      <c r="I30" s="53" t="inlineStr">
        <is>
          <t>3.15-149-1</t>
        </is>
      </c>
      <c r="J30" s="53" t="inlineStr">
        <is>
          <t>ТСН-2001 3.15-149-1</t>
        </is>
      </c>
      <c r="K30" s="53" t="inlineStr">
        <is>
          <t>Облицовка защитных участков стен плиткой на клее</t>
        </is>
      </c>
      <c r="L30" s="53" t="n">
        <v>1191</v>
      </c>
      <c r="M30" s="53" t="inlineStr">
        <is>
          <t>м2</t>
        </is>
      </c>
      <c r="N30" s="53" t="n">
        <v>93.782</v>
      </c>
      <c r="O30" s="53" t="n">
        <v>7909.97</v>
      </c>
      <c r="P30" s="53" t="n">
        <v>119826.63</v>
      </c>
    </row>
    <row r="31" ht="13.8" customHeight="1" s="54">
      <c r="A31" s="53">
        <f>ROW(Source!A54)</f>
        <v/>
      </c>
      <c r="B31" s="53" t="n">
        <v>1497603031</v>
      </c>
      <c r="C31" s="53" t="n">
        <v>1497603431</v>
      </c>
      <c r="D31" s="53" t="n">
        <v>1483651850</v>
      </c>
      <c r="E31" s="53" t="n">
        <v>1080</v>
      </c>
      <c r="F31" s="53" t="n">
        <v>1</v>
      </c>
      <c r="G31" s="53" t="n">
        <v>1080</v>
      </c>
      <c r="H31" s="53" t="n">
        <v>1</v>
      </c>
      <c r="I31" s="53" t="inlineStr">
        <is>
          <t>3.15-71-1</t>
        </is>
      </c>
      <c r="J31" s="53" t="inlineStr">
        <is>
          <t>ТСН-2001 3.15-71-1</t>
        </is>
      </c>
      <c r="K31" s="53" t="inlineStr">
        <is>
          <t>Листовые панели/подоснова под декоративную отделку</t>
        </is>
      </c>
      <c r="L31" s="53" t="n">
        <v>1191</v>
      </c>
      <c r="M31" s="53" t="inlineStr">
        <is>
          <t>м2</t>
        </is>
      </c>
      <c r="N31" s="53" t="n">
        <v>93.782</v>
      </c>
      <c r="O31" s="53" t="n">
        <v>7909.98</v>
      </c>
      <c r="P31" s="53" t="n">
        <v>119826.62</v>
      </c>
    </row>
    <row r="32" ht="13.8" customHeight="1" s="54">
      <c r="A32" s="53">
        <f>ROW(Source!A55)</f>
        <v/>
      </c>
      <c r="B32" s="53" t="n">
        <v>1497603032</v>
      </c>
      <c r="C32" s="53" t="n">
        <v>1497603431.1</v>
      </c>
      <c r="D32" s="53" t="n">
        <v>0</v>
      </c>
      <c r="E32" s="53" t="n">
        <v>1080</v>
      </c>
      <c r="F32" s="53" t="n">
        <v>1</v>
      </c>
      <c r="G32" s="53" t="n">
        <v>1080</v>
      </c>
      <c r="H32" s="53" t="n">
        <v>3</v>
      </c>
      <c r="I32" s="53" t="inlineStr">
        <is>
          <t>PETR-159606</t>
        </is>
      </c>
      <c r="J32" s="53" t="inlineStr">
        <is>
          <t>PETR-159606</t>
        </is>
      </c>
      <c r="K32" s="53" t="inlineStr">
        <is>
          <t>Декоративная отделка стен: панели/молдинги/обои и клеи</t>
        </is>
      </c>
      <c r="L32" s="53" t="n">
        <v>1301</v>
      </c>
      <c r="M32" s="53" t="inlineStr">
        <is>
          <t>м2</t>
        </is>
      </c>
      <c r="N32" s="53" t="n">
        <v>154.11</v>
      </c>
      <c r="O32" s="53" t="n">
        <v>481186.9</v>
      </c>
      <c r="P32" s="53" t="n">
        <v>481187.16</v>
      </c>
    </row>
    <row r="33" ht="13.8" customHeight="1" s="54">
      <c r="A33" s="53">
        <f>ROW(Source!A56)</f>
        <v/>
      </c>
      <c r="B33" s="53" t="n">
        <v>1497603033</v>
      </c>
      <c r="C33" s="53" t="n">
        <v>1497603432</v>
      </c>
      <c r="D33" s="53" t="n">
        <v>1483651850</v>
      </c>
      <c r="E33" s="53" t="n">
        <v>1080</v>
      </c>
      <c r="F33" s="53" t="n">
        <v>1</v>
      </c>
      <c r="G33" s="53" t="n">
        <v>1080</v>
      </c>
      <c r="H33" s="53" t="n">
        <v>1</v>
      </c>
      <c r="I33" s="53" t="inlineStr">
        <is>
          <t>3.15-96-3</t>
        </is>
      </c>
      <c r="J33" s="53" t="inlineStr">
        <is>
          <t>ТСН-2001 3.15-96-3</t>
        </is>
      </c>
      <c r="K33" s="53" t="inlineStr">
        <is>
          <t>Окраска стен в два слоя</t>
        </is>
      </c>
      <c r="L33" s="53" t="n">
        <v>1191</v>
      </c>
      <c r="M33" s="53" t="inlineStr">
        <is>
          <t>м2</t>
        </is>
      </c>
      <c r="N33" s="53" t="n">
        <v>2854.52</v>
      </c>
      <c r="O33" s="53" t="n">
        <v>97950.09</v>
      </c>
      <c r="P33" s="53" t="n">
        <v>1483827.32</v>
      </c>
    </row>
    <row r="34" ht="13.8" customHeight="1" s="54">
      <c r="A34" s="53">
        <f>ROW(Source!A57)</f>
        <v/>
      </c>
      <c r="B34" s="53" t="n">
        <v>1497603034</v>
      </c>
      <c r="C34" s="53" t="n">
        <v>1497603433</v>
      </c>
      <c r="D34" s="53" t="n">
        <v>1483651850</v>
      </c>
      <c r="E34" s="53" t="n">
        <v>1080</v>
      </c>
      <c r="F34" s="53" t="n">
        <v>1</v>
      </c>
      <c r="G34" s="53" t="n">
        <v>1080</v>
      </c>
      <c r="H34" s="53" t="n">
        <v>1</v>
      </c>
      <c r="I34" s="53" t="inlineStr">
        <is>
          <t>3.15-165-1</t>
        </is>
      </c>
      <c r="J34" s="53" t="inlineStr">
        <is>
          <t>ТСН-2001 3.15-165-1</t>
        </is>
      </c>
      <c r="K34" s="53" t="inlineStr">
        <is>
          <t>Грунтование и подготовка потолочного основания</t>
        </is>
      </c>
      <c r="L34" s="53" t="n">
        <v>1191</v>
      </c>
      <c r="M34" s="53" t="inlineStr">
        <is>
          <t>м2</t>
        </is>
      </c>
      <c r="N34" s="53" t="n">
        <v>1440.5</v>
      </c>
      <c r="O34" s="53" t="n">
        <v>10963.69</v>
      </c>
      <c r="P34" s="53" t="n">
        <v>166086.89</v>
      </c>
    </row>
    <row r="35" ht="13.8" customHeight="1" s="54">
      <c r="A35" s="53">
        <f>ROW(Source!A58)</f>
        <v/>
      </c>
      <c r="B35" s="53" t="n">
        <v>1497603035</v>
      </c>
      <c r="C35" s="53" t="n">
        <v>1497603434</v>
      </c>
      <c r="D35" s="53" t="n">
        <v>1483651850</v>
      </c>
      <c r="E35" s="53" t="n">
        <v>1080</v>
      </c>
      <c r="F35" s="53" t="n">
        <v>1</v>
      </c>
      <c r="G35" s="53" t="n">
        <v>1080</v>
      </c>
      <c r="H35" s="53" t="n">
        <v>1</v>
      </c>
      <c r="I35" s="53" t="inlineStr">
        <is>
          <t>3.15-29-1</t>
        </is>
      </c>
      <c r="J35" s="53" t="inlineStr">
        <is>
          <t>ТСН-2001 3.15-29-1</t>
        </is>
      </c>
      <c r="K35" s="53" t="inlineStr">
        <is>
          <t>Монтаж акустической прокладки/акустических элементов</t>
        </is>
      </c>
      <c r="L35" s="53" t="n">
        <v>1191</v>
      </c>
      <c r="M35" s="53" t="inlineStr">
        <is>
          <t>м2</t>
        </is>
      </c>
      <c r="N35" s="53" t="n">
        <v>189.27</v>
      </c>
      <c r="O35" s="53" t="n">
        <v>10702.89</v>
      </c>
      <c r="P35" s="53" t="n">
        <v>162136.05</v>
      </c>
    </row>
    <row r="36" ht="13.8" customHeight="1" s="54">
      <c r="A36" s="53">
        <f>ROW(Source!A59)</f>
        <v/>
      </c>
      <c r="B36" s="53" t="n">
        <v>1497603036</v>
      </c>
      <c r="C36" s="53" t="n">
        <v>1497603435</v>
      </c>
      <c r="D36" s="53" t="n">
        <v>1483651850</v>
      </c>
      <c r="E36" s="53" t="n">
        <v>1080</v>
      </c>
      <c r="F36" s="53" t="n">
        <v>1</v>
      </c>
      <c r="G36" s="53" t="n">
        <v>1080</v>
      </c>
      <c r="H36" s="53" t="n">
        <v>1</v>
      </c>
      <c r="I36" s="53" t="inlineStr">
        <is>
          <t>3.15-29-1</t>
        </is>
      </c>
      <c r="J36" s="53" t="inlineStr">
        <is>
          <t>ТСН-2001 3.15-29-1</t>
        </is>
      </c>
      <c r="K36" s="53" t="inlineStr">
        <is>
          <t>Устройство/ремонт модульного потолка Armstrong</t>
        </is>
      </c>
      <c r="L36" s="53" t="n">
        <v>1191</v>
      </c>
      <c r="M36" s="53" t="inlineStr">
        <is>
          <t>м2</t>
        </is>
      </c>
      <c r="N36" s="53" t="n">
        <v>731.3</v>
      </c>
      <c r="O36" s="53" t="n">
        <v>52620.98</v>
      </c>
      <c r="P36" s="53" t="n">
        <v>797145.35</v>
      </c>
    </row>
    <row r="37" ht="13.8" customHeight="1" s="54">
      <c r="A37" s="53">
        <f>ROW(Source!A60)</f>
        <v/>
      </c>
      <c r="B37" s="53" t="n">
        <v>1497603037</v>
      </c>
      <c r="C37" s="53" t="n">
        <v>1497603436</v>
      </c>
      <c r="D37" s="53" t="n">
        <v>1483651850</v>
      </c>
      <c r="E37" s="53" t="n">
        <v>1080</v>
      </c>
      <c r="F37" s="53" t="n">
        <v>1</v>
      </c>
      <c r="G37" s="53" t="n">
        <v>1080</v>
      </c>
      <c r="H37" s="53" t="n">
        <v>1</v>
      </c>
      <c r="I37" s="53" t="inlineStr">
        <is>
          <t>6.56-35-1</t>
        </is>
      </c>
      <c r="J37" s="53" t="inlineStr">
        <is>
          <t>ТСН-2001 6.56-35-1</t>
        </is>
      </c>
      <c r="K37" s="53" t="inlineStr">
        <is>
          <t>Обрамление и усиление проходных проемов</t>
        </is>
      </c>
      <c r="L37" s="53" t="n">
        <v>1191</v>
      </c>
      <c r="M37" s="53" t="inlineStr">
        <is>
          <t>компл.</t>
        </is>
      </c>
      <c r="N37" s="53" t="n">
        <v>33</v>
      </c>
      <c r="O37" s="53" t="n">
        <v>2610.85</v>
      </c>
      <c r="P37" s="53" t="n">
        <v>39201.25</v>
      </c>
    </row>
    <row r="38" ht="13.8" customHeight="1" s="54">
      <c r="A38" s="53">
        <f>ROW(Source!A61)</f>
        <v/>
      </c>
      <c r="B38" s="53" t="n">
        <v>1497603038</v>
      </c>
      <c r="C38" s="53" t="n">
        <v>1497603437</v>
      </c>
      <c r="D38" s="53" t="n">
        <v>1483651850</v>
      </c>
      <c r="E38" s="53" t="n">
        <v>1080</v>
      </c>
      <c r="F38" s="53" t="n">
        <v>1</v>
      </c>
      <c r="G38" s="53" t="n">
        <v>1080</v>
      </c>
      <c r="H38" s="53" t="n">
        <v>1</v>
      </c>
      <c r="I38" s="53" t="inlineStr">
        <is>
          <t>6.56-21-1</t>
        </is>
      </c>
      <c r="J38" s="53" t="inlineStr">
        <is>
          <t>ТСН-2001 6.56-21-1</t>
        </is>
      </c>
      <c r="K38" s="53" t="inlineStr">
        <is>
          <t>Укрепление оконных и дверных коробок/проемов</t>
        </is>
      </c>
      <c r="L38" s="53" t="n">
        <v>1191</v>
      </c>
      <c r="M38" s="53" t="inlineStr">
        <is>
          <t>компл.</t>
        </is>
      </c>
      <c r="N38" s="53" t="n">
        <v>33</v>
      </c>
      <c r="O38" s="53" t="n">
        <v>2175.71</v>
      </c>
      <c r="P38" s="53" t="n">
        <v>32667.71</v>
      </c>
    </row>
    <row r="39" ht="13.8" customHeight="1" s="54">
      <c r="A39" s="53">
        <f>ROW(Source!A62)</f>
        <v/>
      </c>
      <c r="B39" s="53" t="n">
        <v>1497603039</v>
      </c>
      <c r="C39" s="53" t="n">
        <v>1497603438</v>
      </c>
      <c r="D39" s="53" t="n">
        <v>1483651850</v>
      </c>
      <c r="E39" s="53" t="n">
        <v>1080</v>
      </c>
      <c r="F39" s="53" t="n">
        <v>1</v>
      </c>
      <c r="G39" s="53" t="n">
        <v>1080</v>
      </c>
      <c r="H39" s="53" t="n">
        <v>1</v>
      </c>
      <c r="I39" s="53" t="inlineStr">
        <is>
          <t>6.56-27-1</t>
        </is>
      </c>
      <c r="J39" s="53" t="inlineStr">
        <is>
          <t>ТСН-2001 6.56-27-1</t>
        </is>
      </c>
      <c r="K39" s="53" t="inlineStr">
        <is>
          <t>Установка наличников и доборных элементов проемов</t>
        </is>
      </c>
      <c r="L39" s="53" t="n">
        <v>1191</v>
      </c>
      <c r="M39" s="53" t="inlineStr">
        <is>
          <t>компл.</t>
        </is>
      </c>
      <c r="N39" s="53" t="n">
        <v>33</v>
      </c>
      <c r="O39" s="53" t="n">
        <v>1740.57</v>
      </c>
      <c r="P39" s="53" t="n">
        <v>26134.17</v>
      </c>
    </row>
    <row r="40" ht="13.8" customHeight="1" s="54">
      <c r="A40" s="53">
        <f>ROW(Source!A63)</f>
        <v/>
      </c>
      <c r="B40" s="53" t="n">
        <v>1497603040</v>
      </c>
      <c r="C40" s="53" t="n">
        <v>1497603439</v>
      </c>
      <c r="D40" s="53" t="n">
        <v>1483651850</v>
      </c>
      <c r="E40" s="53" t="n">
        <v>1080</v>
      </c>
      <c r="F40" s="53" t="n">
        <v>1</v>
      </c>
      <c r="G40" s="53" t="n">
        <v>1080</v>
      </c>
      <c r="H40" s="53" t="n">
        <v>1</v>
      </c>
      <c r="I40" s="53" t="inlineStr">
        <is>
          <t>3.15-71-3</t>
        </is>
      </c>
      <c r="J40" s="53" t="inlineStr">
        <is>
          <t>ТСН-2001 3.15-71-3</t>
        </is>
      </c>
      <c r="K40" s="53" t="inlineStr">
        <is>
          <t>Отделка откосов и порталов листовыми материалами</t>
        </is>
      </c>
      <c r="L40" s="53" t="n">
        <v>1191</v>
      </c>
      <c r="M40" s="53" t="inlineStr">
        <is>
          <t>компл.</t>
        </is>
      </c>
      <c r="N40" s="53" t="n">
        <v>33</v>
      </c>
      <c r="O40" s="53" t="n">
        <v>1305.43</v>
      </c>
      <c r="P40" s="53" t="n">
        <v>19600.63</v>
      </c>
    </row>
    <row r="41" ht="13.8" customHeight="1" s="54">
      <c r="A41" s="53">
        <f>ROW(Source!A64)</f>
        <v/>
      </c>
      <c r="B41" s="53" t="n">
        <v>1497603041</v>
      </c>
      <c r="C41" s="53" t="n">
        <v>1497603440</v>
      </c>
      <c r="D41" s="53" t="n">
        <v>1483651850</v>
      </c>
      <c r="E41" s="53" t="n">
        <v>1080</v>
      </c>
      <c r="F41" s="53" t="n">
        <v>1</v>
      </c>
      <c r="G41" s="53" t="n">
        <v>1080</v>
      </c>
      <c r="H41" s="53" t="n">
        <v>1</v>
      </c>
      <c r="I41" s="53" t="inlineStr">
        <is>
          <t>3.15-96-3</t>
        </is>
      </c>
      <c r="J41" s="53" t="inlineStr">
        <is>
          <t>ТСН-2001 3.15-96-3</t>
        </is>
      </c>
      <c r="K41" s="53" t="inlineStr">
        <is>
          <t>Финишная окраска откосов и порталов</t>
        </is>
      </c>
      <c r="L41" s="53" t="n">
        <v>1191</v>
      </c>
      <c r="M41" s="53" t="inlineStr">
        <is>
          <t>компл.</t>
        </is>
      </c>
      <c r="N41" s="53" t="n">
        <v>33</v>
      </c>
      <c r="O41" s="53" t="n">
        <v>870.28</v>
      </c>
      <c r="P41" s="53" t="n">
        <v>13067.08</v>
      </c>
    </row>
    <row r="42" ht="13.8" customHeight="1" s="54">
      <c r="A42" s="53">
        <f>ROW(Source!A65)</f>
        <v/>
      </c>
      <c r="B42" s="53" t="n">
        <v>1497603042</v>
      </c>
      <c r="C42" s="53" t="n">
        <v>1497603441</v>
      </c>
      <c r="D42" s="53" t="n">
        <v>1483651850</v>
      </c>
      <c r="E42" s="53" t="n">
        <v>1080</v>
      </c>
      <c r="F42" s="53" t="n">
        <v>1</v>
      </c>
      <c r="G42" s="53" t="n">
        <v>1080</v>
      </c>
      <c r="H42" s="53" t="n">
        <v>1</v>
      </c>
      <c r="I42" s="53" t="inlineStr">
        <is>
          <t>6.56-35-1</t>
        </is>
      </c>
      <c r="J42" s="53" t="inlineStr">
        <is>
          <t>ТСН-2001 6.56-35-1</t>
        </is>
      </c>
      <c r="K42" s="53" t="inlineStr">
        <is>
          <t>Металлическое обрамление и усиление порталов/отсечек</t>
        </is>
      </c>
      <c r="L42" s="53" t="n">
        <v>1191</v>
      </c>
      <c r="M42" s="53" t="inlineStr">
        <is>
          <t>компл.</t>
        </is>
      </c>
      <c r="N42" s="53" t="n">
        <v>33</v>
      </c>
      <c r="O42" s="53" t="n">
        <v>2939.38</v>
      </c>
      <c r="P42" s="53" t="n">
        <v>44134.02</v>
      </c>
    </row>
    <row r="43" ht="13.8" customHeight="1" s="54">
      <c r="A43" s="53">
        <f>ROW(Source!A66)</f>
        <v/>
      </c>
      <c r="B43" s="53" t="n">
        <v>1497603043</v>
      </c>
      <c r="C43" s="53" t="n">
        <v>1497603442</v>
      </c>
      <c r="D43" s="53" t="n">
        <v>1483651850</v>
      </c>
      <c r="E43" s="53" t="n">
        <v>1080</v>
      </c>
      <c r="F43" s="53" t="n">
        <v>1</v>
      </c>
      <c r="G43" s="53" t="n">
        <v>1080</v>
      </c>
      <c r="H43" s="53" t="n">
        <v>1</v>
      </c>
      <c r="I43" s="53" t="inlineStr">
        <is>
          <t>6.69-42-1</t>
        </is>
      </c>
      <c r="J43" s="53" t="inlineStr">
        <is>
          <t>ТСН-2001 6.69-42-1</t>
        </is>
      </c>
      <c r="K43" s="53" t="inlineStr">
        <is>
          <t>Заделка отверстий и примыканий в стенах порталов</t>
        </is>
      </c>
      <c r="L43" s="53" t="n">
        <v>1191</v>
      </c>
      <c r="M43" s="53" t="inlineStr">
        <is>
          <t>компл.</t>
        </is>
      </c>
      <c r="N43" s="53" t="n">
        <v>33</v>
      </c>
      <c r="O43" s="53" t="n">
        <v>2351.51</v>
      </c>
      <c r="P43" s="53" t="n">
        <v>35307.22</v>
      </c>
    </row>
    <row r="44" ht="13.8" customHeight="1" s="54">
      <c r="A44" s="53">
        <f>ROW(Source!A67)</f>
        <v/>
      </c>
      <c r="B44" s="53" t="n">
        <v>1497603044</v>
      </c>
      <c r="C44" s="53" t="n">
        <v>1497603443</v>
      </c>
      <c r="D44" s="53" t="n">
        <v>1483651850</v>
      </c>
      <c r="E44" s="53" t="n">
        <v>1080</v>
      </c>
      <c r="F44" s="53" t="n">
        <v>1</v>
      </c>
      <c r="G44" s="53" t="n">
        <v>1080</v>
      </c>
      <c r="H44" s="53" t="n">
        <v>1</v>
      </c>
      <c r="I44" s="53" t="inlineStr">
        <is>
          <t>Калькуляция - 043</t>
        </is>
      </c>
      <c r="J44" s="53" t="inlineStr">
        <is>
          <t>ТСН-2001 Калькуляция - 043</t>
        </is>
      </c>
      <c r="K44" s="53" t="inlineStr">
        <is>
          <t>Дымозащитные уплотнения, отсечки и специальные материалы по проекту</t>
        </is>
      </c>
      <c r="L44" s="53" t="n">
        <v>1191</v>
      </c>
      <c r="M44" s="53" t="inlineStr">
        <is>
          <t>компл.</t>
        </is>
      </c>
      <c r="N44" s="53" t="n">
        <v>33</v>
      </c>
      <c r="O44" s="53" t="n">
        <v>3527.25</v>
      </c>
      <c r="P44" s="53" t="n">
        <v>52960.83</v>
      </c>
    </row>
    <row r="45" ht="13.8" customHeight="1" s="54">
      <c r="A45" s="53">
        <f>ROW(Source!A68)</f>
        <v/>
      </c>
      <c r="B45" s="53" t="n">
        <v>1497603045</v>
      </c>
      <c r="C45" s="53" t="n">
        <v>1497603444</v>
      </c>
      <c r="D45" s="53" t="n">
        <v>1483651850</v>
      </c>
      <c r="E45" s="53" t="n">
        <v>1080</v>
      </c>
      <c r="F45" s="53" t="n">
        <v>1</v>
      </c>
      <c r="G45" s="53" t="n">
        <v>1080</v>
      </c>
      <c r="H45" s="53" t="n">
        <v>1</v>
      </c>
      <c r="I45" s="53" t="inlineStr">
        <is>
          <t>3.15-96-3</t>
        </is>
      </c>
      <c r="J45" s="53" t="inlineStr">
        <is>
          <t>ТСН-2001 3.15-96-3</t>
        </is>
      </c>
      <c r="K45" s="53" t="inlineStr">
        <is>
          <t>Финишная окраска порталов и примыканий</t>
        </is>
      </c>
      <c r="L45" s="53" t="n">
        <v>1191</v>
      </c>
      <c r="M45" s="53" t="inlineStr">
        <is>
          <t>компл.</t>
        </is>
      </c>
      <c r="N45" s="53" t="n">
        <v>33</v>
      </c>
      <c r="O45" s="53" t="n">
        <v>1763.62</v>
      </c>
      <c r="P45" s="53" t="n">
        <v>26480.41</v>
      </c>
    </row>
    <row r="46" ht="13.8" customHeight="1" s="54">
      <c r="A46" s="53">
        <f>ROW(Source!A69)</f>
        <v/>
      </c>
      <c r="B46" s="53" t="n">
        <v>1497603046</v>
      </c>
      <c r="C46" s="53" t="n">
        <v>1497603445</v>
      </c>
      <c r="D46" s="53" t="n">
        <v>1483651850</v>
      </c>
      <c r="E46" s="53" t="n">
        <v>1080</v>
      </c>
      <c r="F46" s="53" t="n">
        <v>1</v>
      </c>
      <c r="G46" s="53" t="n">
        <v>1080</v>
      </c>
      <c r="H46" s="53" t="n">
        <v>1</v>
      </c>
      <c r="I46" s="53" t="inlineStr">
        <is>
          <t>Калькуляция - 045</t>
        </is>
      </c>
      <c r="J46" s="53" t="inlineStr">
        <is>
          <t>ТСН-2001 Калькуляция - 045</t>
        </is>
      </c>
      <c r="K46" s="53" t="inlineStr">
        <is>
          <t>Маркировка, проверка и акты по дымозащитным отсечкам</t>
        </is>
      </c>
      <c r="L46" s="53" t="n">
        <v>1191</v>
      </c>
      <c r="M46" s="53" t="inlineStr">
        <is>
          <t>компл.</t>
        </is>
      </c>
      <c r="N46" s="53" t="n">
        <v>33</v>
      </c>
      <c r="O46" s="53" t="n">
        <v>1175.75</v>
      </c>
      <c r="P46" s="53" t="n">
        <v>17653.61</v>
      </c>
    </row>
    <row r="47" ht="13.8" customHeight="1" s="54">
      <c r="A47" s="53">
        <f>ROW(Source!A70)</f>
        <v/>
      </c>
      <c r="B47" s="53" t="n">
        <v>1497603047</v>
      </c>
      <c r="C47" s="53" t="n">
        <v>1497603446</v>
      </c>
      <c r="D47" s="53" t="n">
        <v>1483651850</v>
      </c>
      <c r="E47" s="53" t="n">
        <v>1080</v>
      </c>
      <c r="F47" s="53" t="n">
        <v>1</v>
      </c>
      <c r="G47" s="53" t="n">
        <v>1080</v>
      </c>
      <c r="H47" s="53" t="n">
        <v>1</v>
      </c>
      <c r="I47" s="53" t="inlineStr">
        <is>
          <t>6.56-7-1</t>
        </is>
      </c>
      <c r="J47" s="53" t="inlineStr">
        <is>
          <t>ТСН-2001 6.56-7-1</t>
        </is>
      </c>
      <c r="K47" s="53" t="inlineStr">
        <is>
          <t>Ремонт деревянных подоконных досок</t>
        </is>
      </c>
      <c r="L47" s="53" t="n">
        <v>1191</v>
      </c>
      <c r="M47" s="53" t="inlineStr">
        <is>
          <t>шт.</t>
        </is>
      </c>
      <c r="N47" s="53" t="n">
        <v>49</v>
      </c>
      <c r="O47" s="53" t="n">
        <v>4648.58</v>
      </c>
      <c r="P47" s="53" t="n">
        <v>70420.41</v>
      </c>
    </row>
    <row r="48" ht="13.8" customHeight="1" s="54">
      <c r="A48" s="53">
        <f>ROW(Source!A71)</f>
        <v/>
      </c>
      <c r="B48" s="53" t="n">
        <v>1497603048</v>
      </c>
      <c r="C48" s="53" t="n">
        <v>1497603447</v>
      </c>
      <c r="D48" s="53" t="n">
        <v>1483651850</v>
      </c>
      <c r="E48" s="53" t="n">
        <v>1080</v>
      </c>
      <c r="F48" s="53" t="n">
        <v>1</v>
      </c>
      <c r="G48" s="53" t="n">
        <v>1080</v>
      </c>
      <c r="H48" s="53" t="n">
        <v>1</v>
      </c>
      <c r="I48" s="53" t="inlineStr">
        <is>
          <t>6.56-11-1</t>
        </is>
      </c>
      <c r="J48" s="53" t="inlineStr">
        <is>
          <t>ТСН-2001 6.56-11-1</t>
        </is>
      </c>
      <c r="K48" s="53" t="inlineStr">
        <is>
          <t>Смена оконных приборов и фурнитуры</t>
        </is>
      </c>
      <c r="L48" s="53" t="n">
        <v>1191</v>
      </c>
      <c r="M48" s="53" t="inlineStr">
        <is>
          <t>шт.</t>
        </is>
      </c>
      <c r="N48" s="53" t="n">
        <v>49</v>
      </c>
      <c r="O48" s="53" t="n">
        <v>3718.87</v>
      </c>
      <c r="P48" s="53" t="n">
        <v>56336.33</v>
      </c>
    </row>
    <row r="49" ht="13.8" customHeight="1" s="54">
      <c r="A49" s="53">
        <f>ROW(Source!A72)</f>
        <v/>
      </c>
      <c r="B49" s="53" t="n">
        <v>1497603049</v>
      </c>
      <c r="C49" s="53" t="n">
        <v>1497603448</v>
      </c>
      <c r="D49" s="53" t="n">
        <v>1483651850</v>
      </c>
      <c r="E49" s="53" t="n">
        <v>1080</v>
      </c>
      <c r="F49" s="53" t="n">
        <v>1</v>
      </c>
      <c r="G49" s="53" t="n">
        <v>1080</v>
      </c>
      <c r="H49" s="53" t="n">
        <v>1</v>
      </c>
      <c r="I49" s="53" t="inlineStr">
        <is>
          <t>3.15-71-3</t>
        </is>
      </c>
      <c r="J49" s="53" t="inlineStr">
        <is>
          <t>ТСН-2001 3.15-71-3</t>
        </is>
      </c>
      <c r="K49" s="53" t="inlineStr">
        <is>
          <t>Отделка оконных откосов листовыми материалами</t>
        </is>
      </c>
      <c r="L49" s="53" t="n">
        <v>1191</v>
      </c>
      <c r="M49" s="53" t="inlineStr">
        <is>
          <t>м2</t>
        </is>
      </c>
      <c r="N49" s="53" t="n">
        <v>147</v>
      </c>
      <c r="O49" s="53" t="n">
        <v>4648.58</v>
      </c>
      <c r="P49" s="53" t="n">
        <v>70420.41</v>
      </c>
    </row>
    <row r="50" ht="13.8" customHeight="1" s="54">
      <c r="A50" s="53">
        <f>ROW(Source!A73)</f>
        <v/>
      </c>
      <c r="B50" s="53" t="n">
        <v>1497603050</v>
      </c>
      <c r="C50" s="53" t="n">
        <v>1497603449</v>
      </c>
      <c r="D50" s="53" t="n">
        <v>1483651850</v>
      </c>
      <c r="E50" s="53" t="n">
        <v>1080</v>
      </c>
      <c r="F50" s="53" t="n">
        <v>1</v>
      </c>
      <c r="G50" s="53" t="n">
        <v>1080</v>
      </c>
      <c r="H50" s="53" t="n">
        <v>1</v>
      </c>
      <c r="I50" s="53" t="inlineStr">
        <is>
          <t>3.15-96-3</t>
        </is>
      </c>
      <c r="J50" s="53" t="inlineStr">
        <is>
          <t>ТСН-2001 3.15-96-3</t>
        </is>
      </c>
      <c r="K50" s="53" t="inlineStr">
        <is>
          <t>Окраска оконных откосов</t>
        </is>
      </c>
      <c r="L50" s="53" t="n">
        <v>1191</v>
      </c>
      <c r="M50" s="53" t="inlineStr">
        <is>
          <t>м2</t>
        </is>
      </c>
      <c r="N50" s="53" t="n">
        <v>147</v>
      </c>
      <c r="O50" s="53" t="n">
        <v>2789.15</v>
      </c>
      <c r="P50" s="53" t="n">
        <v>42252.24</v>
      </c>
    </row>
    <row r="51" ht="13.8" customHeight="1" s="54">
      <c r="A51" s="53">
        <f>ROW(Source!A74)</f>
        <v/>
      </c>
      <c r="B51" s="53" t="n">
        <v>1497603051</v>
      </c>
      <c r="C51" s="53" t="n">
        <v>1497603450</v>
      </c>
      <c r="D51" s="53" t="n">
        <v>1483651850</v>
      </c>
      <c r="E51" s="53" t="n">
        <v>1080</v>
      </c>
      <c r="F51" s="53" t="n">
        <v>1</v>
      </c>
      <c r="G51" s="53" t="n">
        <v>1080</v>
      </c>
      <c r="H51" s="53" t="n">
        <v>1</v>
      </c>
      <c r="I51" s="53" t="inlineStr">
        <is>
          <t>6.69-42-1</t>
        </is>
      </c>
      <c r="J51" s="53" t="inlineStr">
        <is>
          <t>ТСН-2001 6.69-42-1</t>
        </is>
      </c>
      <c r="K51" s="53" t="inlineStr">
        <is>
          <t>Герметизация и заделка примыканий оконных блоков</t>
        </is>
      </c>
      <c r="L51" s="53" t="n">
        <v>1191</v>
      </c>
      <c r="M51" s="53" t="inlineStr">
        <is>
          <t>шт.</t>
        </is>
      </c>
      <c r="N51" s="53" t="n">
        <v>49</v>
      </c>
      <c r="O51" s="53" t="n">
        <v>2789.13</v>
      </c>
      <c r="P51" s="53" t="n">
        <v>42252.24</v>
      </c>
    </row>
    <row r="52" ht="13.8" customHeight="1" s="54">
      <c r="A52" s="53">
        <f>ROW(Source!A75)</f>
        <v/>
      </c>
      <c r="B52" s="53" t="n">
        <v>1497603052</v>
      </c>
      <c r="C52" s="53" t="n">
        <v>1497603451</v>
      </c>
      <c r="D52" s="53" t="n">
        <v>1483651850</v>
      </c>
      <c r="E52" s="53" t="n">
        <v>1080</v>
      </c>
      <c r="F52" s="53" t="n">
        <v>1</v>
      </c>
      <c r="G52" s="53" t="n">
        <v>1080</v>
      </c>
      <c r="H52" s="53" t="n">
        <v>1</v>
      </c>
      <c r="I52" s="53" t="inlineStr">
        <is>
          <t>3.18-6-1</t>
        </is>
      </c>
      <c r="J52" s="53" t="inlineStr">
        <is>
          <t>ТСН-2001 3.18-6-1</t>
        </is>
      </c>
      <c r="K52" s="53" t="inlineStr">
        <is>
          <t>Ревизия/замена отопительных приборов, арматуры и подключений</t>
        </is>
      </c>
      <c r="L52" s="53" t="n">
        <v>1191</v>
      </c>
      <c r="M52" s="53" t="inlineStr">
        <is>
          <t>компл.</t>
        </is>
      </c>
      <c r="N52" s="53" t="n">
        <v>62</v>
      </c>
      <c r="O52" s="53" t="n">
        <v>38529.97</v>
      </c>
      <c r="P52" s="53" t="n">
        <v>620625.14</v>
      </c>
    </row>
    <row r="53" ht="13.8" customHeight="1" s="54">
      <c r="A53" s="53">
        <f>ROW(Source!A76)</f>
        <v/>
      </c>
      <c r="B53" s="53" t="n">
        <v>1497603053</v>
      </c>
      <c r="C53" s="53" t="n">
        <v>1497603452</v>
      </c>
      <c r="D53" s="53" t="n">
        <v>1483651850</v>
      </c>
      <c r="E53" s="53" t="n">
        <v>1080</v>
      </c>
      <c r="F53" s="53" t="n">
        <v>1</v>
      </c>
      <c r="G53" s="53" t="n">
        <v>1080</v>
      </c>
      <c r="H53" s="53" t="n">
        <v>1</v>
      </c>
      <c r="I53" s="53" t="inlineStr">
        <is>
          <t>6.65-58-1</t>
        </is>
      </c>
      <c r="J53" s="53" t="inlineStr">
        <is>
          <t>ТСН-2001 6.65-58-1</t>
        </is>
      </c>
      <c r="K53" s="53" t="inlineStr">
        <is>
          <t>Промывка систем отопления</t>
        </is>
      </c>
      <c r="L53" s="53" t="n">
        <v>1191</v>
      </c>
      <c r="M53" s="53" t="inlineStr">
        <is>
          <t>компл.</t>
        </is>
      </c>
      <c r="N53" s="53" t="n">
        <v>62</v>
      </c>
      <c r="O53" s="53" t="n">
        <v>6072.17</v>
      </c>
      <c r="P53" s="53" t="n">
        <v>97807.98</v>
      </c>
    </row>
    <row r="54" ht="13.8" customHeight="1" s="54">
      <c r="A54" s="53">
        <f>ROW(Source!A77)</f>
        <v/>
      </c>
      <c r="B54" s="53" t="n">
        <v>1497603054</v>
      </c>
      <c r="C54" s="53" t="n">
        <v>1497603453</v>
      </c>
      <c r="D54" s="53" t="n">
        <v>1483651850</v>
      </c>
      <c r="E54" s="53" t="n">
        <v>1080</v>
      </c>
      <c r="F54" s="53" t="n">
        <v>1</v>
      </c>
      <c r="G54" s="53" t="n">
        <v>1080</v>
      </c>
      <c r="H54" s="53" t="n">
        <v>1</v>
      </c>
      <c r="I54" s="53" t="inlineStr">
        <is>
          <t>3.16-29-1</t>
        </is>
      </c>
      <c r="J54" s="53" t="inlineStr">
        <is>
          <t>ТСН-2001 3.16-29-1</t>
        </is>
      </c>
      <c r="K54" s="53" t="inlineStr">
        <is>
          <t>Гидравлическое испытание трубопроводов отопления</t>
        </is>
      </c>
      <c r="L54" s="53" t="n">
        <v>1191</v>
      </c>
      <c r="M54" s="53" t="inlineStr">
        <is>
          <t>компл.</t>
        </is>
      </c>
      <c r="N54" s="53" t="n">
        <v>62</v>
      </c>
      <c r="O54" s="53" t="n">
        <v>4337.26</v>
      </c>
      <c r="P54" s="53" t="n">
        <v>69862.84</v>
      </c>
    </row>
    <row r="55" ht="13.8" customHeight="1" s="54">
      <c r="A55" s="53">
        <f>ROW(Source!A78)</f>
        <v/>
      </c>
      <c r="B55" s="53" t="n">
        <v>1497603055</v>
      </c>
      <c r="C55" s="53" t="n">
        <v>1497603454</v>
      </c>
      <c r="D55" s="53" t="n">
        <v>1483651850</v>
      </c>
      <c r="E55" s="53" t="n">
        <v>1080</v>
      </c>
      <c r="F55" s="53" t="n">
        <v>1</v>
      </c>
      <c r="G55" s="53" t="n">
        <v>1080</v>
      </c>
      <c r="H55" s="53" t="n">
        <v>1</v>
      </c>
      <c r="I55" s="53" t="inlineStr">
        <is>
          <t>Калькуляция - 054</t>
        </is>
      </c>
      <c r="J55" s="53" t="inlineStr">
        <is>
          <t>ТСН-2001 Калькуляция - 054</t>
        </is>
      </c>
      <c r="K55" s="53" t="inlineStr">
        <is>
          <t>Балансировка и настройка отопительных приборов</t>
        </is>
      </c>
      <c r="L55" s="53" t="n">
        <v>1191</v>
      </c>
      <c r="M55" s="53" t="inlineStr">
        <is>
          <t>компл.</t>
        </is>
      </c>
      <c r="N55" s="53" t="n">
        <v>62</v>
      </c>
      <c r="O55" s="53" t="n">
        <v>4337.26</v>
      </c>
      <c r="P55" s="53" t="n">
        <v>69862.84</v>
      </c>
    </row>
    <row r="56" ht="13.8" customHeight="1" s="54">
      <c r="A56" s="53">
        <f>ROW(Source!A79)</f>
        <v/>
      </c>
      <c r="B56" s="53" t="n">
        <v>1497603056</v>
      </c>
      <c r="C56" s="53" t="n">
        <v>1497603455</v>
      </c>
      <c r="D56" s="53" t="n">
        <v>1483651850</v>
      </c>
      <c r="E56" s="53" t="n">
        <v>1080</v>
      </c>
      <c r="F56" s="53" t="n">
        <v>1</v>
      </c>
      <c r="G56" s="53" t="n">
        <v>1080</v>
      </c>
      <c r="H56" s="53" t="n">
        <v>1</v>
      </c>
      <c r="I56" s="53" t="inlineStr">
        <is>
          <t>Калькуляция - 055</t>
        </is>
      </c>
      <c r="J56" s="53" t="inlineStr">
        <is>
          <t>ТСН-2001 Калькуляция - 055</t>
        </is>
      </c>
      <c r="K56" s="53" t="inlineStr">
        <is>
          <t>Протоколы, маркировка и передача результатов испытаний отопления</t>
        </is>
      </c>
      <c r="L56" s="53" t="n">
        <v>1191</v>
      </c>
      <c r="M56" s="53" t="inlineStr">
        <is>
          <t>компл.</t>
        </is>
      </c>
      <c r="N56" s="53" t="n">
        <v>62</v>
      </c>
      <c r="O56" s="53" t="n">
        <v>2602.35</v>
      </c>
      <c r="P56" s="53" t="n">
        <v>41917.71</v>
      </c>
    </row>
    <row r="57" ht="13.8" customHeight="1" s="54">
      <c r="A57" s="53">
        <f>ROW(Source!A80)</f>
        <v/>
      </c>
      <c r="B57" s="53" t="n">
        <v>1497603057</v>
      </c>
      <c r="C57" s="53" t="n">
        <v>1497603456</v>
      </c>
      <c r="D57" s="53" t="n">
        <v>1483651850</v>
      </c>
      <c r="E57" s="53" t="n">
        <v>1080</v>
      </c>
      <c r="F57" s="53" t="n">
        <v>1</v>
      </c>
      <c r="G57" s="53" t="n">
        <v>1080</v>
      </c>
      <c r="H57" s="53" t="n">
        <v>1</v>
      </c>
      <c r="I57" s="53" t="inlineStr">
        <is>
          <t>6.65-25-1</t>
        </is>
      </c>
      <c r="J57" s="53" t="inlineStr">
        <is>
          <t>ТСН-2001 6.65-25-1</t>
        </is>
      </c>
      <c r="K57" s="53" t="inlineStr">
        <is>
          <t>Ревизия вентканалов, решеток и проходок</t>
        </is>
      </c>
      <c r="L57" s="53" t="n">
        <v>1191</v>
      </c>
      <c r="M57" s="53" t="inlineStr">
        <is>
          <t>компл.</t>
        </is>
      </c>
      <c r="N57" s="53" t="n">
        <v>94</v>
      </c>
      <c r="O57" s="53" t="n">
        <v>14315.04</v>
      </c>
      <c r="P57" s="53" t="n">
        <v>230580.83</v>
      </c>
    </row>
    <row r="58" ht="13.8" customHeight="1" s="54">
      <c r="A58" s="53">
        <f>ROW(Source!A81)</f>
        <v/>
      </c>
      <c r="B58" s="53" t="n">
        <v>1497603058</v>
      </c>
      <c r="C58" s="53" t="n">
        <v>1497603457</v>
      </c>
      <c r="D58" s="53" t="n">
        <v>1483651850</v>
      </c>
      <c r="E58" s="53" t="n">
        <v>1080</v>
      </c>
      <c r="F58" s="53" t="n">
        <v>1</v>
      </c>
      <c r="G58" s="53" t="n">
        <v>1080</v>
      </c>
      <c r="H58" s="53" t="n">
        <v>1</v>
      </c>
      <c r="I58" s="53" t="inlineStr">
        <is>
          <t>3.20-53-1</t>
        </is>
      </c>
      <c r="J58" s="53" t="inlineStr">
        <is>
          <t>ТСН-2001 3.20-53-1</t>
        </is>
      </c>
      <c r="K58" s="53" t="inlineStr">
        <is>
          <t>Монтаж приточных вентиляторных агрегатов/бризеров</t>
        </is>
      </c>
      <c r="L58" s="53" t="n">
        <v>1191</v>
      </c>
      <c r="M58" s="53" t="inlineStr">
        <is>
          <t>шт.</t>
        </is>
      </c>
      <c r="N58" s="53" t="n">
        <v>36</v>
      </c>
      <c r="O58" s="53" t="n">
        <v>9261.940000000001</v>
      </c>
      <c r="P58" s="53" t="n">
        <v>149187.56</v>
      </c>
    </row>
    <row r="59" ht="13.8" customHeight="1" s="54">
      <c r="A59" s="53">
        <f>ROW(Source!A82)</f>
        <v/>
      </c>
      <c r="B59" s="53" t="n">
        <v>1497603059</v>
      </c>
      <c r="C59" s="53" t="n">
        <v>1497603458</v>
      </c>
      <c r="D59" s="53" t="n">
        <v>1483651850</v>
      </c>
      <c r="E59" s="53" t="n">
        <v>1080</v>
      </c>
      <c r="F59" s="53" t="n">
        <v>1</v>
      </c>
      <c r="G59" s="53" t="n">
        <v>1080</v>
      </c>
      <c r="H59" s="53" t="n">
        <v>1</v>
      </c>
      <c r="I59" s="53" t="inlineStr">
        <is>
          <t>3.20-1-1</t>
        </is>
      </c>
      <c r="J59" s="53" t="inlineStr">
        <is>
          <t>ТСН-2001 3.20-1-1</t>
        </is>
      </c>
      <c r="K59" s="53" t="inlineStr">
        <is>
          <t>Монтаж воздуховодов и присоединительных участков</t>
        </is>
      </c>
      <c r="L59" s="53" t="n">
        <v>1191</v>
      </c>
      <c r="M59" s="53" t="inlineStr">
        <is>
          <t>м2</t>
        </is>
      </c>
      <c r="N59" s="53" t="n">
        <v>54</v>
      </c>
      <c r="O59" s="53" t="n">
        <v>6174.63</v>
      </c>
      <c r="P59" s="53" t="n">
        <v>99458.37</v>
      </c>
    </row>
    <row r="60" ht="13.8" customHeight="1" s="54">
      <c r="A60" s="53">
        <f>ROW(Source!A83)</f>
        <v/>
      </c>
      <c r="B60" s="53" t="n">
        <v>1497603060</v>
      </c>
      <c r="C60" s="53" t="n">
        <v>1497603459</v>
      </c>
      <c r="D60" s="53" t="n">
        <v>1483651850</v>
      </c>
      <c r="E60" s="53" t="n">
        <v>1080</v>
      </c>
      <c r="F60" s="53" t="n">
        <v>1</v>
      </c>
      <c r="G60" s="53" t="n">
        <v>1080</v>
      </c>
      <c r="H60" s="53" t="n">
        <v>1</v>
      </c>
      <c r="I60" s="53" t="inlineStr">
        <is>
          <t>3.20-23-1</t>
        </is>
      </c>
      <c r="J60" s="53" t="inlineStr">
        <is>
          <t>ТСН-2001 3.20-23-1</t>
        </is>
      </c>
      <c r="K60" s="53" t="inlineStr">
        <is>
          <t>Монтаж шумоглушителей и виброразвязок</t>
        </is>
      </c>
      <c r="L60" s="53" t="n">
        <v>1191</v>
      </c>
      <c r="M60" s="53" t="inlineStr">
        <is>
          <t>шт.</t>
        </is>
      </c>
      <c r="N60" s="53" t="n">
        <v>36</v>
      </c>
      <c r="O60" s="53" t="n">
        <v>4630.96</v>
      </c>
      <c r="P60" s="53" t="n">
        <v>74593.78</v>
      </c>
    </row>
    <row r="61" ht="13.8" customHeight="1" s="54">
      <c r="A61" s="53">
        <f>ROW(Source!A84)</f>
        <v/>
      </c>
      <c r="B61" s="53" t="n">
        <v>1497603061</v>
      </c>
      <c r="C61" s="53" t="n">
        <v>1497603460</v>
      </c>
      <c r="D61" s="53" t="n">
        <v>1483651850</v>
      </c>
      <c r="E61" s="53" t="n">
        <v>1080</v>
      </c>
      <c r="F61" s="53" t="n">
        <v>1</v>
      </c>
      <c r="G61" s="53" t="n">
        <v>1080</v>
      </c>
      <c r="H61" s="53" t="n">
        <v>1</v>
      </c>
      <c r="I61" s="53" t="inlineStr">
        <is>
          <t>4.11-23-1</t>
        </is>
      </c>
      <c r="J61" s="53" t="inlineStr">
        <is>
          <t>ТСН-2001 4.11-23-1</t>
        </is>
      </c>
      <c r="K61" s="53" t="inlineStr">
        <is>
          <t>Подключение автоматики приточной вентиляции</t>
        </is>
      </c>
      <c r="L61" s="53" t="n">
        <v>1191</v>
      </c>
      <c r="M61" s="53" t="inlineStr">
        <is>
          <t>компл.</t>
        </is>
      </c>
      <c r="N61" s="53" t="n">
        <v>36</v>
      </c>
      <c r="O61" s="53" t="n">
        <v>4630.96</v>
      </c>
      <c r="P61" s="53" t="n">
        <v>74593.78</v>
      </c>
    </row>
    <row r="62" ht="13.8" customHeight="1" s="54">
      <c r="A62" s="53">
        <f>ROW(Source!A85)</f>
        <v/>
      </c>
      <c r="B62" s="53" t="n">
        <v>1497603062</v>
      </c>
      <c r="C62" s="53" t="n">
        <v>1497603461</v>
      </c>
      <c r="D62" s="53" t="n">
        <v>1483651850</v>
      </c>
      <c r="E62" s="53" t="n">
        <v>1080</v>
      </c>
      <c r="F62" s="53" t="n">
        <v>1</v>
      </c>
      <c r="G62" s="53" t="n">
        <v>1080</v>
      </c>
      <c r="H62" s="53" t="n">
        <v>1</v>
      </c>
      <c r="I62" s="53" t="inlineStr">
        <is>
          <t>3.20-9-1</t>
        </is>
      </c>
      <c r="J62" s="53" t="inlineStr">
        <is>
          <t>ТСН-2001 3.20-9-1</t>
        </is>
      </c>
      <c r="K62" s="53" t="inlineStr">
        <is>
          <t>Установка вентиляционных решеток</t>
        </is>
      </c>
      <c r="L62" s="53" t="n">
        <v>1191</v>
      </c>
      <c r="M62" s="53" t="inlineStr">
        <is>
          <t>шт.</t>
        </is>
      </c>
      <c r="N62" s="53" t="n">
        <v>36</v>
      </c>
      <c r="O62" s="53" t="n">
        <v>3087.31</v>
      </c>
      <c r="P62" s="53" t="n">
        <v>49729.19</v>
      </c>
    </row>
    <row r="63" ht="13.8" customHeight="1" s="54">
      <c r="A63" s="53">
        <f>ROW(Source!A86)</f>
        <v/>
      </c>
      <c r="B63" s="53" t="n">
        <v>1497603063</v>
      </c>
      <c r="C63" s="53" t="n">
        <v>1497603462</v>
      </c>
      <c r="D63" s="53" t="n">
        <v>1483651850</v>
      </c>
      <c r="E63" s="53" t="n">
        <v>1080</v>
      </c>
      <c r="F63" s="53" t="n">
        <v>1</v>
      </c>
      <c r="G63" s="53" t="n">
        <v>1080</v>
      </c>
      <c r="H63" s="53" t="n">
        <v>1</v>
      </c>
      <c r="I63" s="53" t="inlineStr">
        <is>
          <t>5.3-2-1</t>
        </is>
      </c>
      <c r="J63" s="53" t="inlineStr">
        <is>
          <t>ТСН-2001 5.3-2-1</t>
        </is>
      </c>
      <c r="K63" s="53" t="inlineStr">
        <is>
          <t>Пусконаладка приточного вентиляционного оборудования</t>
        </is>
      </c>
      <c r="L63" s="53" t="n">
        <v>1191</v>
      </c>
      <c r="M63" s="53" t="inlineStr">
        <is>
          <t>компл.</t>
        </is>
      </c>
      <c r="N63" s="53" t="n">
        <v>36</v>
      </c>
      <c r="O63" s="53" t="n">
        <v>3087.32</v>
      </c>
      <c r="P63" s="53" t="n">
        <v>49729.19</v>
      </c>
    </row>
    <row r="64" ht="13.8" customHeight="1" s="54">
      <c r="A64" s="53">
        <f>ROW(Source!A87)</f>
        <v/>
      </c>
      <c r="B64" s="53" t="n">
        <v>1497603064</v>
      </c>
      <c r="C64" s="53" t="n">
        <v>1497603463</v>
      </c>
      <c r="D64" s="53" t="n">
        <v>1483651850</v>
      </c>
      <c r="E64" s="53" t="n">
        <v>1080</v>
      </c>
      <c r="F64" s="53" t="n">
        <v>1</v>
      </c>
      <c r="G64" s="53" t="n">
        <v>1080</v>
      </c>
      <c r="H64" s="53" t="n">
        <v>1</v>
      </c>
      <c r="I64" s="53" t="inlineStr">
        <is>
          <t>5.3-2-1</t>
        </is>
      </c>
      <c r="J64" s="53" t="inlineStr">
        <is>
          <t>ТСН-2001 5.3-2-1</t>
        </is>
      </c>
      <c r="K64" s="53" t="inlineStr">
        <is>
          <t>Пусконаладка и балансировка вентиляции помещения</t>
        </is>
      </c>
      <c r="L64" s="53" t="n">
        <v>1191</v>
      </c>
      <c r="M64" s="53" t="inlineStr">
        <is>
          <t>компл.</t>
        </is>
      </c>
      <c r="N64" s="53" t="n">
        <v>36</v>
      </c>
      <c r="O64" s="53" t="n">
        <v>14370.35</v>
      </c>
      <c r="P64" s="53" t="n">
        <v>206042.42</v>
      </c>
    </row>
    <row r="65" ht="13.8" customHeight="1" s="54">
      <c r="A65" s="53">
        <f>ROW(Source!A88)</f>
        <v/>
      </c>
      <c r="B65" s="53" t="n">
        <v>1497603065</v>
      </c>
      <c r="C65" s="53" t="n">
        <v>1497603464</v>
      </c>
      <c r="D65" s="53" t="n">
        <v>1483651850</v>
      </c>
      <c r="E65" s="53" t="n">
        <v>1080</v>
      </c>
      <c r="F65" s="53" t="n">
        <v>1</v>
      </c>
      <c r="G65" s="53" t="n">
        <v>1080</v>
      </c>
      <c r="H65" s="53" t="n">
        <v>1</v>
      </c>
      <c r="I65" s="53" t="inlineStr">
        <is>
          <t>3.20-38-1</t>
        </is>
      </c>
      <c r="J65" s="53" t="inlineStr">
        <is>
          <t>ТСН-2001 3.20-38-1</t>
        </is>
      </c>
      <c r="K65" s="53" t="inlineStr">
        <is>
          <t>Монтаж внутреннего блока/кондиционера</t>
        </is>
      </c>
      <c r="L65" s="53" t="n">
        <v>1191</v>
      </c>
      <c r="M65" s="53" t="inlineStr">
        <is>
          <t>шт.</t>
        </is>
      </c>
      <c r="N65" s="53" t="n">
        <v>46</v>
      </c>
      <c r="O65" s="53" t="n">
        <v>17096.36</v>
      </c>
      <c r="P65" s="53" t="n">
        <v>275381.15</v>
      </c>
    </row>
    <row r="66" ht="13.8" customHeight="1" s="54">
      <c r="A66" s="53">
        <f>ROW(Source!A89)</f>
        <v/>
      </c>
      <c r="B66" s="53" t="n">
        <v>1497603066</v>
      </c>
      <c r="C66" s="53" t="n">
        <v>1497603465</v>
      </c>
      <c r="D66" s="53" t="n">
        <v>1483651850</v>
      </c>
      <c r="E66" s="53" t="n">
        <v>1080</v>
      </c>
      <c r="F66" s="53" t="n">
        <v>1</v>
      </c>
      <c r="G66" s="53" t="n">
        <v>1080</v>
      </c>
      <c r="H66" s="53" t="n">
        <v>1</v>
      </c>
      <c r="I66" s="53" t="inlineStr">
        <is>
          <t>3.16-14-1</t>
        </is>
      </c>
      <c r="J66" s="53" t="inlineStr">
        <is>
          <t>ТСН-2001 3.16-14-1</t>
        </is>
      </c>
      <c r="K66" s="53" t="inlineStr">
        <is>
          <t>Прокладка трубных трасс и дренажа кондиционирования</t>
        </is>
      </c>
      <c r="L66" s="53" t="n">
        <v>1191</v>
      </c>
      <c r="M66" s="53" t="inlineStr">
        <is>
          <t>м.п.</t>
        </is>
      </c>
      <c r="N66" s="53" t="n">
        <v>322</v>
      </c>
      <c r="O66" s="53" t="n">
        <v>17096.36</v>
      </c>
      <c r="P66" s="53" t="n">
        <v>275381.15</v>
      </c>
    </row>
    <row r="67" ht="13.8" customHeight="1" s="54">
      <c r="A67" s="53">
        <f>ROW(Source!A90)</f>
        <v/>
      </c>
      <c r="B67" s="53" t="n">
        <v>1497603067</v>
      </c>
      <c r="C67" s="53" t="n">
        <v>1497603466</v>
      </c>
      <c r="D67" s="53" t="n">
        <v>1483651850</v>
      </c>
      <c r="E67" s="53" t="n">
        <v>1080</v>
      </c>
      <c r="F67" s="53" t="n">
        <v>1</v>
      </c>
      <c r="G67" s="53" t="n">
        <v>1080</v>
      </c>
      <c r="H67" s="53" t="n">
        <v>1</v>
      </c>
      <c r="I67" s="53" t="inlineStr">
        <is>
          <t>4.8-159-1</t>
        </is>
      </c>
      <c r="J67" s="53" t="inlineStr">
        <is>
          <t>ТСН-2001 4.8-159-1</t>
        </is>
      </c>
      <c r="K67" s="53" t="inlineStr">
        <is>
          <t>Прокладка кабельных линий/коробов кондиционирования</t>
        </is>
      </c>
      <c r="L67" s="53" t="n">
        <v>1191</v>
      </c>
      <c r="M67" s="53" t="inlineStr">
        <is>
          <t>м.п.</t>
        </is>
      </c>
      <c r="N67" s="53" t="n">
        <v>322</v>
      </c>
      <c r="O67" s="53" t="n">
        <v>13677.08</v>
      </c>
      <c r="P67" s="53" t="n">
        <v>220304.92</v>
      </c>
    </row>
    <row r="68" ht="13.8" customHeight="1" s="54">
      <c r="A68" s="53">
        <f>ROW(Source!A91)</f>
        <v/>
      </c>
      <c r="B68" s="53" t="n">
        <v>1497603068</v>
      </c>
      <c r="C68" s="53" t="n">
        <v>1497603467</v>
      </c>
      <c r="D68" s="53" t="n">
        <v>1483651850</v>
      </c>
      <c r="E68" s="53" t="n">
        <v>1080</v>
      </c>
      <c r="F68" s="53" t="n">
        <v>1</v>
      </c>
      <c r="G68" s="53" t="n">
        <v>1080</v>
      </c>
      <c r="H68" s="53" t="n">
        <v>1</v>
      </c>
      <c r="I68" s="53" t="inlineStr">
        <is>
          <t>6.69-24-1</t>
        </is>
      </c>
      <c r="J68" s="53" t="inlineStr">
        <is>
          <t>ТСН-2001 6.69-24-1</t>
        </is>
      </c>
      <c r="K68" s="53" t="inlineStr">
        <is>
          <t>Сверление проходок под трассы кондиционирования</t>
        </is>
      </c>
      <c r="L68" s="53" t="n">
        <v>1191</v>
      </c>
      <c r="M68" s="53" t="inlineStr">
        <is>
          <t>шт.</t>
        </is>
      </c>
      <c r="N68" s="53" t="n">
        <v>46</v>
      </c>
      <c r="O68" s="53" t="n">
        <v>10257.82</v>
      </c>
      <c r="P68" s="53" t="n">
        <v>165228.69</v>
      </c>
    </row>
    <row r="69" ht="13.8" customHeight="1" s="54">
      <c r="A69" s="53">
        <f>ROW(Source!A92)</f>
        <v/>
      </c>
      <c r="B69" s="53" t="n">
        <v>1497603069</v>
      </c>
      <c r="C69" s="53" t="n">
        <v>1497603468</v>
      </c>
      <c r="D69" s="53" t="n">
        <v>1483651850</v>
      </c>
      <c r="E69" s="53" t="n">
        <v>1080</v>
      </c>
      <c r="F69" s="53" t="n">
        <v>1</v>
      </c>
      <c r="G69" s="53" t="n">
        <v>1080</v>
      </c>
      <c r="H69" s="53" t="n">
        <v>1</v>
      </c>
      <c r="I69" s="53" t="inlineStr">
        <is>
          <t>4.11-23-1</t>
        </is>
      </c>
      <c r="J69" s="53" t="inlineStr">
        <is>
          <t>ТСН-2001 4.11-23-1</t>
        </is>
      </c>
      <c r="K69" s="53" t="inlineStr">
        <is>
          <t>Подключение автоматики и межблочных линий</t>
        </is>
      </c>
      <c r="L69" s="53" t="n">
        <v>1191</v>
      </c>
      <c r="M69" s="53" t="inlineStr">
        <is>
          <t>компл.</t>
        </is>
      </c>
      <c r="N69" s="53" t="n">
        <v>46</v>
      </c>
      <c r="O69" s="53" t="n">
        <v>10257.81</v>
      </c>
      <c r="P69" s="53" t="n">
        <v>165228.69</v>
      </c>
    </row>
    <row r="70" ht="13.8" customHeight="1" s="54">
      <c r="A70" s="53">
        <f>ROW(Source!A93)</f>
        <v/>
      </c>
      <c r="B70" s="53" t="n">
        <v>1497603070</v>
      </c>
      <c r="C70" s="53" t="n">
        <v>1497603469</v>
      </c>
      <c r="D70" s="53" t="n">
        <v>1483651850</v>
      </c>
      <c r="E70" s="53" t="n">
        <v>1080</v>
      </c>
      <c r="F70" s="53" t="n">
        <v>1</v>
      </c>
      <c r="G70" s="53" t="n">
        <v>1080</v>
      </c>
      <c r="H70" s="53" t="n">
        <v>1</v>
      </c>
      <c r="I70" s="53" t="inlineStr">
        <is>
          <t>3.20-38-1</t>
        </is>
      </c>
      <c r="J70" s="53" t="inlineStr">
        <is>
          <t>ТСН-2001 3.20-38-1</t>
        </is>
      </c>
      <c r="K70" s="53" t="inlineStr">
        <is>
          <t>Монтаж наружного блока кондиционирования</t>
        </is>
      </c>
      <c r="L70" s="53" t="n">
        <v>1191</v>
      </c>
      <c r="M70" s="53" t="inlineStr">
        <is>
          <t>шт.</t>
        </is>
      </c>
      <c r="N70" s="53" t="n">
        <v>46</v>
      </c>
      <c r="O70" s="53" t="n">
        <v>13260.15</v>
      </c>
      <c r="P70" s="53" t="n">
        <v>213589.05</v>
      </c>
    </row>
    <row r="71" ht="13.8" customHeight="1" s="54">
      <c r="A71" s="53">
        <f>ROW(Source!A94)</f>
        <v/>
      </c>
      <c r="B71" s="53" t="n">
        <v>1497603071</v>
      </c>
      <c r="C71" s="53" t="n">
        <v>1497603470</v>
      </c>
      <c r="D71" s="53" t="n">
        <v>1483651850</v>
      </c>
      <c r="E71" s="53" t="n">
        <v>1080</v>
      </c>
      <c r="F71" s="53" t="n">
        <v>1</v>
      </c>
      <c r="G71" s="53" t="n">
        <v>1080</v>
      </c>
      <c r="H71" s="53" t="n">
        <v>1</v>
      </c>
      <c r="I71" s="53" t="inlineStr">
        <is>
          <t>6.69-24-1</t>
        </is>
      </c>
      <c r="J71" s="53" t="inlineStr">
        <is>
          <t>ТСН-2001 6.69-24-1</t>
        </is>
      </c>
      <c r="K71" s="53" t="inlineStr">
        <is>
          <t>Проходки и крепления наружных трасс</t>
        </is>
      </c>
      <c r="L71" s="53" t="n">
        <v>1191</v>
      </c>
      <c r="M71" s="53" t="inlineStr">
        <is>
          <t>шт.</t>
        </is>
      </c>
      <c r="N71" s="53" t="n">
        <v>46</v>
      </c>
      <c r="O71" s="53" t="n">
        <v>10608.11</v>
      </c>
      <c r="P71" s="53" t="n">
        <v>170871.24</v>
      </c>
    </row>
    <row r="72" ht="13.8" customHeight="1" s="54">
      <c r="A72" s="53">
        <f>ROW(Source!A95)</f>
        <v/>
      </c>
      <c r="B72" s="53" t="n">
        <v>1497603072</v>
      </c>
      <c r="C72" s="53" t="n">
        <v>1497603471</v>
      </c>
      <c r="D72" s="53" t="n">
        <v>1483651850</v>
      </c>
      <c r="E72" s="53" t="n">
        <v>1080</v>
      </c>
      <c r="F72" s="53" t="n">
        <v>1</v>
      </c>
      <c r="G72" s="53" t="n">
        <v>1080</v>
      </c>
      <c r="H72" s="53" t="n">
        <v>1</v>
      </c>
      <c r="I72" s="53" t="inlineStr">
        <is>
          <t>3.16-14-1</t>
        </is>
      </c>
      <c r="J72" s="53" t="inlineStr">
        <is>
          <t>ТСН-2001 3.16-14-1</t>
        </is>
      </c>
      <c r="K72" s="53" t="inlineStr">
        <is>
          <t>Дренажные линии кондиционирования</t>
        </is>
      </c>
      <c r="L72" s="53" t="n">
        <v>1191</v>
      </c>
      <c r="M72" s="53" t="inlineStr">
        <is>
          <t>м.п.</t>
        </is>
      </c>
      <c r="N72" s="53" t="n">
        <v>230</v>
      </c>
      <c r="O72" s="53" t="n">
        <v>10608.11</v>
      </c>
      <c r="P72" s="53" t="n">
        <v>170871.24</v>
      </c>
    </row>
    <row r="73" ht="13.8" customHeight="1" s="54">
      <c r="A73" s="53">
        <f>ROW(Source!A96)</f>
        <v/>
      </c>
      <c r="B73" s="53" t="n">
        <v>1497603073</v>
      </c>
      <c r="C73" s="53" t="n">
        <v>1497603472</v>
      </c>
      <c r="D73" s="53" t="n">
        <v>1483651850</v>
      </c>
      <c r="E73" s="53" t="n">
        <v>1080</v>
      </c>
      <c r="F73" s="53" t="n">
        <v>1</v>
      </c>
      <c r="G73" s="53" t="n">
        <v>1080</v>
      </c>
      <c r="H73" s="53" t="n">
        <v>1</v>
      </c>
      <c r="I73" s="53" t="inlineStr">
        <is>
          <t>4.8-159-1</t>
        </is>
      </c>
      <c r="J73" s="53" t="inlineStr">
        <is>
          <t>ТСН-2001 4.8-159-1</t>
        </is>
      </c>
      <c r="K73" s="53" t="inlineStr">
        <is>
          <t>Кабельные линии и защитные короба наружных блоков</t>
        </is>
      </c>
      <c r="L73" s="53" t="n">
        <v>1191</v>
      </c>
      <c r="M73" s="53" t="inlineStr">
        <is>
          <t>м.п.</t>
        </is>
      </c>
      <c r="N73" s="53" t="n">
        <v>230</v>
      </c>
      <c r="O73" s="53" t="n">
        <v>7956.09</v>
      </c>
      <c r="P73" s="53" t="n">
        <v>128153.43</v>
      </c>
    </row>
    <row r="74" ht="13.8" customHeight="1" s="54">
      <c r="A74" s="53">
        <f>ROW(Source!A97)</f>
        <v/>
      </c>
      <c r="B74" s="53" t="n">
        <v>1497603074</v>
      </c>
      <c r="C74" s="53" t="n">
        <v>1497603473</v>
      </c>
      <c r="D74" s="53" t="n">
        <v>1483651850</v>
      </c>
      <c r="E74" s="53" t="n">
        <v>1080</v>
      </c>
      <c r="F74" s="53" t="n">
        <v>1</v>
      </c>
      <c r="G74" s="53" t="n">
        <v>1080</v>
      </c>
      <c r="H74" s="53" t="n">
        <v>1</v>
      </c>
      <c r="I74" s="53" t="inlineStr">
        <is>
          <t>4.11-23-1</t>
        </is>
      </c>
      <c r="J74" s="53" t="inlineStr">
        <is>
          <t>ТСН-2001 4.11-23-1</t>
        </is>
      </c>
      <c r="K74" s="53" t="inlineStr">
        <is>
          <t>Подключение автоматики наружных блоков</t>
        </is>
      </c>
      <c r="L74" s="53" t="n">
        <v>1191</v>
      </c>
      <c r="M74" s="53" t="inlineStr">
        <is>
          <t>компл.</t>
        </is>
      </c>
      <c r="N74" s="53" t="n">
        <v>46</v>
      </c>
      <c r="O74" s="53" t="n">
        <v>5304.06</v>
      </c>
      <c r="P74" s="53" t="n">
        <v>85435.62</v>
      </c>
    </row>
    <row r="75" ht="13.8" customHeight="1" s="54">
      <c r="A75" s="53">
        <f>ROW(Source!A98)</f>
        <v/>
      </c>
      <c r="B75" s="53" t="n">
        <v>1497603075</v>
      </c>
      <c r="C75" s="53" t="n">
        <v>1497603474</v>
      </c>
      <c r="D75" s="53" t="n">
        <v>1483651850</v>
      </c>
      <c r="E75" s="53" t="n">
        <v>1080</v>
      </c>
      <c r="F75" s="53" t="n">
        <v>1</v>
      </c>
      <c r="G75" s="53" t="n">
        <v>1080</v>
      </c>
      <c r="H75" s="53" t="n">
        <v>1</v>
      </c>
      <c r="I75" s="53" t="inlineStr">
        <is>
          <t>5.3-28-1</t>
        </is>
      </c>
      <c r="J75" s="53" t="inlineStr">
        <is>
          <t>ТСН-2001 5.3-28-1</t>
        </is>
      </c>
      <c r="K75" s="53" t="inlineStr">
        <is>
          <t>Пусконаладка кондиционеров</t>
        </is>
      </c>
      <c r="L75" s="53" t="n">
        <v>1191</v>
      </c>
      <c r="M75" s="53" t="inlineStr">
        <is>
          <t>компл.</t>
        </is>
      </c>
      <c r="N75" s="53" t="n">
        <v>46</v>
      </c>
      <c r="O75" s="53" t="n">
        <v>5304.07</v>
      </c>
      <c r="P75" s="53" t="n">
        <v>85435.62</v>
      </c>
    </row>
    <row r="76" ht="13.8" customHeight="1" s="54">
      <c r="A76" s="53">
        <f>ROW(Source!A99)</f>
        <v/>
      </c>
      <c r="B76" s="53" t="n">
        <v>1497603076</v>
      </c>
      <c r="C76" s="53" t="n">
        <v>1497603475</v>
      </c>
      <c r="D76" s="53" t="n">
        <v>1483651850</v>
      </c>
      <c r="E76" s="53" t="n">
        <v>1080</v>
      </c>
      <c r="F76" s="53" t="n">
        <v>1</v>
      </c>
      <c r="G76" s="53" t="n">
        <v>1080</v>
      </c>
      <c r="H76" s="53" t="n">
        <v>1</v>
      </c>
      <c r="I76" s="53" t="inlineStr">
        <is>
          <t>5.3-28-1</t>
        </is>
      </c>
      <c r="J76" s="53" t="inlineStr">
        <is>
          <t>ТСН-2001 5.3-28-1</t>
        </is>
      </c>
      <c r="K76" s="53" t="inlineStr">
        <is>
          <t>Пусконаладка, вакуумирование и проверка кондиционирования</t>
        </is>
      </c>
      <c r="L76" s="53" t="n">
        <v>1191</v>
      </c>
      <c r="M76" s="53" t="inlineStr">
        <is>
          <t>компл.</t>
        </is>
      </c>
      <c r="N76" s="53" t="n">
        <v>46</v>
      </c>
      <c r="O76" s="53" t="n">
        <v>27621.52</v>
      </c>
      <c r="P76" s="53" t="n">
        <v>396038.12</v>
      </c>
    </row>
    <row r="77" ht="13.8" customHeight="1" s="54">
      <c r="A77" s="53">
        <f>ROW(Source!A100)</f>
        <v/>
      </c>
      <c r="B77" s="53" t="n">
        <v>1497603077</v>
      </c>
      <c r="C77" s="53" t="n">
        <v>1497603476</v>
      </c>
      <c r="D77" s="53" t="n">
        <v>1483651850</v>
      </c>
      <c r="E77" s="53" t="n">
        <v>1080</v>
      </c>
      <c r="F77" s="53" t="n">
        <v>1</v>
      </c>
      <c r="G77" s="53" t="n">
        <v>1080</v>
      </c>
      <c r="H77" s="53" t="n">
        <v>1</v>
      </c>
      <c r="I77" s="53" t="inlineStr">
        <is>
          <t>4.8-159-1</t>
        </is>
      </c>
      <c r="J77" s="53" t="inlineStr">
        <is>
          <t>ТСН-2001 4.8-159-1</t>
        </is>
      </c>
      <c r="K77" s="53" t="inlineStr">
        <is>
          <t>Монтаж металлических коробов/лотков для кабельных линий</t>
        </is>
      </c>
      <c r="L77" s="53" t="n">
        <v>1191</v>
      </c>
      <c r="M77" s="53" t="inlineStr">
        <is>
          <t>м.п.</t>
        </is>
      </c>
      <c r="N77" s="53" t="n">
        <v>2189.6</v>
      </c>
      <c r="O77" s="53" t="n">
        <v>38730.26</v>
      </c>
      <c r="P77" s="53" t="n">
        <v>617984.51</v>
      </c>
    </row>
    <row r="78" ht="13.8" customHeight="1" s="54">
      <c r="A78" s="53">
        <f>ROW(Source!A101)</f>
        <v/>
      </c>
      <c r="B78" s="53" t="n">
        <v>1497603078</v>
      </c>
      <c r="C78" s="53" t="n">
        <v>1497603477</v>
      </c>
      <c r="D78" s="53" t="n">
        <v>1483651850</v>
      </c>
      <c r="E78" s="53" t="n">
        <v>1080</v>
      </c>
      <c r="F78" s="53" t="n">
        <v>1</v>
      </c>
      <c r="G78" s="53" t="n">
        <v>1080</v>
      </c>
      <c r="H78" s="53" t="n">
        <v>1</v>
      </c>
      <c r="I78" s="53" t="inlineStr">
        <is>
          <t>4.10-15-1</t>
        </is>
      </c>
      <c r="J78" s="53" t="inlineStr">
        <is>
          <t>ТСН-2001 4.10-15-1</t>
        </is>
      </c>
      <c r="K78" s="53" t="inlineStr">
        <is>
          <t>Прокладка кабелей по стенам и конструкциям</t>
        </is>
      </c>
      <c r="L78" s="53" t="n">
        <v>1191</v>
      </c>
      <c r="M78" s="53" t="inlineStr">
        <is>
          <t>м.п.</t>
        </is>
      </c>
      <c r="N78" s="53" t="n">
        <v>2189.6</v>
      </c>
      <c r="O78" s="53" t="n">
        <v>54222.38</v>
      </c>
      <c r="P78" s="53" t="n">
        <v>865178.3199999999</v>
      </c>
    </row>
    <row r="79" ht="13.8" customHeight="1" s="54">
      <c r="A79" s="53">
        <f>ROW(Source!A102)</f>
        <v/>
      </c>
      <c r="B79" s="53" t="n">
        <v>1497603079</v>
      </c>
      <c r="C79" s="53" t="n">
        <v>1497603478</v>
      </c>
      <c r="D79" s="53" t="n">
        <v>1483651850</v>
      </c>
      <c r="E79" s="53" t="n">
        <v>1080</v>
      </c>
      <c r="F79" s="53" t="n">
        <v>1</v>
      </c>
      <c r="G79" s="53" t="n">
        <v>1080</v>
      </c>
      <c r="H79" s="53" t="n">
        <v>1</v>
      </c>
      <c r="I79" s="53" t="inlineStr">
        <is>
          <t>6.69-5-3</t>
        </is>
      </c>
      <c r="J79" s="53" t="inlineStr">
        <is>
          <t>ТСН-2001 6.69-5-3</t>
        </is>
      </c>
      <c r="K79" s="53" t="inlineStr">
        <is>
          <t>Пробивка штроб под скрытую прокладку</t>
        </is>
      </c>
      <c r="L79" s="53" t="n">
        <v>1191</v>
      </c>
      <c r="M79" s="53" t="inlineStr">
        <is>
          <t>м.п.</t>
        </is>
      </c>
      <c r="N79" s="53" t="n">
        <v>1251.2</v>
      </c>
      <c r="O79" s="53" t="n">
        <v>23238.17</v>
      </c>
      <c r="P79" s="53" t="n">
        <v>370790.71</v>
      </c>
    </row>
    <row r="80" ht="13.8" customHeight="1" s="54">
      <c r="A80" s="53">
        <f>ROW(Source!A103)</f>
        <v/>
      </c>
      <c r="B80" s="53" t="n">
        <v>1497603080</v>
      </c>
      <c r="C80" s="53" t="n">
        <v>1497603479</v>
      </c>
      <c r="D80" s="53" t="n">
        <v>1483651850</v>
      </c>
      <c r="E80" s="53" t="n">
        <v>1080</v>
      </c>
      <c r="F80" s="53" t="n">
        <v>1</v>
      </c>
      <c r="G80" s="53" t="n">
        <v>1080</v>
      </c>
      <c r="H80" s="53" t="n">
        <v>1</v>
      </c>
      <c r="I80" s="53" t="inlineStr">
        <is>
          <t>6.69-10-1</t>
        </is>
      </c>
      <c r="J80" s="53" t="inlineStr">
        <is>
          <t>ТСН-2001 6.69-10-1</t>
        </is>
      </c>
      <c r="K80" s="53" t="inlineStr">
        <is>
          <t>Заделка борозд после прокладки кабелей</t>
        </is>
      </c>
      <c r="L80" s="53" t="n">
        <v>1191</v>
      </c>
      <c r="M80" s="53" t="inlineStr">
        <is>
          <t>м.п.</t>
        </is>
      </c>
      <c r="N80" s="53" t="n">
        <v>1251.2</v>
      </c>
      <c r="O80" s="53" t="n">
        <v>23238.17</v>
      </c>
      <c r="P80" s="53" t="n">
        <v>370790.71</v>
      </c>
    </row>
    <row r="81" ht="13.8" customHeight="1" s="54">
      <c r="A81" s="53">
        <f>ROW(Source!A104)</f>
        <v/>
      </c>
      <c r="B81" s="53" t="n">
        <v>1497603081</v>
      </c>
      <c r="C81" s="53" t="n">
        <v>1497603480</v>
      </c>
      <c r="D81" s="53" t="n">
        <v>1483651850</v>
      </c>
      <c r="E81" s="53" t="n">
        <v>1080</v>
      </c>
      <c r="F81" s="53" t="n">
        <v>1</v>
      </c>
      <c r="G81" s="53" t="n">
        <v>1080</v>
      </c>
      <c r="H81" s="53" t="n">
        <v>1</v>
      </c>
      <c r="I81" s="53" t="inlineStr">
        <is>
          <t>4.8-241-1</t>
        </is>
      </c>
      <c r="J81" s="53" t="inlineStr">
        <is>
          <t>ТСН-2001 4.8-241-1</t>
        </is>
      </c>
      <c r="K81" s="53" t="inlineStr">
        <is>
          <t>Подключение жил кабелей к зажимам и устройствам</t>
        </is>
      </c>
      <c r="L81" s="53" t="n">
        <v>1191</v>
      </c>
      <c r="M81" s="53" t="inlineStr">
        <is>
          <t>конец</t>
        </is>
      </c>
      <c r="N81" s="53" t="n">
        <v>625.6</v>
      </c>
      <c r="O81" s="53" t="n">
        <v>15492.1</v>
      </c>
      <c r="P81" s="53" t="n">
        <v>247193.8</v>
      </c>
    </row>
    <row r="82" ht="13.8" customHeight="1" s="54">
      <c r="A82" s="53">
        <f>ROW(Source!A105)</f>
        <v/>
      </c>
      <c r="B82" s="53" t="n">
        <v>1497603082</v>
      </c>
      <c r="C82" s="53" t="n">
        <v>1497603481</v>
      </c>
      <c r="D82" s="53" t="n">
        <v>1483651850</v>
      </c>
      <c r="E82" s="53" t="n">
        <v>1080</v>
      </c>
      <c r="F82" s="53" t="n">
        <v>1</v>
      </c>
      <c r="G82" s="53" t="n">
        <v>1080</v>
      </c>
      <c r="H82" s="53" t="n">
        <v>1</v>
      </c>
      <c r="I82" s="53" t="inlineStr">
        <is>
          <t>6.69-6-1</t>
        </is>
      </c>
      <c r="J82" s="53" t="inlineStr">
        <is>
          <t>ТСН-2001 6.69-6-1</t>
        </is>
      </c>
      <c r="K82" s="53" t="inlineStr">
        <is>
          <t>Сверление отверстий под установочные коробки</t>
        </is>
      </c>
      <c r="L82" s="53" t="n">
        <v>1191</v>
      </c>
      <c r="M82" s="53" t="inlineStr">
        <is>
          <t>шт.</t>
        </is>
      </c>
      <c r="N82" s="53" t="n">
        <v>559</v>
      </c>
      <c r="O82" s="53" t="n">
        <v>6903.18</v>
      </c>
      <c r="P82" s="53" t="n">
        <v>110148</v>
      </c>
    </row>
    <row r="83" ht="13.8" customHeight="1" s="54">
      <c r="A83" s="53">
        <f>ROW(Source!A106)</f>
        <v/>
      </c>
      <c r="B83" s="53" t="n">
        <v>1497603083</v>
      </c>
      <c r="C83" s="53" t="n">
        <v>1497603482</v>
      </c>
      <c r="D83" s="53" t="n">
        <v>1483651850</v>
      </c>
      <c r="E83" s="53" t="n">
        <v>1080</v>
      </c>
      <c r="F83" s="53" t="n">
        <v>1</v>
      </c>
      <c r="G83" s="53" t="n">
        <v>1080</v>
      </c>
      <c r="H83" s="53" t="n">
        <v>1</v>
      </c>
      <c r="I83" s="53" t="inlineStr">
        <is>
          <t>6.69-5-3</t>
        </is>
      </c>
      <c r="J83" s="53" t="inlineStr">
        <is>
          <t>ТСН-2001 6.69-5-3</t>
        </is>
      </c>
      <c r="K83" s="53" t="inlineStr">
        <is>
          <t>Пробивка борозд к точкам электроустановочных изделий</t>
        </is>
      </c>
      <c r="L83" s="53" t="n">
        <v>1191</v>
      </c>
      <c r="M83" s="53" t="inlineStr">
        <is>
          <t>шт.</t>
        </is>
      </c>
      <c r="N83" s="53" t="n">
        <v>559</v>
      </c>
      <c r="O83" s="53" t="n">
        <v>6903.18</v>
      </c>
      <c r="P83" s="53" t="n">
        <v>110148</v>
      </c>
    </row>
    <row r="84" ht="13.8" customHeight="1" s="54">
      <c r="A84" s="53">
        <f>ROW(Source!A107)</f>
        <v/>
      </c>
      <c r="B84" s="53" t="n">
        <v>1497603084</v>
      </c>
      <c r="C84" s="53" t="n">
        <v>1497603483</v>
      </c>
      <c r="D84" s="53" t="n">
        <v>1483651850</v>
      </c>
      <c r="E84" s="53" t="n">
        <v>1080</v>
      </c>
      <c r="F84" s="53" t="n">
        <v>1</v>
      </c>
      <c r="G84" s="53" t="n">
        <v>1080</v>
      </c>
      <c r="H84" s="53" t="n">
        <v>1</v>
      </c>
      <c r="I84" s="53" t="inlineStr">
        <is>
          <t>4.8-237-1</t>
        </is>
      </c>
      <c r="J84" s="53" t="inlineStr">
        <is>
          <t>ТСН-2001 4.8-237-1</t>
        </is>
      </c>
      <c r="K84" s="53" t="inlineStr">
        <is>
          <t>Монтаж коробок, подрозетников и распаечных узлов</t>
        </is>
      </c>
      <c r="L84" s="53" t="n">
        <v>1191</v>
      </c>
      <c r="M84" s="53" t="inlineStr">
        <is>
          <t>шт.</t>
        </is>
      </c>
      <c r="N84" s="53" t="n">
        <v>559</v>
      </c>
      <c r="O84" s="53" t="n">
        <v>8628.98</v>
      </c>
      <c r="P84" s="53" t="n">
        <v>137685</v>
      </c>
    </row>
    <row r="85" ht="13.8" customHeight="1" s="54">
      <c r="A85" s="53">
        <f>ROW(Source!A108)</f>
        <v/>
      </c>
      <c r="B85" s="53" t="n">
        <v>1497603085</v>
      </c>
      <c r="C85" s="53" t="n">
        <v>1497603484</v>
      </c>
      <c r="D85" s="53" t="n">
        <v>1483651850</v>
      </c>
      <c r="E85" s="53" t="n">
        <v>1080</v>
      </c>
      <c r="F85" s="53" t="n">
        <v>1</v>
      </c>
      <c r="G85" s="53" t="n">
        <v>1080</v>
      </c>
      <c r="H85" s="53" t="n">
        <v>1</v>
      </c>
      <c r="I85" s="53" t="inlineStr">
        <is>
          <t>6.69-10-1</t>
        </is>
      </c>
      <c r="J85" s="53" t="inlineStr">
        <is>
          <t>ТСН-2001 6.69-10-1</t>
        </is>
      </c>
      <c r="K85" s="53" t="inlineStr">
        <is>
          <t>Заделка борозд и мест установки коробок</t>
        </is>
      </c>
      <c r="L85" s="53" t="n">
        <v>1191</v>
      </c>
      <c r="M85" s="53" t="inlineStr">
        <is>
          <t>шт.</t>
        </is>
      </c>
      <c r="N85" s="53" t="n">
        <v>559</v>
      </c>
      <c r="O85" s="53" t="n">
        <v>6903.18</v>
      </c>
      <c r="P85" s="53" t="n">
        <v>110148</v>
      </c>
    </row>
    <row r="86" ht="13.8" customHeight="1" s="54">
      <c r="A86" s="53">
        <f>ROW(Source!A109)</f>
        <v/>
      </c>
      <c r="B86" s="53" t="n">
        <v>1497603086</v>
      </c>
      <c r="C86" s="53" t="n">
        <v>1497603485</v>
      </c>
      <c r="D86" s="53" t="n">
        <v>1483651850</v>
      </c>
      <c r="E86" s="53" t="n">
        <v>1080</v>
      </c>
      <c r="F86" s="53" t="n">
        <v>1</v>
      </c>
      <c r="G86" s="53" t="n">
        <v>1080</v>
      </c>
      <c r="H86" s="53" t="n">
        <v>1</v>
      </c>
      <c r="I86" s="53" t="inlineStr">
        <is>
          <t>4.8-241-1</t>
        </is>
      </c>
      <c r="J86" s="53" t="inlineStr">
        <is>
          <t>ТСН-2001 4.8-241-1</t>
        </is>
      </c>
      <c r="K86" s="53" t="inlineStr">
        <is>
          <t>Расключение и маркировка жил в коробках</t>
        </is>
      </c>
      <c r="L86" s="53" t="n">
        <v>1191</v>
      </c>
      <c r="M86" s="53" t="inlineStr">
        <is>
          <t>шт.</t>
        </is>
      </c>
      <c r="N86" s="53" t="n">
        <v>559</v>
      </c>
      <c r="O86" s="53" t="n">
        <v>5177.39</v>
      </c>
      <c r="P86" s="53" t="n">
        <v>82611</v>
      </c>
    </row>
    <row r="87" ht="13.8" customHeight="1" s="54">
      <c r="A87" s="53">
        <f>ROW(Source!A110)</f>
        <v/>
      </c>
      <c r="B87" s="53" t="n">
        <v>1497603087</v>
      </c>
      <c r="C87" s="53" t="n">
        <v>1497603486</v>
      </c>
      <c r="D87" s="53" t="n">
        <v>1483651850</v>
      </c>
      <c r="E87" s="53" t="n">
        <v>1080</v>
      </c>
      <c r="F87" s="53" t="n">
        <v>1</v>
      </c>
      <c r="G87" s="53" t="n">
        <v>1080</v>
      </c>
      <c r="H87" s="53" t="n">
        <v>1</v>
      </c>
      <c r="I87" s="53" t="inlineStr">
        <is>
          <t>4.8-243-8</t>
        </is>
      </c>
      <c r="J87" s="53" t="inlineStr">
        <is>
          <t>ТСН-2001 4.8-243-8</t>
        </is>
      </c>
      <c r="K87" s="53" t="inlineStr">
        <is>
          <t>Монтаж розеток и выключателей</t>
        </is>
      </c>
      <c r="L87" s="53" t="n">
        <v>1191</v>
      </c>
      <c r="M87" s="53" t="inlineStr">
        <is>
          <t>точка</t>
        </is>
      </c>
      <c r="N87" s="53" t="n">
        <v>559</v>
      </c>
      <c r="O87" s="53" t="n">
        <v>19575.42</v>
      </c>
      <c r="P87" s="53" t="n">
        <v>312347.68</v>
      </c>
    </row>
    <row r="88" ht="13.8" customHeight="1" s="54">
      <c r="A88" s="53">
        <f>ROW(Source!A111)</f>
        <v/>
      </c>
      <c r="B88" s="53" t="n">
        <v>1497603088</v>
      </c>
      <c r="C88" s="53" t="n">
        <v>1497603487</v>
      </c>
      <c r="D88" s="53" t="n">
        <v>1483651850</v>
      </c>
      <c r="E88" s="53" t="n">
        <v>1080</v>
      </c>
      <c r="F88" s="53" t="n">
        <v>1</v>
      </c>
      <c r="G88" s="53" t="n">
        <v>1080</v>
      </c>
      <c r="H88" s="53" t="n">
        <v>1</v>
      </c>
      <c r="I88" s="53" t="inlineStr">
        <is>
          <t>4.8-246-1</t>
        </is>
      </c>
      <c r="J88" s="53" t="inlineStr">
        <is>
          <t>ТСН-2001 4.8-246-1</t>
        </is>
      </c>
      <c r="K88" s="53" t="inlineStr">
        <is>
          <t>Монтаж светильников и проверка освещения</t>
        </is>
      </c>
      <c r="L88" s="53" t="n">
        <v>1191</v>
      </c>
      <c r="M88" s="53" t="inlineStr">
        <is>
          <t>шт.</t>
        </is>
      </c>
      <c r="N88" s="53" t="n">
        <v>191</v>
      </c>
      <c r="O88" s="53" t="n">
        <v>15260.59</v>
      </c>
      <c r="P88" s="53" t="n">
        <v>243499.6</v>
      </c>
    </row>
    <row r="89" ht="13.8" customHeight="1" s="54">
      <c r="A89" s="53">
        <f>ROW(Source!A112)</f>
        <v/>
      </c>
      <c r="B89" s="53" t="n">
        <v>1497603089</v>
      </c>
      <c r="C89" s="53" t="n">
        <v>1497603488</v>
      </c>
      <c r="D89" s="53" t="n">
        <v>1483651850</v>
      </c>
      <c r="E89" s="53" t="n">
        <v>1080</v>
      </c>
      <c r="F89" s="53" t="n">
        <v>1</v>
      </c>
      <c r="G89" s="53" t="n">
        <v>1080</v>
      </c>
      <c r="H89" s="53" t="n">
        <v>1</v>
      </c>
      <c r="I89" s="53" t="inlineStr">
        <is>
          <t>4.10-81-1</t>
        </is>
      </c>
      <c r="J89" s="53" t="inlineStr">
        <is>
          <t>ТСН-2001 4.10-81-1</t>
        </is>
      </c>
      <c r="K89" s="53" t="inlineStr">
        <is>
          <t>Монтаж пожарных извещателей, ручных извещателей и оповещателей</t>
        </is>
      </c>
      <c r="L89" s="53" t="n">
        <v>1191</v>
      </c>
      <c r="M89" s="53" t="inlineStr">
        <is>
          <t>точка</t>
        </is>
      </c>
      <c r="N89" s="53" t="n">
        <v>195</v>
      </c>
      <c r="O89" s="53" t="n">
        <v>15648.63</v>
      </c>
      <c r="P89" s="53" t="n">
        <v>249691.36</v>
      </c>
    </row>
    <row r="90" ht="13.8" customHeight="1" s="54">
      <c r="A90" s="53">
        <f>ROW(Source!A113)</f>
        <v/>
      </c>
      <c r="B90" s="53" t="n">
        <v>1497603090</v>
      </c>
      <c r="C90" s="53" t="n">
        <v>1497603489</v>
      </c>
      <c r="D90" s="53" t="n">
        <v>1483651850</v>
      </c>
      <c r="E90" s="53" t="n">
        <v>1080</v>
      </c>
      <c r="F90" s="53" t="n">
        <v>1</v>
      </c>
      <c r="G90" s="53" t="n">
        <v>1080</v>
      </c>
      <c r="H90" s="53" t="n">
        <v>1</v>
      </c>
      <c r="I90" s="53" t="inlineStr">
        <is>
          <t>4.10-11-1</t>
        </is>
      </c>
      <c r="J90" s="53" t="inlineStr">
        <is>
          <t>ТСН-2001 4.10-11-1</t>
        </is>
      </c>
      <c r="K90" s="53" t="inlineStr">
        <is>
          <t>Подключение, маркировка и проверка шлейфов пожарной сигнализации</t>
        </is>
      </c>
      <c r="L90" s="53" t="n">
        <v>1191</v>
      </c>
      <c r="M90" s="53" t="inlineStr">
        <is>
          <t>м.п.</t>
        </is>
      </c>
      <c r="N90" s="53" t="n">
        <v>970</v>
      </c>
      <c r="O90" s="53" t="n">
        <v>8582.34</v>
      </c>
      <c r="P90" s="53" t="n">
        <v>136940.65</v>
      </c>
    </row>
    <row r="91" ht="13.8" customHeight="1" s="54">
      <c r="A91" s="53">
        <f>ROW(Source!A114)</f>
        <v/>
      </c>
      <c r="B91" s="53" t="n">
        <v>1497603091</v>
      </c>
      <c r="C91" s="53" t="n">
        <v>1497603490</v>
      </c>
      <c r="D91" s="53" t="n">
        <v>1483651850</v>
      </c>
      <c r="E91" s="53" t="n">
        <v>1080</v>
      </c>
      <c r="F91" s="53" t="n">
        <v>1</v>
      </c>
      <c r="G91" s="53" t="n">
        <v>1080</v>
      </c>
      <c r="H91" s="53" t="n">
        <v>1</v>
      </c>
      <c r="I91" s="53" t="inlineStr">
        <is>
          <t>4.8-245-1</t>
        </is>
      </c>
      <c r="J91" s="53" t="inlineStr">
        <is>
          <t>ТСН-2001 4.8-245-1</t>
        </is>
      </c>
      <c r="K91" s="53" t="inlineStr">
        <is>
          <t>Монтаж аварийных светильников и указателей</t>
        </is>
      </c>
      <c r="L91" s="53" t="n">
        <v>1191</v>
      </c>
      <c r="M91" s="53" t="inlineStr">
        <is>
          <t>шт.</t>
        </is>
      </c>
      <c r="N91" s="53" t="n">
        <v>80</v>
      </c>
      <c r="O91" s="53" t="n">
        <v>2346.38</v>
      </c>
      <c r="P91" s="53" t="n">
        <v>37439.07</v>
      </c>
    </row>
    <row r="92" ht="13.8" customHeight="1" s="54">
      <c r="A92" s="53">
        <f>ROW(Source!A115)</f>
        <v/>
      </c>
      <c r="B92" s="53" t="n">
        <v>1497603092</v>
      </c>
      <c r="C92" s="53" t="n">
        <v>1497603491</v>
      </c>
      <c r="D92" s="53" t="n">
        <v>1483651850</v>
      </c>
      <c r="E92" s="53" t="n">
        <v>1080</v>
      </c>
      <c r="F92" s="53" t="n">
        <v>1</v>
      </c>
      <c r="G92" s="53" t="n">
        <v>1080</v>
      </c>
      <c r="H92" s="53" t="n">
        <v>1</v>
      </c>
      <c r="I92" s="53" t="inlineStr">
        <is>
          <t>4.8-246-1</t>
        </is>
      </c>
      <c r="J92" s="53" t="inlineStr">
        <is>
          <t>ТСН-2001 4.8-246-1</t>
        </is>
      </c>
      <c r="K92" s="53" t="inlineStr">
        <is>
          <t>Монтаж дополнительных светильников эвакуационного освещения</t>
        </is>
      </c>
      <c r="L92" s="53" t="n">
        <v>1191</v>
      </c>
      <c r="M92" s="53" t="inlineStr">
        <is>
          <t>шт.</t>
        </is>
      </c>
      <c r="N92" s="53" t="n">
        <v>32</v>
      </c>
      <c r="O92" s="53" t="n">
        <v>1340.79</v>
      </c>
      <c r="P92" s="53" t="n">
        <v>21393.75</v>
      </c>
    </row>
    <row r="93" ht="13.8" customHeight="1" s="54">
      <c r="A93" s="53">
        <f>ROW(Source!A116)</f>
        <v/>
      </c>
      <c r="B93" s="53" t="n">
        <v>1497603093</v>
      </c>
      <c r="C93" s="53" t="n">
        <v>1497603492</v>
      </c>
      <c r="D93" s="53" t="n">
        <v>1483651850</v>
      </c>
      <c r="E93" s="53" t="n">
        <v>1080</v>
      </c>
      <c r="F93" s="53" t="n">
        <v>1</v>
      </c>
      <c r="G93" s="53" t="n">
        <v>1080</v>
      </c>
      <c r="H93" s="53" t="n">
        <v>1</v>
      </c>
      <c r="I93" s="53" t="inlineStr">
        <is>
          <t>4.10-151-1</t>
        </is>
      </c>
      <c r="J93" s="53" t="inlineStr">
        <is>
          <t>ТСН-2001 4.10-151-1</t>
        </is>
      </c>
      <c r="K93" s="53" t="inlineStr">
        <is>
          <t>Монтаж элементов вызывной/сигнальной индикации</t>
        </is>
      </c>
      <c r="L93" s="53" t="n">
        <v>1191</v>
      </c>
      <c r="M93" s="53" t="inlineStr">
        <is>
          <t>шт.</t>
        </is>
      </c>
      <c r="N93" s="53" t="n">
        <v>80</v>
      </c>
      <c r="O93" s="53" t="n">
        <v>1340.79</v>
      </c>
      <c r="P93" s="53" t="n">
        <v>21393.75</v>
      </c>
    </row>
    <row r="94" ht="13.8" customHeight="1" s="54">
      <c r="A94" s="53">
        <f>ROW(Source!A117)</f>
        <v/>
      </c>
      <c r="B94" s="53" t="n">
        <v>1497603094</v>
      </c>
      <c r="C94" s="53" t="n">
        <v>1497603493</v>
      </c>
      <c r="D94" s="53" t="n">
        <v>1483651850</v>
      </c>
      <c r="E94" s="53" t="n">
        <v>1080</v>
      </c>
      <c r="F94" s="53" t="n">
        <v>1</v>
      </c>
      <c r="G94" s="53" t="n">
        <v>1080</v>
      </c>
      <c r="H94" s="53" t="n">
        <v>1</v>
      </c>
      <c r="I94" s="53" t="inlineStr">
        <is>
          <t>4.10-15-1</t>
        </is>
      </c>
      <c r="J94" s="53" t="inlineStr">
        <is>
          <t>ТСН-2001 4.10-15-1</t>
        </is>
      </c>
      <c r="K94" s="53" t="inlineStr">
        <is>
          <t>Прокладка кабелей аварийного освещения</t>
        </is>
      </c>
      <c r="L94" s="53" t="n">
        <v>1191</v>
      </c>
      <c r="M94" s="53" t="inlineStr">
        <is>
          <t>м.п.</t>
        </is>
      </c>
      <c r="N94" s="53" t="n">
        <v>640</v>
      </c>
      <c r="O94" s="53" t="n">
        <v>1005.59</v>
      </c>
      <c r="P94" s="53" t="n">
        <v>16045.31</v>
      </c>
    </row>
    <row r="95" ht="13.8" customHeight="1" s="54">
      <c r="A95" s="53">
        <f>ROW(Source!A118)</f>
        <v/>
      </c>
      <c r="B95" s="53" t="n">
        <v>1497603095</v>
      </c>
      <c r="C95" s="53" t="n">
        <v>1497603494</v>
      </c>
      <c r="D95" s="53" t="n">
        <v>1483651850</v>
      </c>
      <c r="E95" s="53" t="n">
        <v>1080</v>
      </c>
      <c r="F95" s="53" t="n">
        <v>1</v>
      </c>
      <c r="G95" s="53" t="n">
        <v>1080</v>
      </c>
      <c r="H95" s="53" t="n">
        <v>1</v>
      </c>
      <c r="I95" s="53" t="inlineStr">
        <is>
          <t>Калькуляция - 094</t>
        </is>
      </c>
      <c r="J95" s="53" t="inlineStr">
        <is>
          <t>ТСН-2001 Калькуляция - 094</t>
        </is>
      </c>
      <c r="K95" s="53" t="inlineStr">
        <is>
          <t>Проверка, маркировка и протокол аварийного освещения</t>
        </is>
      </c>
      <c r="L95" s="53" t="n">
        <v>1191</v>
      </c>
      <c r="M95" s="53" t="inlineStr">
        <is>
          <t>компл.</t>
        </is>
      </c>
      <c r="N95" s="53" t="n">
        <v>8</v>
      </c>
      <c r="O95" s="53" t="n">
        <v>670.39</v>
      </c>
      <c r="P95" s="53" t="n">
        <v>10696.88</v>
      </c>
    </row>
    <row r="96" ht="13.8" customHeight="1" s="54">
      <c r="A96" s="53">
        <f>ROW(Source!A119)</f>
        <v/>
      </c>
      <c r="B96" s="53" t="n">
        <v>1497603096</v>
      </c>
      <c r="C96" s="53" t="n">
        <v>1497603495</v>
      </c>
      <c r="D96" s="53" t="n">
        <v>1483651850</v>
      </c>
      <c r="E96" s="53" t="n">
        <v>1080</v>
      </c>
      <c r="F96" s="53" t="n">
        <v>1</v>
      </c>
      <c r="G96" s="53" t="n">
        <v>1080</v>
      </c>
      <c r="H96" s="53" t="n">
        <v>1</v>
      </c>
      <c r="I96" s="53" t="inlineStr">
        <is>
          <t>4.10-15-1</t>
        </is>
      </c>
      <c r="J96" s="53" t="inlineStr">
        <is>
          <t>ТСН-2001 4.10-15-1</t>
        </is>
      </c>
      <c r="K96" s="53" t="inlineStr">
        <is>
          <t>Скрытая прокладка кабелей ОПС/СКС</t>
        </is>
      </c>
      <c r="L96" s="53" t="n">
        <v>1191</v>
      </c>
      <c r="M96" s="53" t="inlineStr">
        <is>
          <t>м.п.</t>
        </is>
      </c>
      <c r="N96" s="53" t="n">
        <v>1858</v>
      </c>
      <c r="O96" s="53" t="n">
        <v>23595.41</v>
      </c>
      <c r="P96" s="53" t="n">
        <v>376491.02</v>
      </c>
    </row>
    <row r="97" ht="13.8" customHeight="1" s="54">
      <c r="A97" s="53">
        <f>ROW(Source!A120)</f>
        <v/>
      </c>
      <c r="B97" s="53" t="n">
        <v>1497603097</v>
      </c>
      <c r="C97" s="53" t="n">
        <v>1497603496</v>
      </c>
      <c r="D97" s="53" t="n">
        <v>1483651850</v>
      </c>
      <c r="E97" s="53" t="n">
        <v>1080</v>
      </c>
      <c r="F97" s="53" t="n">
        <v>1</v>
      </c>
      <c r="G97" s="53" t="n">
        <v>1080</v>
      </c>
      <c r="H97" s="53" t="n">
        <v>1</v>
      </c>
      <c r="I97" s="53" t="inlineStr">
        <is>
          <t>4.10-81-1</t>
        </is>
      </c>
      <c r="J97" s="53" t="inlineStr">
        <is>
          <t>ТСН-2001 4.10-81-1</t>
        </is>
      </c>
      <c r="K97" s="53" t="inlineStr">
        <is>
          <t>Монтаж извещателей ОПС</t>
        </is>
      </c>
      <c r="L97" s="53" t="n">
        <v>1191</v>
      </c>
      <c r="M97" s="53" t="inlineStr">
        <is>
          <t>точка</t>
        </is>
      </c>
      <c r="N97" s="53" t="n">
        <v>99.18000000000001</v>
      </c>
      <c r="O97" s="53" t="n">
        <v>5131.58</v>
      </c>
      <c r="P97" s="53" t="n">
        <v>81880.03</v>
      </c>
    </row>
    <row r="98" ht="13.8" customHeight="1" s="54">
      <c r="A98" s="53">
        <f>ROW(Source!A121)</f>
        <v/>
      </c>
      <c r="B98" s="53" t="n">
        <v>1497603098</v>
      </c>
      <c r="C98" s="53" t="n">
        <v>1497603497</v>
      </c>
      <c r="D98" s="53" t="n">
        <v>1483651850</v>
      </c>
      <c r="E98" s="53" t="n">
        <v>1080</v>
      </c>
      <c r="F98" s="53" t="n">
        <v>1</v>
      </c>
      <c r="G98" s="53" t="n">
        <v>1080</v>
      </c>
      <c r="H98" s="53" t="n">
        <v>1</v>
      </c>
      <c r="I98" s="53" t="inlineStr">
        <is>
          <t>4.10-78-1</t>
        </is>
      </c>
      <c r="J98" s="53" t="inlineStr">
        <is>
          <t>ТСН-2001 4.10-78-1</t>
        </is>
      </c>
      <c r="K98" s="53" t="inlineStr">
        <is>
          <t>Монтаж точек СКС/связи и коммутационных элементов</t>
        </is>
      </c>
      <c r="L98" s="53" t="n">
        <v>1191</v>
      </c>
      <c r="M98" s="53" t="inlineStr">
        <is>
          <t>точка</t>
        </is>
      </c>
      <c r="N98" s="53" t="n">
        <v>71.81999999999999</v>
      </c>
      <c r="O98" s="53" t="n">
        <v>3665.41</v>
      </c>
      <c r="P98" s="53" t="n">
        <v>58485.74</v>
      </c>
    </row>
    <row r="99" ht="13.8" customHeight="1" s="54">
      <c r="A99" s="53">
        <f>ROW(Source!A122)</f>
        <v/>
      </c>
      <c r="B99" s="53" t="n">
        <v>1497603099</v>
      </c>
      <c r="C99" s="53" t="n">
        <v>1497603498</v>
      </c>
      <c r="D99" s="53" t="n">
        <v>1483651850</v>
      </c>
      <c r="E99" s="53" t="n">
        <v>1080</v>
      </c>
      <c r="F99" s="53" t="n">
        <v>1</v>
      </c>
      <c r="G99" s="53" t="n">
        <v>1080</v>
      </c>
      <c r="H99" s="53" t="n">
        <v>1</v>
      </c>
      <c r="I99" s="53" t="inlineStr">
        <is>
          <t>4.10-11-1</t>
        </is>
      </c>
      <c r="J99" s="53" t="inlineStr">
        <is>
          <t>ТСН-2001 4.10-11-1</t>
        </is>
      </c>
      <c r="K99" s="53" t="inlineStr">
        <is>
          <t>Разделка и включение кабелей ОПС/СКС</t>
        </is>
      </c>
      <c r="L99" s="53" t="n">
        <v>1191</v>
      </c>
      <c r="M99" s="53" t="inlineStr">
        <is>
          <t>конец</t>
        </is>
      </c>
      <c r="N99" s="53" t="n">
        <v>171</v>
      </c>
      <c r="O99" s="53" t="n">
        <v>2932.33</v>
      </c>
      <c r="P99" s="53" t="n">
        <v>46788.59</v>
      </c>
    </row>
    <row r="100" ht="13.8" customHeight="1" s="54">
      <c r="A100" s="53">
        <f>ROW(Source!A123)</f>
        <v/>
      </c>
      <c r="B100" s="53" t="n">
        <v>1497603100</v>
      </c>
      <c r="C100" s="53" t="n">
        <v>1497603499</v>
      </c>
      <c r="D100" s="53" t="n">
        <v>1483651850</v>
      </c>
      <c r="E100" s="53" t="n">
        <v>1080</v>
      </c>
      <c r="F100" s="53" t="n">
        <v>1</v>
      </c>
      <c r="G100" s="53" t="n">
        <v>1080</v>
      </c>
      <c r="H100" s="53" t="n">
        <v>1</v>
      </c>
      <c r="I100" s="53" t="inlineStr">
        <is>
          <t>4.10-15-1</t>
        </is>
      </c>
      <c r="J100" s="53" t="inlineStr">
        <is>
          <t>ТСН-2001 4.10-15-1</t>
        </is>
      </c>
      <c r="K100" s="53" t="inlineStr">
        <is>
          <t>Прокладка кабелей ОПС/СКС к точкам</t>
        </is>
      </c>
      <c r="L100" s="53" t="n">
        <v>1191</v>
      </c>
      <c r="M100" s="53" t="inlineStr">
        <is>
          <t>м.п.</t>
        </is>
      </c>
      <c r="N100" s="53" t="n">
        <v>1026</v>
      </c>
      <c r="O100" s="53" t="n">
        <v>2932.33</v>
      </c>
      <c r="P100" s="53" t="n">
        <v>46788.59</v>
      </c>
    </row>
    <row r="101" ht="13.8" customHeight="1" s="54">
      <c r="A101" s="53">
        <f>ROW(Source!A124)</f>
        <v/>
      </c>
      <c r="B101" s="53" t="n">
        <v>1497603101</v>
      </c>
      <c r="C101" s="53" t="n">
        <v>1497603500</v>
      </c>
      <c r="D101" s="53" t="n">
        <v>1483651850</v>
      </c>
      <c r="E101" s="53" t="n">
        <v>1080</v>
      </c>
      <c r="F101" s="53" t="n">
        <v>1</v>
      </c>
      <c r="G101" s="53" t="n">
        <v>1080</v>
      </c>
      <c r="H101" s="53" t="n">
        <v>1</v>
      </c>
      <c r="I101" s="53" t="inlineStr">
        <is>
          <t>4.10-78-1</t>
        </is>
      </c>
      <c r="J101" s="53" t="inlineStr">
        <is>
          <t>ТСН-2001 4.10-78-1</t>
        </is>
      </c>
      <c r="K101" s="53" t="inlineStr">
        <is>
          <t>Коммутационные панели/узлы связи и сигнализации</t>
        </is>
      </c>
      <c r="L101" s="53" t="n">
        <v>1191</v>
      </c>
      <c r="M101" s="53" t="inlineStr">
        <is>
          <t>точка</t>
        </is>
      </c>
      <c r="N101" s="53" t="n">
        <v>70</v>
      </c>
      <c r="O101" s="53" t="n">
        <v>3008.65</v>
      </c>
      <c r="P101" s="53" t="n">
        <v>48006.31</v>
      </c>
    </row>
    <row r="102" ht="13.8" customHeight="1" s="54">
      <c r="A102" s="53">
        <f>ROW(Source!A125)</f>
        <v/>
      </c>
      <c r="B102" s="53" t="n">
        <v>1497603102</v>
      </c>
      <c r="C102" s="53" t="n">
        <v>1497603500.1</v>
      </c>
      <c r="D102" s="53" t="n">
        <v>0</v>
      </c>
      <c r="E102" s="53" t="n">
        <v>1080</v>
      </c>
      <c r="F102" s="53" t="n">
        <v>1</v>
      </c>
      <c r="G102" s="53" t="n">
        <v>1080</v>
      </c>
      <c r="H102" s="53" t="n">
        <v>3</v>
      </c>
      <c r="I102" s="53" t="inlineStr">
        <is>
          <t>PETR-1089827</t>
        </is>
      </c>
      <c r="J102" s="53" t="inlineStr">
        <is>
          <t>PETR-1089827</t>
        </is>
      </c>
      <c r="K102" s="53" t="inlineStr">
        <is>
          <t>Акустические панели/перфорированные элементы для залов и переговорных</t>
        </is>
      </c>
      <c r="L102" s="53" t="n">
        <v>1301</v>
      </c>
      <c r="M102" s="53" t="inlineStr">
        <is>
          <t>м2</t>
        </is>
      </c>
      <c r="N102" s="53" t="n">
        <v>15.49</v>
      </c>
      <c r="O102" s="53" t="n">
        <v>72548.03</v>
      </c>
      <c r="P102" s="53" t="n">
        <v>72548.07000000001</v>
      </c>
    </row>
    <row r="103" ht="13.8" customHeight="1" s="54">
      <c r="A103" s="53">
        <f>ROW(Source!A126)</f>
        <v/>
      </c>
      <c r="B103" s="53" t="n">
        <v>1497603103</v>
      </c>
      <c r="C103" s="53" t="n">
        <v>1497603501</v>
      </c>
      <c r="D103" s="53" t="n">
        <v>1483651850</v>
      </c>
      <c r="E103" s="53" t="n">
        <v>1080</v>
      </c>
      <c r="F103" s="53" t="n">
        <v>1</v>
      </c>
      <c r="G103" s="53" t="n">
        <v>1080</v>
      </c>
      <c r="H103" s="53" t="n">
        <v>1</v>
      </c>
      <c r="I103" s="53" t="inlineStr">
        <is>
          <t>4.10-15-1</t>
        </is>
      </c>
      <c r="J103" s="53" t="inlineStr">
        <is>
          <t>ТСН-2001 4.10-15-1</t>
        </is>
      </c>
      <c r="K103" s="53" t="inlineStr">
        <is>
          <t>Прокладка слаботочных кабелей к точкам Wi-Fi/видеонаблюдения</t>
        </is>
      </c>
      <c r="L103" s="53" t="n">
        <v>1191</v>
      </c>
      <c r="M103" s="53" t="inlineStr">
        <is>
          <t>м.п.</t>
        </is>
      </c>
      <c r="N103" s="53" t="n">
        <v>560</v>
      </c>
      <c r="O103" s="53" t="n">
        <v>3008.65</v>
      </c>
      <c r="P103" s="53" t="n">
        <v>48006.31</v>
      </c>
    </row>
    <row r="104" ht="13.8" customHeight="1" s="54">
      <c r="A104" s="53">
        <f>ROW(Source!A127)</f>
        <v/>
      </c>
      <c r="B104" s="53" t="n">
        <v>1497603104</v>
      </c>
      <c r="C104" s="53" t="n">
        <v>1497603502</v>
      </c>
      <c r="D104" s="53" t="n">
        <v>1483651850</v>
      </c>
      <c r="E104" s="53" t="n">
        <v>1080</v>
      </c>
      <c r="F104" s="53" t="n">
        <v>1</v>
      </c>
      <c r="G104" s="53" t="n">
        <v>1080</v>
      </c>
      <c r="H104" s="53" t="n">
        <v>1</v>
      </c>
      <c r="I104" s="53" t="inlineStr">
        <is>
          <t>4.10-11-1</t>
        </is>
      </c>
      <c r="J104" s="53" t="inlineStr">
        <is>
          <t>ТСН-2001 4.10-11-1</t>
        </is>
      </c>
      <c r="K104" s="53" t="inlineStr">
        <is>
          <t>Разделка и включение слаботочных кабелей</t>
        </is>
      </c>
      <c r="L104" s="53" t="n">
        <v>1191</v>
      </c>
      <c r="M104" s="53" t="inlineStr">
        <is>
          <t>конец</t>
        </is>
      </c>
      <c r="N104" s="53" t="n">
        <v>140</v>
      </c>
      <c r="O104" s="53" t="n">
        <v>1805.19</v>
      </c>
      <c r="P104" s="53" t="n">
        <v>28803.79</v>
      </c>
    </row>
    <row r="105" ht="13.8" customHeight="1" s="54">
      <c r="A105" s="53">
        <f>ROW(Source!A128)</f>
        <v/>
      </c>
      <c r="B105" s="53" t="n">
        <v>1497603105</v>
      </c>
      <c r="C105" s="53" t="n">
        <v>1497603503</v>
      </c>
      <c r="D105" s="53" t="n">
        <v>1483651850</v>
      </c>
      <c r="E105" s="53" t="n">
        <v>1080</v>
      </c>
      <c r="F105" s="53" t="n">
        <v>1</v>
      </c>
      <c r="G105" s="53" t="n">
        <v>1080</v>
      </c>
      <c r="H105" s="53" t="n">
        <v>1</v>
      </c>
      <c r="I105" s="53" t="inlineStr">
        <is>
          <t>Калькуляция - 103</t>
        </is>
      </c>
      <c r="J105" s="53" t="inlineStr">
        <is>
          <t>ТСН-2001 Калькуляция - 103</t>
        </is>
      </c>
      <c r="K105" s="53" t="inlineStr">
        <is>
          <t>Монтаж и настройка точек Wi-Fi</t>
        </is>
      </c>
      <c r="L105" s="53" t="n">
        <v>1191</v>
      </c>
      <c r="M105" s="53" t="inlineStr">
        <is>
          <t>точка</t>
        </is>
      </c>
      <c r="N105" s="53" t="n">
        <v>31.5</v>
      </c>
      <c r="O105" s="53" t="n">
        <v>2406.92</v>
      </c>
      <c r="P105" s="53" t="n">
        <v>38405.05</v>
      </c>
    </row>
    <row r="106" ht="13.8" customHeight="1" s="54">
      <c r="A106" s="53">
        <f>ROW(Source!A129)</f>
        <v/>
      </c>
      <c r="B106" s="53" t="n">
        <v>1497603106</v>
      </c>
      <c r="C106" s="53" t="n">
        <v>1497603504</v>
      </c>
      <c r="D106" s="53" t="n">
        <v>1483651850</v>
      </c>
      <c r="E106" s="53" t="n">
        <v>1080</v>
      </c>
      <c r="F106" s="53" t="n">
        <v>1</v>
      </c>
      <c r="G106" s="53" t="n">
        <v>1080</v>
      </c>
      <c r="H106" s="53" t="n">
        <v>1</v>
      </c>
      <c r="I106" s="53" t="inlineStr">
        <is>
          <t>Калькуляция - 104</t>
        </is>
      </c>
      <c r="J106" s="53" t="inlineStr">
        <is>
          <t>ТСН-2001 Калькуляция - 104</t>
        </is>
      </c>
      <c r="K106" s="53" t="inlineStr">
        <is>
          <t>Монтаж и юстировка камер видеонаблюдения</t>
        </is>
      </c>
      <c r="L106" s="53" t="n">
        <v>1191</v>
      </c>
      <c r="M106" s="53" t="inlineStr">
        <is>
          <t>точка</t>
        </is>
      </c>
      <c r="N106" s="53" t="n">
        <v>38.5</v>
      </c>
      <c r="O106" s="53" t="n">
        <v>1805.17</v>
      </c>
      <c r="P106" s="53" t="n">
        <v>28803.79</v>
      </c>
    </row>
    <row r="107" ht="13.8" customHeight="1" s="54">
      <c r="A107" s="53">
        <f>ROW(Source!A130)</f>
        <v/>
      </c>
      <c r="B107" s="53" t="n">
        <v>1497603107</v>
      </c>
      <c r="C107" s="53" t="n">
        <v>1497603505</v>
      </c>
      <c r="D107" s="53" t="n">
        <v>1483651850</v>
      </c>
      <c r="E107" s="53" t="n">
        <v>1080</v>
      </c>
      <c r="F107" s="53" t="n">
        <v>1</v>
      </c>
      <c r="G107" s="53" t="n">
        <v>1080</v>
      </c>
      <c r="H107" s="53" t="n">
        <v>1</v>
      </c>
      <c r="I107" s="53" t="inlineStr">
        <is>
          <t>4.11-23-1</t>
        </is>
      </c>
      <c r="J107" s="53" t="inlineStr">
        <is>
          <t>ТСН-2001 4.11-23-1</t>
        </is>
      </c>
      <c r="K107" s="53" t="inlineStr">
        <is>
          <t>Присоединение проводов к приборам автоматики СКУД</t>
        </is>
      </c>
      <c r="L107" s="53" t="n">
        <v>1191</v>
      </c>
      <c r="M107" s="53" t="inlineStr">
        <is>
          <t>компл.</t>
        </is>
      </c>
      <c r="N107" s="53" t="n">
        <v>28</v>
      </c>
      <c r="O107" s="53" t="n">
        <v>2729.01</v>
      </c>
      <c r="P107" s="53" t="n">
        <v>43544.4</v>
      </c>
    </row>
    <row r="108" ht="13.8" customHeight="1" s="54">
      <c r="A108" s="53">
        <f>ROW(Source!A131)</f>
        <v/>
      </c>
      <c r="B108" s="53" t="n">
        <v>1497603108</v>
      </c>
      <c r="C108" s="53" t="n">
        <v>1497603506</v>
      </c>
      <c r="D108" s="53" t="n">
        <v>1483651850</v>
      </c>
      <c r="E108" s="53" t="n">
        <v>1080</v>
      </c>
      <c r="F108" s="53" t="n">
        <v>1</v>
      </c>
      <c r="G108" s="53" t="n">
        <v>1080</v>
      </c>
      <c r="H108" s="53" t="n">
        <v>1</v>
      </c>
      <c r="I108" s="53" t="inlineStr">
        <is>
          <t>4.10-15-1</t>
        </is>
      </c>
      <c r="J108" s="53" t="inlineStr">
        <is>
          <t>ТСН-2001 4.10-15-1</t>
        </is>
      </c>
      <c r="K108" s="53" t="inlineStr">
        <is>
          <t>Прокладка кабелей СКУД двери/зоны</t>
        </is>
      </c>
      <c r="L108" s="53" t="n">
        <v>1191</v>
      </c>
      <c r="M108" s="53" t="inlineStr">
        <is>
          <t>м.п.</t>
        </is>
      </c>
      <c r="N108" s="53" t="n">
        <v>280</v>
      </c>
      <c r="O108" s="53" t="n">
        <v>2729.01</v>
      </c>
      <c r="P108" s="53" t="n">
        <v>43544.4</v>
      </c>
    </row>
    <row r="109" ht="13.8" customHeight="1" s="54">
      <c r="A109" s="53">
        <f>ROW(Source!A132)</f>
        <v/>
      </c>
      <c r="B109" s="53" t="n">
        <v>1497603109</v>
      </c>
      <c r="C109" s="53" t="n">
        <v>1497603507</v>
      </c>
      <c r="D109" s="53" t="n">
        <v>1483651850</v>
      </c>
      <c r="E109" s="53" t="n">
        <v>1080</v>
      </c>
      <c r="F109" s="53" t="n">
        <v>1</v>
      </c>
      <c r="G109" s="53" t="n">
        <v>1080</v>
      </c>
      <c r="H109" s="53" t="n">
        <v>1</v>
      </c>
      <c r="I109" s="53" t="inlineStr">
        <is>
          <t>Калькуляция - 107</t>
        </is>
      </c>
      <c r="J109" s="53" t="inlineStr">
        <is>
          <t>ТСН-2001 Калькуляция - 107</t>
        </is>
      </c>
      <c r="K109" s="53" t="inlineStr">
        <is>
          <t>Монтаж контроллера и считывателей СКУД</t>
        </is>
      </c>
      <c r="L109" s="53" t="n">
        <v>1191</v>
      </c>
      <c r="M109" s="53" t="inlineStr">
        <is>
          <t>компл.</t>
        </is>
      </c>
      <c r="N109" s="53" t="n">
        <v>28</v>
      </c>
      <c r="O109" s="53" t="n">
        <v>4548.34</v>
      </c>
      <c r="P109" s="53" t="n">
        <v>72574</v>
      </c>
    </row>
    <row r="110" ht="13.8" customHeight="1" s="54">
      <c r="A110" s="53">
        <f>ROW(Source!A133)</f>
        <v/>
      </c>
      <c r="B110" s="53" t="n">
        <v>1497603110</v>
      </c>
      <c r="C110" s="53" t="n">
        <v>1497603508</v>
      </c>
      <c r="D110" s="53" t="n">
        <v>1483651850</v>
      </c>
      <c r="E110" s="53" t="n">
        <v>1080</v>
      </c>
      <c r="F110" s="53" t="n">
        <v>1</v>
      </c>
      <c r="G110" s="53" t="n">
        <v>1080</v>
      </c>
      <c r="H110" s="53" t="n">
        <v>1</v>
      </c>
      <c r="I110" s="53" t="inlineStr">
        <is>
          <t>Калькуляция - 108</t>
        </is>
      </c>
      <c r="J110" s="53" t="inlineStr">
        <is>
          <t>ТСН-2001 Калькуляция - 108</t>
        </is>
      </c>
      <c r="K110" s="53" t="inlineStr">
        <is>
          <t>Монтаж электрозамка, доводчика и дверной группы</t>
        </is>
      </c>
      <c r="L110" s="53" t="n">
        <v>1191</v>
      </c>
      <c r="M110" s="53" t="inlineStr">
        <is>
          <t>компл.</t>
        </is>
      </c>
      <c r="N110" s="53" t="n">
        <v>28</v>
      </c>
      <c r="O110" s="53" t="n">
        <v>4548.34</v>
      </c>
      <c r="P110" s="53" t="n">
        <v>72574</v>
      </c>
    </row>
    <row r="111" ht="13.8" customHeight="1" s="54">
      <c r="A111" s="53">
        <f>ROW(Source!A134)</f>
        <v/>
      </c>
      <c r="B111" s="53" t="n">
        <v>1497603111</v>
      </c>
      <c r="C111" s="53" t="n">
        <v>1497603509</v>
      </c>
      <c r="D111" s="53" t="n">
        <v>1483651850</v>
      </c>
      <c r="E111" s="53" t="n">
        <v>1080</v>
      </c>
      <c r="F111" s="53" t="n">
        <v>1</v>
      </c>
      <c r="G111" s="53" t="n">
        <v>1080</v>
      </c>
      <c r="H111" s="53" t="n">
        <v>1</v>
      </c>
      <c r="I111" s="53" t="inlineStr">
        <is>
          <t>Калькуляция - 109</t>
        </is>
      </c>
      <c r="J111" s="53" t="inlineStr">
        <is>
          <t>ТСН-2001 Калькуляция - 109</t>
        </is>
      </c>
      <c r="K111" s="53" t="inlineStr">
        <is>
          <t>Кнопка выхода, наладка и проверка зоны СКУД</t>
        </is>
      </c>
      <c r="L111" s="53" t="n">
        <v>1191</v>
      </c>
      <c r="M111" s="53" t="inlineStr">
        <is>
          <t>компл.</t>
        </is>
      </c>
      <c r="N111" s="53" t="n">
        <v>28</v>
      </c>
      <c r="O111" s="53" t="n">
        <v>3638.69</v>
      </c>
      <c r="P111" s="53" t="n">
        <v>58059.2</v>
      </c>
    </row>
    <row r="112" ht="13.8" customHeight="1" s="54">
      <c r="A112" s="53">
        <f>ROW(Source!A135)</f>
        <v/>
      </c>
      <c r="B112" s="53" t="n">
        <v>1497603112</v>
      </c>
      <c r="C112" s="53" t="n">
        <v>1497603510</v>
      </c>
      <c r="D112" s="53" t="n">
        <v>1483651850</v>
      </c>
      <c r="E112" s="53" t="n">
        <v>1080</v>
      </c>
      <c r="F112" s="53" t="n">
        <v>1</v>
      </c>
      <c r="G112" s="53" t="n">
        <v>1080</v>
      </c>
      <c r="H112" s="53" t="n">
        <v>1</v>
      </c>
      <c r="I112" s="53" t="inlineStr">
        <is>
          <t>Калькуляция - 110</t>
        </is>
      </c>
      <c r="J112" s="53" t="inlineStr">
        <is>
          <t>ТСН-2001 Калькуляция - 110</t>
        </is>
      </c>
      <c r="K112" s="53" t="inlineStr">
        <is>
          <t>Грязезащитная система входной зоны по выбранному изделию</t>
        </is>
      </c>
      <c r="L112" s="53" t="n">
        <v>1191</v>
      </c>
      <c r="M112" s="53" t="inlineStr">
        <is>
          <t>м2</t>
        </is>
      </c>
      <c r="N112" s="53" t="n">
        <v>41.4</v>
      </c>
      <c r="O112" s="53" t="n">
        <v>1734.81</v>
      </c>
      <c r="P112" s="53" t="n">
        <v>26280.19</v>
      </c>
    </row>
    <row r="113" ht="13.8" customHeight="1" s="54">
      <c r="A113" s="53">
        <f>ROW(Source!A136)</f>
        <v/>
      </c>
      <c r="B113" s="53" t="n">
        <v>1497603113</v>
      </c>
      <c r="C113" s="53" t="n">
        <v>1497603511</v>
      </c>
      <c r="D113" s="53" t="n">
        <v>1483651850</v>
      </c>
      <c r="E113" s="53" t="n">
        <v>1080</v>
      </c>
      <c r="F113" s="53" t="n">
        <v>1</v>
      </c>
      <c r="G113" s="53" t="n">
        <v>1080</v>
      </c>
      <c r="H113" s="53" t="n">
        <v>1</v>
      </c>
      <c r="I113" s="53" t="inlineStr">
        <is>
          <t>3.11-10-1</t>
        </is>
      </c>
      <c r="J113" s="53" t="inlineStr">
        <is>
          <t>ТСН-2001 3.11-10-1</t>
        </is>
      </c>
      <c r="K113" s="53" t="inlineStr">
        <is>
          <t>Подготовка основания под грязезащитное покрытие</t>
        </is>
      </c>
      <c r="L113" s="53" t="n">
        <v>1191</v>
      </c>
      <c r="M113" s="53" t="inlineStr">
        <is>
          <t>м2</t>
        </is>
      </c>
      <c r="N113" s="53" t="n">
        <v>41.4</v>
      </c>
      <c r="O113" s="53" t="n">
        <v>473.13</v>
      </c>
      <c r="P113" s="53" t="n">
        <v>7167.33</v>
      </c>
    </row>
    <row r="114" ht="13.8" customHeight="1" s="54">
      <c r="A114" s="53">
        <f>ROW(Source!A137)</f>
        <v/>
      </c>
      <c r="B114" s="53" t="n">
        <v>1497603114</v>
      </c>
      <c r="C114" s="53" t="n">
        <v>1497603512</v>
      </c>
      <c r="D114" s="53" t="n">
        <v>1483651850</v>
      </c>
      <c r="E114" s="53" t="n">
        <v>1080</v>
      </c>
      <c r="F114" s="53" t="n">
        <v>1</v>
      </c>
      <c r="G114" s="53" t="n">
        <v>1080</v>
      </c>
      <c r="H114" s="53" t="n">
        <v>1</v>
      </c>
      <c r="I114" s="53" t="inlineStr">
        <is>
          <t>3.11-36-1</t>
        </is>
      </c>
      <c r="J114" s="53" t="inlineStr">
        <is>
          <t>ТСН-2001 3.11-36-1</t>
        </is>
      </c>
      <c r="K114" s="53" t="inlineStr">
        <is>
          <t>Керамогранит/обрамление зоны грязезащиты</t>
        </is>
      </c>
      <c r="L114" s="53" t="n">
        <v>1191</v>
      </c>
      <c r="M114" s="53" t="inlineStr">
        <is>
          <t>м2</t>
        </is>
      </c>
      <c r="N114" s="53" t="n">
        <v>10.35</v>
      </c>
      <c r="O114" s="53" t="n">
        <v>473.13</v>
      </c>
      <c r="P114" s="53" t="n">
        <v>7167.33</v>
      </c>
    </row>
    <row r="115" ht="13.8" customHeight="1" s="54">
      <c r="A115" s="53">
        <f>ROW(Source!A138)</f>
        <v/>
      </c>
      <c r="B115" s="53" t="n">
        <v>1497603115</v>
      </c>
      <c r="C115" s="53" t="n">
        <v>1497603513</v>
      </c>
      <c r="D115" s="53" t="n">
        <v>1483651850</v>
      </c>
      <c r="E115" s="53" t="n">
        <v>1080</v>
      </c>
      <c r="F115" s="53" t="n">
        <v>1</v>
      </c>
      <c r="G115" s="53" t="n">
        <v>1080</v>
      </c>
      <c r="H115" s="53" t="n">
        <v>1</v>
      </c>
      <c r="I115" s="53" t="inlineStr">
        <is>
          <t>6.69-42-1</t>
        </is>
      </c>
      <c r="J115" s="53" t="inlineStr">
        <is>
          <t>ТСН-2001 6.69-42-1</t>
        </is>
      </c>
      <c r="K115" s="53" t="inlineStr">
        <is>
          <t>Герметизация и заделка примыканий входной зоны</t>
        </is>
      </c>
      <c r="L115" s="53" t="n">
        <v>1191</v>
      </c>
      <c r="M115" s="53" t="inlineStr">
        <is>
          <t>компл.</t>
        </is>
      </c>
      <c r="N115" s="53" t="n">
        <v>4.14</v>
      </c>
      <c r="O115" s="53" t="n">
        <v>473.13</v>
      </c>
      <c r="P115" s="53" t="n">
        <v>7167.33</v>
      </c>
    </row>
    <row r="116" ht="13.8" customHeight="1" s="54">
      <c r="A116" s="53">
        <f>ROW(Source!A139)</f>
        <v/>
      </c>
      <c r="B116" s="53" t="n">
        <v>1497603116</v>
      </c>
      <c r="C116" s="53" t="n">
        <v>1497603514</v>
      </c>
      <c r="D116" s="53" t="n">
        <v>1483651850</v>
      </c>
      <c r="E116" s="53" t="n">
        <v>1080</v>
      </c>
      <c r="F116" s="53" t="n">
        <v>1</v>
      </c>
      <c r="G116" s="53" t="n">
        <v>1080</v>
      </c>
      <c r="H116" s="53" t="n">
        <v>1</v>
      </c>
      <c r="I116" s="53" t="inlineStr">
        <is>
          <t>6.69-31-1</t>
        </is>
      </c>
      <c r="J116" s="53" t="inlineStr">
        <is>
          <t>ТСН-2001 6.69-31-1</t>
        </is>
      </c>
      <c r="K116" s="53" t="inlineStr">
        <is>
          <t>Финальная уборка и передача помещения</t>
        </is>
      </c>
      <c r="L116" s="53" t="n">
        <v>1191</v>
      </c>
      <c r="M116" s="53" t="inlineStr">
        <is>
          <t>м2</t>
        </is>
      </c>
      <c r="N116" s="53" t="n">
        <v>1440.5</v>
      </c>
      <c r="O116" s="53" t="n">
        <v>12722.52</v>
      </c>
      <c r="P116" s="53" t="n">
        <v>192730.95</v>
      </c>
    </row>
    <row r="117" ht="13.8" customHeight="1" s="54">
      <c r="A117" s="53">
        <f>ROW(Source!A140)</f>
        <v/>
      </c>
      <c r="B117" s="53" t="n">
        <v>1497603117</v>
      </c>
      <c r="C117" s="53" t="n">
        <v>1497603515</v>
      </c>
      <c r="D117" s="53" t="n">
        <v>1483651850</v>
      </c>
      <c r="E117" s="53" t="n">
        <v>1080</v>
      </c>
      <c r="F117" s="53" t="n">
        <v>1</v>
      </c>
      <c r="G117" s="53" t="n">
        <v>1080</v>
      </c>
      <c r="H117" s="53" t="n">
        <v>1</v>
      </c>
      <c r="I117" s="53" t="inlineStr">
        <is>
          <t>6.56-24-1</t>
        </is>
      </c>
      <c r="J117" s="53" t="inlineStr">
        <is>
          <t>ТСН-2001 6.56-24-1</t>
        </is>
      </c>
      <c r="K117" s="53" t="inlineStr">
        <is>
          <t>Установка дверной коробки</t>
        </is>
      </c>
      <c r="L117" s="53" t="n">
        <v>1191</v>
      </c>
      <c r="M117" s="53" t="inlineStr">
        <is>
          <t>шт.</t>
        </is>
      </c>
      <c r="N117" s="53" t="n">
        <v>61</v>
      </c>
      <c r="O117" s="53" t="n">
        <v>7225.9</v>
      </c>
      <c r="P117" s="53" t="n">
        <v>108495.1</v>
      </c>
    </row>
    <row r="118" ht="13.8" customHeight="1" s="54">
      <c r="A118" s="53">
        <f>ROW(Source!A141)</f>
        <v/>
      </c>
      <c r="B118" s="53" t="n">
        <v>1497603118</v>
      </c>
      <c r="C118" s="53" t="n">
        <v>1497603516</v>
      </c>
      <c r="D118" s="53" t="n">
        <v>1483651850</v>
      </c>
      <c r="E118" s="53" t="n">
        <v>1080</v>
      </c>
      <c r="F118" s="53" t="n">
        <v>1</v>
      </c>
      <c r="G118" s="53" t="n">
        <v>1080</v>
      </c>
      <c r="H118" s="53" t="n">
        <v>1</v>
      </c>
      <c r="I118" s="53" t="inlineStr">
        <is>
          <t>6.56-25-1</t>
        </is>
      </c>
      <c r="J118" s="53" t="inlineStr">
        <is>
          <t>ТСН-2001 6.56-25-1</t>
        </is>
      </c>
      <c r="K118" s="53" t="inlineStr">
        <is>
          <t>Установка дверного полотна</t>
        </is>
      </c>
      <c r="L118" s="53" t="n">
        <v>1191</v>
      </c>
      <c r="M118" s="53" t="inlineStr">
        <is>
          <t>шт.</t>
        </is>
      </c>
      <c r="N118" s="53" t="n">
        <v>61</v>
      </c>
      <c r="O118" s="53" t="n">
        <v>7225.9</v>
      </c>
      <c r="P118" s="53" t="n">
        <v>108495.1</v>
      </c>
    </row>
    <row r="119" ht="13.8" customHeight="1" s="54">
      <c r="A119" s="53">
        <f>ROW(Source!A142)</f>
        <v/>
      </c>
      <c r="B119" s="53" t="n">
        <v>1497603119</v>
      </c>
      <c r="C119" s="53" t="n">
        <v>1497603517</v>
      </c>
      <c r="D119" s="53" t="n">
        <v>1483651850</v>
      </c>
      <c r="E119" s="53" t="n">
        <v>1080</v>
      </c>
      <c r="F119" s="53" t="n">
        <v>1</v>
      </c>
      <c r="G119" s="53" t="n">
        <v>1080</v>
      </c>
      <c r="H119" s="53" t="n">
        <v>1</v>
      </c>
      <c r="I119" s="53" t="inlineStr">
        <is>
          <t>6.56-27-1</t>
        </is>
      </c>
      <c r="J119" s="53" t="inlineStr">
        <is>
          <t>ТСН-2001 6.56-27-1</t>
        </is>
      </c>
      <c r="K119" s="53" t="inlineStr">
        <is>
          <t>Установка наличников и доборов</t>
        </is>
      </c>
      <c r="L119" s="53" t="n">
        <v>1191</v>
      </c>
      <c r="M119" s="53" t="inlineStr">
        <is>
          <t>шт.</t>
        </is>
      </c>
      <c r="N119" s="53" t="n">
        <v>61</v>
      </c>
      <c r="O119" s="53" t="n">
        <v>4335.54</v>
      </c>
      <c r="P119" s="53" t="n">
        <v>65097.06</v>
      </c>
    </row>
    <row r="120" ht="13.8" customHeight="1" s="54">
      <c r="A120" s="53">
        <f>ROW(Source!A143)</f>
        <v/>
      </c>
      <c r="B120" s="53" t="n">
        <v>1497603120</v>
      </c>
      <c r="C120" s="53" t="n">
        <v>1497603518</v>
      </c>
      <c r="D120" s="53" t="n">
        <v>1483651850</v>
      </c>
      <c r="E120" s="53" t="n">
        <v>1080</v>
      </c>
      <c r="F120" s="53" t="n">
        <v>1</v>
      </c>
      <c r="G120" s="53" t="n">
        <v>1080</v>
      </c>
      <c r="H120" s="53" t="n">
        <v>1</v>
      </c>
      <c r="I120" s="53" t="inlineStr">
        <is>
          <t>6.56-30-1</t>
        </is>
      </c>
      <c r="J120" s="53" t="inlineStr">
        <is>
          <t>ТСН-2001 6.56-30-1</t>
        </is>
      </c>
      <c r="K120" s="53" t="inlineStr">
        <is>
          <t>Смена/монтаж дверных приборов и фурнитуры</t>
        </is>
      </c>
      <c r="L120" s="53" t="n">
        <v>1191</v>
      </c>
      <c r="M120" s="53" t="inlineStr">
        <is>
          <t>шт.</t>
        </is>
      </c>
      <c r="N120" s="53" t="n">
        <v>61</v>
      </c>
      <c r="O120" s="53" t="n">
        <v>4335.54</v>
      </c>
      <c r="P120" s="53" t="n">
        <v>65097.06</v>
      </c>
    </row>
    <row r="121" ht="13.8" customHeight="1" s="54">
      <c r="A121" s="53">
        <f>ROW(Source!A144)</f>
        <v/>
      </c>
      <c r="B121" s="53" t="n">
        <v>1497603121</v>
      </c>
      <c r="C121" s="53" t="n">
        <v>1497603519</v>
      </c>
      <c r="D121" s="53" t="n">
        <v>1483651850</v>
      </c>
      <c r="E121" s="53" t="n">
        <v>1080</v>
      </c>
      <c r="F121" s="53" t="n">
        <v>1</v>
      </c>
      <c r="G121" s="53" t="n">
        <v>1080</v>
      </c>
      <c r="H121" s="53" t="n">
        <v>1</v>
      </c>
      <c r="I121" s="53" t="inlineStr">
        <is>
          <t>3.15-71-3</t>
        </is>
      </c>
      <c r="J121" s="53" t="inlineStr">
        <is>
          <t>ТСН-2001 3.15-71-3</t>
        </is>
      </c>
      <c r="K121" s="53" t="inlineStr">
        <is>
          <t>Отделка дверных откосов</t>
        </is>
      </c>
      <c r="L121" s="53" t="n">
        <v>1191</v>
      </c>
      <c r="M121" s="53" t="inlineStr">
        <is>
          <t>шт.</t>
        </is>
      </c>
      <c r="N121" s="53" t="n">
        <v>61</v>
      </c>
      <c r="O121" s="53" t="n">
        <v>2890.36</v>
      </c>
      <c r="P121" s="53" t="n">
        <v>43398.04</v>
      </c>
    </row>
    <row r="122" ht="13.8" customHeight="1" s="54">
      <c r="A122" s="53">
        <f>ROW(Source!A145)</f>
        <v/>
      </c>
      <c r="B122" s="53" t="n">
        <v>1497603122</v>
      </c>
      <c r="C122" s="53" t="n">
        <v>1497603520</v>
      </c>
      <c r="D122" s="53" t="n">
        <v>1483651850</v>
      </c>
      <c r="E122" s="53" t="n">
        <v>1080</v>
      </c>
      <c r="F122" s="53" t="n">
        <v>1</v>
      </c>
      <c r="G122" s="53" t="n">
        <v>1080</v>
      </c>
      <c r="H122" s="53" t="n">
        <v>1</v>
      </c>
      <c r="I122" s="53" t="inlineStr">
        <is>
          <t>3.15-96-3</t>
        </is>
      </c>
      <c r="J122" s="53" t="inlineStr">
        <is>
          <t>ТСН-2001 3.15-96-3</t>
        </is>
      </c>
      <c r="K122" s="53" t="inlineStr">
        <is>
          <t>Окраска откосов и примыканий дверного блока</t>
        </is>
      </c>
      <c r="L122" s="53" t="n">
        <v>1191</v>
      </c>
      <c r="M122" s="53" t="inlineStr">
        <is>
          <t>шт.</t>
        </is>
      </c>
      <c r="N122" s="53" t="n">
        <v>61</v>
      </c>
      <c r="O122" s="53" t="n">
        <v>2890.35</v>
      </c>
      <c r="P122" s="53" t="n">
        <v>43398.04</v>
      </c>
    </row>
    <row r="123" ht="13.8" customHeight="1" s="54">
      <c r="A123" s="53">
        <f>ROW(Source!A146)</f>
        <v/>
      </c>
      <c r="B123" s="53" t="n">
        <v>1497603123</v>
      </c>
      <c r="C123" s="53" t="n">
        <v>1497603521</v>
      </c>
      <c r="D123" s="53" t="n">
        <v>1483651850</v>
      </c>
      <c r="E123" s="53" t="n">
        <v>1080</v>
      </c>
      <c r="F123" s="53" t="n">
        <v>1</v>
      </c>
      <c r="G123" s="53" t="n">
        <v>1080</v>
      </c>
      <c r="H123" s="53" t="n">
        <v>1</v>
      </c>
      <c r="I123" s="53" t="inlineStr">
        <is>
          <t>6.56-18-1</t>
        </is>
      </c>
      <c r="J123" s="53" t="inlineStr">
        <is>
          <t>ТСН-2001 6.56-18-1</t>
        </is>
      </c>
      <c r="K123" s="53" t="inlineStr">
        <is>
          <t>Ремонт деревянных полотен/фасадов встроенных шкафов</t>
        </is>
      </c>
      <c r="L123" s="53" t="n">
        <v>1191</v>
      </c>
      <c r="M123" s="53" t="inlineStr">
        <is>
          <t>компл.</t>
        </is>
      </c>
      <c r="N123" s="53" t="n">
        <v>23</v>
      </c>
      <c r="O123" s="53" t="n">
        <v>1803.25</v>
      </c>
      <c r="P123" s="53" t="n">
        <v>27075.34</v>
      </c>
    </row>
    <row r="124" ht="13.8" customHeight="1" s="54">
      <c r="A124" s="53">
        <f>ROW(Source!A147)</f>
        <v/>
      </c>
      <c r="B124" s="53" t="n">
        <v>1497603124</v>
      </c>
      <c r="C124" s="53" t="n">
        <v>1497603522</v>
      </c>
      <c r="D124" s="53" t="n">
        <v>1483651850</v>
      </c>
      <c r="E124" s="53" t="n">
        <v>1080</v>
      </c>
      <c r="F124" s="53" t="n">
        <v>1</v>
      </c>
      <c r="G124" s="53" t="n">
        <v>1080</v>
      </c>
      <c r="H124" s="53" t="n">
        <v>1</v>
      </c>
      <c r="I124" s="53" t="inlineStr">
        <is>
          <t>Калькуляция - 122</t>
        </is>
      </c>
      <c r="J124" s="53" t="inlineStr">
        <is>
          <t>ТСН-2001 Калькуляция - 122</t>
        </is>
      </c>
      <c r="K124" s="53" t="inlineStr">
        <is>
          <t>Фасады, направляющие и доводчики встроенных шкафов</t>
        </is>
      </c>
      <c r="L124" s="53" t="n">
        <v>1191</v>
      </c>
      <c r="M124" s="53" t="inlineStr">
        <is>
          <t>компл.</t>
        </is>
      </c>
      <c r="N124" s="53" t="n">
        <v>23</v>
      </c>
      <c r="O124" s="53" t="n">
        <v>2524.55</v>
      </c>
      <c r="P124" s="53" t="n">
        <v>37905.47</v>
      </c>
    </row>
    <row r="125" ht="13.8" customHeight="1" s="54">
      <c r="A125" s="53">
        <f>ROW(Source!A148)</f>
        <v/>
      </c>
      <c r="B125" s="53" t="n">
        <v>1497603125</v>
      </c>
      <c r="C125" s="53" t="n">
        <v>1497603523</v>
      </c>
      <c r="D125" s="53" t="n">
        <v>1483651850</v>
      </c>
      <c r="E125" s="53" t="n">
        <v>1080</v>
      </c>
      <c r="F125" s="53" t="n">
        <v>1</v>
      </c>
      <c r="G125" s="53" t="n">
        <v>1080</v>
      </c>
      <c r="H125" s="53" t="n">
        <v>1</v>
      </c>
      <c r="I125" s="53" t="inlineStr">
        <is>
          <t>Калькуляция - 123</t>
        </is>
      </c>
      <c r="J125" s="53" t="inlineStr">
        <is>
          <t>ТСН-2001 Калькуляция - 123</t>
        </is>
      </c>
      <c r="K125" s="53" t="inlineStr">
        <is>
          <t>Полки, штанги, крепеж и внутреннее наполнение</t>
        </is>
      </c>
      <c r="L125" s="53" t="n">
        <v>1191</v>
      </c>
      <c r="M125" s="53" t="inlineStr">
        <is>
          <t>компл.</t>
        </is>
      </c>
      <c r="N125" s="53" t="n">
        <v>23</v>
      </c>
      <c r="O125" s="53" t="n">
        <v>1803.25</v>
      </c>
      <c r="P125" s="53" t="n">
        <v>27075.34</v>
      </c>
    </row>
    <row r="126" ht="13.8" customHeight="1" s="54">
      <c r="A126" s="53">
        <f>ROW(Source!A149)</f>
        <v/>
      </c>
      <c r="B126" s="53" t="n">
        <v>1497603126</v>
      </c>
      <c r="C126" s="53" t="n">
        <v>1497603524</v>
      </c>
      <c r="D126" s="53" t="n">
        <v>1483651850</v>
      </c>
      <c r="E126" s="53" t="n">
        <v>1080</v>
      </c>
      <c r="F126" s="53" t="n">
        <v>1</v>
      </c>
      <c r="G126" s="53" t="n">
        <v>1080</v>
      </c>
      <c r="H126" s="53" t="n">
        <v>1</v>
      </c>
      <c r="I126" s="53" t="inlineStr">
        <is>
          <t>4.8-245-1</t>
        </is>
      </c>
      <c r="J126" s="53" t="inlineStr">
        <is>
          <t>ТСН-2001 4.8-245-1</t>
        </is>
      </c>
      <c r="K126" s="53" t="inlineStr">
        <is>
          <t>Подсветка встроенных шкафов</t>
        </is>
      </c>
      <c r="L126" s="53" t="n">
        <v>1191</v>
      </c>
      <c r="M126" s="53" t="inlineStr">
        <is>
          <t>компл.</t>
        </is>
      </c>
      <c r="N126" s="53" t="n">
        <v>23</v>
      </c>
      <c r="O126" s="53" t="n">
        <v>1081.94</v>
      </c>
      <c r="P126" s="53" t="n">
        <v>16245.2</v>
      </c>
    </row>
    <row r="127" ht="13.8" customHeight="1" s="54">
      <c r="A127" s="53">
        <f>ROW(Source!A150)</f>
        <v/>
      </c>
      <c r="B127" s="53" t="n">
        <v>1497603127</v>
      </c>
      <c r="C127" s="53" t="n">
        <v>1497603525</v>
      </c>
      <c r="D127" s="53" t="n">
        <v>1483651850</v>
      </c>
      <c r="E127" s="53" t="n">
        <v>1080</v>
      </c>
      <c r="F127" s="53" t="n">
        <v>1</v>
      </c>
      <c r="G127" s="53" t="n">
        <v>1080</v>
      </c>
      <c r="H127" s="53" t="n">
        <v>1</v>
      </c>
      <c r="I127" s="53" t="inlineStr">
        <is>
          <t>3.11-32-1</t>
        </is>
      </c>
      <c r="J127" s="53" t="inlineStr">
        <is>
          <t>ТСН-2001 3.11-32-1</t>
        </is>
      </c>
      <c r="K127" s="53" t="inlineStr">
        <is>
          <t>Гидроизоляция пола с заводом на стены</t>
        </is>
      </c>
      <c r="L127" s="53" t="n">
        <v>1191</v>
      </c>
      <c r="M127" s="53" t="inlineStr">
        <is>
          <t>м2</t>
        </is>
      </c>
      <c r="N127" s="53" t="n">
        <v>141.6</v>
      </c>
      <c r="O127" s="53" t="n">
        <v>7415.85</v>
      </c>
      <c r="P127" s="53" t="n">
        <v>115787.35</v>
      </c>
    </row>
    <row r="128" ht="13.8" customHeight="1" s="54">
      <c r="A128" s="53">
        <f>ROW(Source!A151)</f>
        <v/>
      </c>
      <c r="B128" s="53" t="n">
        <v>1497603128</v>
      </c>
      <c r="C128" s="53" t="n">
        <v>1497603526</v>
      </c>
      <c r="D128" s="53" t="n">
        <v>1483651850</v>
      </c>
      <c r="E128" s="53" t="n">
        <v>1080</v>
      </c>
      <c r="F128" s="53" t="n">
        <v>1</v>
      </c>
      <c r="G128" s="53" t="n">
        <v>1080</v>
      </c>
      <c r="H128" s="53" t="n">
        <v>1</v>
      </c>
      <c r="I128" s="53" t="inlineStr">
        <is>
          <t>3.11-36-1</t>
        </is>
      </c>
      <c r="J128" s="53" t="inlineStr">
        <is>
          <t>ТСН-2001 3.11-36-1</t>
        </is>
      </c>
      <c r="K128" s="53" t="inlineStr">
        <is>
          <t>Укладка плитки/керамогранита пола</t>
        </is>
      </c>
      <c r="L128" s="53" t="n">
        <v>1191</v>
      </c>
      <c r="M128" s="53" t="inlineStr">
        <is>
          <t>м2</t>
        </is>
      </c>
      <c r="N128" s="53" t="n">
        <v>204.6</v>
      </c>
      <c r="O128" s="53" t="n">
        <v>31549.73</v>
      </c>
      <c r="P128" s="53" t="n">
        <v>492601.62</v>
      </c>
    </row>
    <row r="129" ht="13.8" customHeight="1" s="54">
      <c r="A129" s="53">
        <f>ROW(Source!A152)</f>
        <v/>
      </c>
      <c r="B129" s="53" t="n">
        <v>1497603129</v>
      </c>
      <c r="C129" s="53" t="n">
        <v>1497603527</v>
      </c>
      <c r="D129" s="53" t="n">
        <v>1483651850</v>
      </c>
      <c r="E129" s="53" t="n">
        <v>1080</v>
      </c>
      <c r="F129" s="53" t="n">
        <v>1</v>
      </c>
      <c r="G129" s="53" t="n">
        <v>1080</v>
      </c>
      <c r="H129" s="53" t="n">
        <v>1</v>
      </c>
      <c r="I129" s="53" t="inlineStr">
        <is>
          <t>6.52-18-1</t>
        </is>
      </c>
      <c r="J129" s="53" t="inlineStr">
        <is>
          <t>ТСН-2001 6.52-18-1</t>
        </is>
      </c>
      <c r="K129" s="53" t="inlineStr">
        <is>
          <t>Обмазочная гидроизоляция стен мокрых зон</t>
        </is>
      </c>
      <c r="L129" s="53" t="n">
        <v>1191</v>
      </c>
      <c r="M129" s="53" t="inlineStr">
        <is>
          <t>м2</t>
        </is>
      </c>
      <c r="N129" s="53" t="n">
        <v>274.35</v>
      </c>
      <c r="O129" s="53" t="n">
        <v>5578.62</v>
      </c>
      <c r="P129" s="53" t="n">
        <v>84509.44</v>
      </c>
    </row>
    <row r="130" ht="13.8" customHeight="1" s="54">
      <c r="A130" s="53">
        <f>ROW(Source!A153)</f>
        <v/>
      </c>
      <c r="B130" s="53" t="n">
        <v>1497603130</v>
      </c>
      <c r="C130" s="53" t="n">
        <v>1497603528</v>
      </c>
      <c r="D130" s="53" t="n">
        <v>1483651850</v>
      </c>
      <c r="E130" s="53" t="n">
        <v>1080</v>
      </c>
      <c r="F130" s="53" t="n">
        <v>1</v>
      </c>
      <c r="G130" s="53" t="n">
        <v>1080</v>
      </c>
      <c r="H130" s="53" t="n">
        <v>1</v>
      </c>
      <c r="I130" s="53" t="inlineStr">
        <is>
          <t>3.11-32-1</t>
        </is>
      </c>
      <c r="J130" s="53" t="inlineStr">
        <is>
          <t>ТСН-2001 3.11-32-1</t>
        </is>
      </c>
      <c r="K130" s="53" t="inlineStr">
        <is>
          <t>Гидроизоляционные ленты/примыкания мокрых зон</t>
        </is>
      </c>
      <c r="L130" s="53" t="n">
        <v>1191</v>
      </c>
      <c r="M130" s="53" t="inlineStr">
        <is>
          <t>м2</t>
        </is>
      </c>
      <c r="N130" s="53" t="n">
        <v>68.58750000000001</v>
      </c>
      <c r="O130" s="53" t="n">
        <v>3099.23</v>
      </c>
      <c r="P130" s="53" t="n">
        <v>46949.69</v>
      </c>
    </row>
    <row r="131" ht="13.8" customHeight="1" s="54">
      <c r="A131" s="53">
        <f>ROW(Source!A154)</f>
        <v/>
      </c>
      <c r="B131" s="53" t="n">
        <v>1497603131</v>
      </c>
      <c r="C131" s="53" t="n">
        <v>1497603529</v>
      </c>
      <c r="D131" s="53" t="n">
        <v>1483651850</v>
      </c>
      <c r="E131" s="53" t="n">
        <v>1080</v>
      </c>
      <c r="F131" s="53" t="n">
        <v>1</v>
      </c>
      <c r="G131" s="53" t="n">
        <v>1080</v>
      </c>
      <c r="H131" s="53" t="n">
        <v>1</v>
      </c>
      <c r="I131" s="53" t="inlineStr">
        <is>
          <t>3.15-165-1</t>
        </is>
      </c>
      <c r="J131" s="53" t="inlineStr">
        <is>
          <t>ТСН-2001 3.15-165-1</t>
        </is>
      </c>
      <c r="K131" s="53" t="inlineStr">
        <is>
          <t>Грунтование стен перед гидроизоляцией</t>
        </is>
      </c>
      <c r="L131" s="53" t="n">
        <v>1191</v>
      </c>
      <c r="M131" s="53" t="inlineStr">
        <is>
          <t>м2</t>
        </is>
      </c>
      <c r="N131" s="53" t="n">
        <v>274.35</v>
      </c>
      <c r="O131" s="53" t="n">
        <v>1239.69</v>
      </c>
      <c r="P131" s="53" t="n">
        <v>18779.88</v>
      </c>
    </row>
    <row r="132" ht="13.8" customHeight="1" s="54">
      <c r="A132" s="53">
        <f>ROW(Source!A155)</f>
        <v/>
      </c>
      <c r="B132" s="53" t="n">
        <v>1497603132</v>
      </c>
      <c r="C132" s="53" t="n">
        <v>1497603530</v>
      </c>
      <c r="D132" s="53" t="n">
        <v>1483651850</v>
      </c>
      <c r="E132" s="53" t="n">
        <v>1080</v>
      </c>
      <c r="F132" s="53" t="n">
        <v>1</v>
      </c>
      <c r="G132" s="53" t="n">
        <v>1080</v>
      </c>
      <c r="H132" s="53" t="n">
        <v>1</v>
      </c>
      <c r="I132" s="53" t="inlineStr">
        <is>
          <t>3.15-139-1</t>
        </is>
      </c>
      <c r="J132" s="53" t="inlineStr">
        <is>
          <t>ТСН-2001 3.15-139-1</t>
        </is>
      </c>
      <c r="K132" s="53" t="inlineStr">
        <is>
          <t>Герметизация и затирка примыканий мокрых зон</t>
        </is>
      </c>
      <c r="L132" s="53" t="n">
        <v>1191</v>
      </c>
      <c r="M132" s="53" t="inlineStr">
        <is>
          <t>м2</t>
        </is>
      </c>
      <c r="N132" s="53" t="n">
        <v>54.87</v>
      </c>
      <c r="O132" s="53" t="n">
        <v>2479.39</v>
      </c>
      <c r="P132" s="53" t="n">
        <v>37559.75</v>
      </c>
    </row>
    <row r="133" ht="13.8" customHeight="1" s="54">
      <c r="A133" s="53">
        <f>ROW(Source!A156)</f>
        <v/>
      </c>
      <c r="B133" s="53" t="n">
        <v>1497603133</v>
      </c>
      <c r="C133" s="53" t="n">
        <v>1497603531</v>
      </c>
      <c r="D133" s="53" t="n">
        <v>1483651850</v>
      </c>
      <c r="E133" s="53" t="n">
        <v>1080</v>
      </c>
      <c r="F133" s="53" t="n">
        <v>1</v>
      </c>
      <c r="G133" s="53" t="n">
        <v>1080</v>
      </c>
      <c r="H133" s="53" t="n">
        <v>1</v>
      </c>
      <c r="I133" s="53" t="inlineStr">
        <is>
          <t>3.15-149-1</t>
        </is>
      </c>
      <c r="J133" s="53" t="inlineStr">
        <is>
          <t>ТСН-2001 3.15-149-1</t>
        </is>
      </c>
      <c r="K133" s="53" t="inlineStr">
        <is>
          <t>Облицовка стен плиткой/керамогранитом</t>
        </is>
      </c>
      <c r="L133" s="53" t="n">
        <v>1191</v>
      </c>
      <c r="M133" s="53" t="inlineStr">
        <is>
          <t>м2</t>
        </is>
      </c>
      <c r="N133" s="53" t="n">
        <v>274.35</v>
      </c>
      <c r="O133" s="53" t="n">
        <v>48698.2</v>
      </c>
      <c r="P133" s="53" t="n">
        <v>737719.83</v>
      </c>
    </row>
    <row r="134" ht="13.8" customHeight="1" s="54">
      <c r="A134" s="53">
        <f>ROW(Source!A157)</f>
        <v/>
      </c>
      <c r="B134" s="53" t="n">
        <v>1497603134</v>
      </c>
      <c r="C134" s="53" t="n">
        <v>1497603532</v>
      </c>
      <c r="D134" s="53" t="n">
        <v>1483651850</v>
      </c>
      <c r="E134" s="53" t="n">
        <v>1080</v>
      </c>
      <c r="F134" s="53" t="n">
        <v>1</v>
      </c>
      <c r="G134" s="53" t="n">
        <v>1080</v>
      </c>
      <c r="H134" s="53" t="n">
        <v>1</v>
      </c>
      <c r="I134" s="53" t="inlineStr">
        <is>
          <t>3.15-139-1</t>
        </is>
      </c>
      <c r="J134" s="53" t="inlineStr">
        <is>
          <t>ТСН-2001 3.15-139-1</t>
        </is>
      </c>
      <c r="K134" s="53" t="inlineStr">
        <is>
          <t>Затирка и санитарная герметизация</t>
        </is>
      </c>
      <c r="L134" s="53" t="n">
        <v>1191</v>
      </c>
      <c r="M134" s="53" t="inlineStr">
        <is>
          <t>м2</t>
        </is>
      </c>
      <c r="N134" s="53" t="n">
        <v>274.35</v>
      </c>
      <c r="O134" s="53" t="n">
        <v>6788.35</v>
      </c>
      <c r="P134" s="53" t="n">
        <v>102835.39</v>
      </c>
    </row>
    <row r="135" ht="13.8" customHeight="1" s="54">
      <c r="A135" s="53">
        <f>ROW(Source!A158)</f>
        <v/>
      </c>
      <c r="B135" s="53" t="n">
        <v>1497603135</v>
      </c>
      <c r="C135" s="53" t="n">
        <v>1497603533</v>
      </c>
      <c r="D135" s="53" t="n">
        <v>1483651850</v>
      </c>
      <c r="E135" s="53" t="n">
        <v>1080</v>
      </c>
      <c r="F135" s="53" t="n">
        <v>1</v>
      </c>
      <c r="G135" s="53" t="n">
        <v>1080</v>
      </c>
      <c r="H135" s="53" t="n">
        <v>1</v>
      </c>
      <c r="I135" s="53" t="inlineStr">
        <is>
          <t>3.15-71-1</t>
        </is>
      </c>
      <c r="J135" s="53" t="inlineStr">
        <is>
          <t>ТСН-2001 3.15-71-1</t>
        </is>
      </c>
      <c r="K135" s="53" t="inlineStr">
        <is>
          <t>Влагостойкая облицовка потолка ГКЛ/ГВЛ</t>
        </is>
      </c>
      <c r="L135" s="53" t="n">
        <v>1191</v>
      </c>
      <c r="M135" s="53" t="inlineStr">
        <is>
          <t>м2</t>
        </is>
      </c>
      <c r="N135" s="53" t="n">
        <v>204.6</v>
      </c>
      <c r="O135" s="53" t="n">
        <v>10259.85</v>
      </c>
      <c r="P135" s="53" t="n">
        <v>155424.53</v>
      </c>
    </row>
    <row r="136" ht="13.8" customHeight="1" s="54">
      <c r="A136" s="53">
        <f>ROW(Source!A159)</f>
        <v/>
      </c>
      <c r="B136" s="53" t="n">
        <v>1497603136</v>
      </c>
      <c r="C136" s="53" t="n">
        <v>1497603534</v>
      </c>
      <c r="D136" s="53" t="n">
        <v>1483651850</v>
      </c>
      <c r="E136" s="53" t="n">
        <v>1080</v>
      </c>
      <c r="F136" s="53" t="n">
        <v>1</v>
      </c>
      <c r="G136" s="53" t="n">
        <v>1080</v>
      </c>
      <c r="H136" s="53" t="n">
        <v>1</v>
      </c>
      <c r="I136" s="53" t="inlineStr">
        <is>
          <t>3.15-103-1</t>
        </is>
      </c>
      <c r="J136" s="53" t="inlineStr">
        <is>
          <t>ТСН-2001 3.15-103-1</t>
        </is>
      </c>
      <c r="K136" s="53" t="inlineStr">
        <is>
          <t>Шпаклевка влагостойкого потолка</t>
        </is>
      </c>
      <c r="L136" s="53" t="n">
        <v>1191</v>
      </c>
      <c r="M136" s="53" t="inlineStr">
        <is>
          <t>м2</t>
        </is>
      </c>
      <c r="N136" s="53" t="n">
        <v>204.6</v>
      </c>
      <c r="O136" s="53" t="n">
        <v>5862.77</v>
      </c>
      <c r="P136" s="53" t="n">
        <v>88814.02</v>
      </c>
    </row>
    <row r="137" ht="13.8" customHeight="1" s="54">
      <c r="A137" s="53">
        <f>ROW(Source!A160)</f>
        <v/>
      </c>
      <c r="B137" s="53" t="n">
        <v>1497603137</v>
      </c>
      <c r="C137" s="53" t="n">
        <v>1497603535</v>
      </c>
      <c r="D137" s="53" t="n">
        <v>1483651850</v>
      </c>
      <c r="E137" s="53" t="n">
        <v>1080</v>
      </c>
      <c r="F137" s="53" t="n">
        <v>1</v>
      </c>
      <c r="G137" s="53" t="n">
        <v>1080</v>
      </c>
      <c r="H137" s="53" t="n">
        <v>1</v>
      </c>
      <c r="I137" s="53" t="inlineStr">
        <is>
          <t>3.15-96-4</t>
        </is>
      </c>
      <c r="J137" s="53" t="inlineStr">
        <is>
          <t>ТСН-2001 3.15-96-4</t>
        </is>
      </c>
      <c r="K137" s="53" t="inlineStr">
        <is>
          <t>Окраска потолка влагостойким составом</t>
        </is>
      </c>
      <c r="L137" s="53" t="n">
        <v>1191</v>
      </c>
      <c r="M137" s="53" t="inlineStr">
        <is>
          <t>м2</t>
        </is>
      </c>
      <c r="N137" s="53" t="n">
        <v>204.6</v>
      </c>
      <c r="O137" s="53" t="n">
        <v>5862.77</v>
      </c>
      <c r="P137" s="53" t="n">
        <v>88814.02</v>
      </c>
    </row>
    <row r="138" ht="13.8" customHeight="1" s="54">
      <c r="A138" s="53">
        <f>ROW(Source!A161)</f>
        <v/>
      </c>
      <c r="B138" s="53" t="n">
        <v>1497603138</v>
      </c>
      <c r="C138" s="53" t="n">
        <v>1497603536</v>
      </c>
      <c r="D138" s="53" t="n">
        <v>1483651850</v>
      </c>
      <c r="E138" s="53" t="n">
        <v>1080</v>
      </c>
      <c r="F138" s="53" t="n">
        <v>1</v>
      </c>
      <c r="G138" s="53" t="n">
        <v>1080</v>
      </c>
      <c r="H138" s="53" t="n">
        <v>1</v>
      </c>
      <c r="I138" s="53" t="inlineStr">
        <is>
          <t>Калькуляция - 136</t>
        </is>
      </c>
      <c r="J138" s="53" t="inlineStr">
        <is>
          <t>ТСН-2001 Калькуляция - 136</t>
        </is>
      </c>
      <c r="K138" s="53" t="inlineStr">
        <is>
          <t>Ревизионные люки и закладные мокрой зоны</t>
        </is>
      </c>
      <c r="L138" s="53" t="n">
        <v>1191</v>
      </c>
      <c r="M138" s="53" t="inlineStr">
        <is>
          <t>шт.</t>
        </is>
      </c>
      <c r="N138" s="53" t="n">
        <v>12.276</v>
      </c>
      <c r="O138" s="53" t="n">
        <v>4397.08</v>
      </c>
      <c r="P138" s="53" t="n">
        <v>66610.50999999999</v>
      </c>
    </row>
    <row r="139" ht="13.8" customHeight="1" s="54">
      <c r="A139" s="53">
        <f>ROW(Source!A162)</f>
        <v/>
      </c>
      <c r="B139" s="53" t="n">
        <v>1497603139</v>
      </c>
      <c r="C139" s="53" t="n">
        <v>1497603537</v>
      </c>
      <c r="D139" s="53" t="n">
        <v>1483651850</v>
      </c>
      <c r="E139" s="53" t="n">
        <v>1080</v>
      </c>
      <c r="F139" s="53" t="n">
        <v>1</v>
      </c>
      <c r="G139" s="53" t="n">
        <v>1080</v>
      </c>
      <c r="H139" s="53" t="n">
        <v>1</v>
      </c>
      <c r="I139" s="53" t="inlineStr">
        <is>
          <t>4.8-245-1</t>
        </is>
      </c>
      <c r="J139" s="53" t="inlineStr">
        <is>
          <t>ТСН-2001 4.8-245-1</t>
        </is>
      </c>
      <c r="K139" s="53" t="inlineStr">
        <is>
          <t>Влагозащищенные светильники потолка</t>
        </is>
      </c>
      <c r="L139" s="53" t="n">
        <v>1191</v>
      </c>
      <c r="M139" s="53" t="inlineStr">
        <is>
          <t>шт.</t>
        </is>
      </c>
      <c r="N139" s="53" t="n">
        <v>16.368</v>
      </c>
      <c r="O139" s="53" t="n">
        <v>2931.4</v>
      </c>
      <c r="P139" s="53" t="n">
        <v>44407.01</v>
      </c>
    </row>
    <row r="140" ht="13.8" customHeight="1" s="54">
      <c r="A140" s="53">
        <f>ROW(Source!A163)</f>
        <v/>
      </c>
      <c r="B140" s="53" t="n">
        <v>1497603140</v>
      </c>
      <c r="C140" s="53" t="n">
        <v>1497603538</v>
      </c>
      <c r="D140" s="53" t="n">
        <v>1483651850</v>
      </c>
      <c r="E140" s="53" t="n">
        <v>1080</v>
      </c>
      <c r="F140" s="53" t="n">
        <v>1</v>
      </c>
      <c r="G140" s="53" t="n">
        <v>1080</v>
      </c>
      <c r="H140" s="53" t="n">
        <v>1</v>
      </c>
      <c r="I140" s="53" t="inlineStr">
        <is>
          <t>3.15-71-1</t>
        </is>
      </c>
      <c r="J140" s="53" t="inlineStr">
        <is>
          <t>ТСН-2001 3.15-71-1</t>
        </is>
      </c>
      <c r="K140" s="53" t="inlineStr">
        <is>
          <t>Облицовка потолка листовыми материалами</t>
        </is>
      </c>
      <c r="L140" s="53" t="n">
        <v>1191</v>
      </c>
      <c r="M140" s="53" t="inlineStr">
        <is>
          <t>м2</t>
        </is>
      </c>
      <c r="N140" s="53" t="n">
        <v>709.2</v>
      </c>
      <c r="O140" s="53" t="n">
        <v>34996</v>
      </c>
      <c r="P140" s="53" t="n">
        <v>530147.74</v>
      </c>
    </row>
    <row r="141" ht="13.8" customHeight="1" s="54">
      <c r="A141" s="53">
        <f>ROW(Source!A164)</f>
        <v/>
      </c>
      <c r="B141" s="53" t="n">
        <v>1497603141</v>
      </c>
      <c r="C141" s="53" t="n">
        <v>1497603539</v>
      </c>
      <c r="D141" s="53" t="n">
        <v>1483651850</v>
      </c>
      <c r="E141" s="53" t="n">
        <v>1080</v>
      </c>
      <c r="F141" s="53" t="n">
        <v>1</v>
      </c>
      <c r="G141" s="53" t="n">
        <v>1080</v>
      </c>
      <c r="H141" s="53" t="n">
        <v>1</v>
      </c>
      <c r="I141" s="53" t="inlineStr">
        <is>
          <t>Калькуляция - 139</t>
        </is>
      </c>
      <c r="J141" s="53" t="inlineStr">
        <is>
          <t>ТСН-2001 Калькуляция - 139</t>
        </is>
      </c>
      <c r="K141" s="53" t="inlineStr">
        <is>
          <t>Каркас потолка, подвесы, закладные и усиления</t>
        </is>
      </c>
      <c r="L141" s="53" t="n">
        <v>1191</v>
      </c>
      <c r="M141" s="53" t="inlineStr">
        <is>
          <t>м2</t>
        </is>
      </c>
      <c r="N141" s="53" t="n">
        <v>709.2</v>
      </c>
      <c r="O141" s="53" t="n">
        <v>29996.57</v>
      </c>
      <c r="P141" s="53" t="n">
        <v>454412.35</v>
      </c>
    </row>
    <row r="142" ht="13.8" customHeight="1" s="54">
      <c r="A142" s="53">
        <f>ROW(Source!A165)</f>
        <v/>
      </c>
      <c r="B142" s="53" t="n">
        <v>1497603142</v>
      </c>
      <c r="C142" s="53" t="n">
        <v>1497603540</v>
      </c>
      <c r="D142" s="53" t="n">
        <v>1483651850</v>
      </c>
      <c r="E142" s="53" t="n">
        <v>1080</v>
      </c>
      <c r="F142" s="53" t="n">
        <v>1</v>
      </c>
      <c r="G142" s="53" t="n">
        <v>1080</v>
      </c>
      <c r="H142" s="53" t="n">
        <v>1</v>
      </c>
      <c r="I142" s="53" t="inlineStr">
        <is>
          <t>3.15-103-1</t>
        </is>
      </c>
      <c r="J142" s="53" t="inlineStr">
        <is>
          <t>ТСН-2001 3.15-103-1</t>
        </is>
      </c>
      <c r="K142" s="53" t="inlineStr">
        <is>
          <t>Финишная шпаклевка потолка</t>
        </is>
      </c>
      <c r="L142" s="53" t="n">
        <v>1191</v>
      </c>
      <c r="M142" s="53" t="inlineStr">
        <is>
          <t>м2</t>
        </is>
      </c>
      <c r="N142" s="53" t="n">
        <v>709.2</v>
      </c>
      <c r="O142" s="53" t="n">
        <v>14998.29</v>
      </c>
      <c r="P142" s="53" t="n">
        <v>227206.17</v>
      </c>
    </row>
    <row r="143" ht="13.8" customHeight="1" s="54">
      <c r="A143" s="53">
        <f>ROW(Source!A166)</f>
        <v/>
      </c>
      <c r="B143" s="53" t="n">
        <v>1497603143</v>
      </c>
      <c r="C143" s="53" t="n">
        <v>1497603541</v>
      </c>
      <c r="D143" s="53" t="n">
        <v>1483651850</v>
      </c>
      <c r="E143" s="53" t="n">
        <v>1080</v>
      </c>
      <c r="F143" s="53" t="n">
        <v>1</v>
      </c>
      <c r="G143" s="53" t="n">
        <v>1080</v>
      </c>
      <c r="H143" s="53" t="n">
        <v>1</v>
      </c>
      <c r="I143" s="53" t="inlineStr">
        <is>
          <t>3.15-96-4</t>
        </is>
      </c>
      <c r="J143" s="53" t="inlineStr">
        <is>
          <t>ТСН-2001 3.15-96-4</t>
        </is>
      </c>
      <c r="K143" s="53" t="inlineStr">
        <is>
          <t>Окраска потолка</t>
        </is>
      </c>
      <c r="L143" s="53" t="n">
        <v>1191</v>
      </c>
      <c r="M143" s="53" t="inlineStr">
        <is>
          <t>м2</t>
        </is>
      </c>
      <c r="N143" s="53" t="n">
        <v>709.2</v>
      </c>
      <c r="O143" s="53" t="n">
        <v>14998.29</v>
      </c>
      <c r="P143" s="53" t="n">
        <v>227206.17</v>
      </c>
    </row>
    <row r="144" ht="13.8" customHeight="1" s="54">
      <c r="A144" s="53">
        <f>ROW(Source!A167)</f>
        <v/>
      </c>
      <c r="B144" s="53" t="n">
        <v>1497603144</v>
      </c>
      <c r="C144" s="53" t="n">
        <v>1497603542</v>
      </c>
      <c r="D144" s="53" t="n">
        <v>1483651850</v>
      </c>
      <c r="E144" s="53" t="n">
        <v>1080</v>
      </c>
      <c r="F144" s="53" t="n">
        <v>1</v>
      </c>
      <c r="G144" s="53" t="n">
        <v>1080</v>
      </c>
      <c r="H144" s="53" t="n">
        <v>1</v>
      </c>
      <c r="I144" s="53" t="inlineStr">
        <is>
          <t>4.8-246-1</t>
        </is>
      </c>
      <c r="J144" s="53" t="inlineStr">
        <is>
          <t>ТСН-2001 4.8-246-1</t>
        </is>
      </c>
      <c r="K144" s="53" t="inlineStr">
        <is>
          <t>Закладные и монтаж светильников в потолке</t>
        </is>
      </c>
      <c r="L144" s="53" t="n">
        <v>1191</v>
      </c>
      <c r="M144" s="53" t="inlineStr">
        <is>
          <t>шт.</t>
        </is>
      </c>
      <c r="N144" s="53" t="n">
        <v>56.736</v>
      </c>
      <c r="O144" s="53" t="n">
        <v>4999.43</v>
      </c>
      <c r="P144" s="53" t="n">
        <v>75735.39</v>
      </c>
    </row>
    <row r="145" ht="13.8" customHeight="1" s="54">
      <c r="A145" s="53">
        <f>ROW(Source!A168)</f>
        <v/>
      </c>
      <c r="B145" s="53" t="n">
        <v>1497603145</v>
      </c>
      <c r="C145" s="53" t="n">
        <v>1497603543</v>
      </c>
      <c r="D145" s="53" t="n">
        <v>1483651850</v>
      </c>
      <c r="E145" s="53" t="n">
        <v>1080</v>
      </c>
      <c r="F145" s="53" t="n">
        <v>1</v>
      </c>
      <c r="G145" s="53" t="n">
        <v>1080</v>
      </c>
      <c r="H145" s="53" t="n">
        <v>1</v>
      </c>
      <c r="I145" s="53" t="inlineStr">
        <is>
          <t>3.16-31-1</t>
        </is>
      </c>
      <c r="J145" s="53" t="inlineStr">
        <is>
          <t>ТСН-2001 3.16-31-1</t>
        </is>
      </c>
      <c r="K145" s="53" t="inlineStr">
        <is>
          <t>Скрытая прокладка труб ХВС/ГВС</t>
        </is>
      </c>
      <c r="L145" s="53" t="n">
        <v>1191</v>
      </c>
      <c r="M145" s="53" t="inlineStr">
        <is>
          <t>м.п.</t>
        </is>
      </c>
      <c r="N145" s="53" t="n">
        <v>175.2</v>
      </c>
      <c r="O145" s="53" t="n">
        <v>10505.87</v>
      </c>
      <c r="P145" s="53" t="n">
        <v>169224.2</v>
      </c>
    </row>
    <row r="146" ht="13.8" customHeight="1" s="54">
      <c r="A146" s="53">
        <f>ROW(Source!A169)</f>
        <v/>
      </c>
      <c r="B146" s="53" t="n">
        <v>1497603146</v>
      </c>
      <c r="C146" s="53" t="n">
        <v>1497603544</v>
      </c>
      <c r="D146" s="53" t="n">
        <v>1483651850</v>
      </c>
      <c r="E146" s="53" t="n">
        <v>1080</v>
      </c>
      <c r="F146" s="53" t="n">
        <v>1</v>
      </c>
      <c r="G146" s="53" t="n">
        <v>1080</v>
      </c>
      <c r="H146" s="53" t="n">
        <v>1</v>
      </c>
      <c r="I146" s="53" t="inlineStr">
        <is>
          <t>3.16-13-1</t>
        </is>
      </c>
      <c r="J146" s="53" t="inlineStr">
        <is>
          <t>ТСН-2001 3.16-13-1</t>
        </is>
      </c>
      <c r="K146" s="53" t="inlineStr">
        <is>
          <t>Скрытая прокладка труб канализации ПВХ</t>
        </is>
      </c>
      <c r="L146" s="53" t="n">
        <v>1191</v>
      </c>
      <c r="M146" s="53" t="inlineStr">
        <is>
          <t>м.п.</t>
        </is>
      </c>
      <c r="N146" s="53" t="n">
        <v>87.59999999999999</v>
      </c>
      <c r="O146" s="53" t="n">
        <v>7504.19</v>
      </c>
      <c r="P146" s="53" t="n">
        <v>120874.43</v>
      </c>
    </row>
    <row r="147" ht="13.8" customHeight="1" s="54">
      <c r="A147" s="53">
        <f>ROW(Source!A170)</f>
        <v/>
      </c>
      <c r="B147" s="53" t="n">
        <v>1497603147</v>
      </c>
      <c r="C147" s="53" t="n">
        <v>1497603545</v>
      </c>
      <c r="D147" s="53" t="n">
        <v>1483651850</v>
      </c>
      <c r="E147" s="53" t="n">
        <v>1080</v>
      </c>
      <c r="F147" s="53" t="n">
        <v>1</v>
      </c>
      <c r="G147" s="53" t="n">
        <v>1080</v>
      </c>
      <c r="H147" s="53" t="n">
        <v>1</v>
      </c>
      <c r="I147" s="53" t="inlineStr">
        <is>
          <t>6.69-5-3</t>
        </is>
      </c>
      <c r="J147" s="53" t="inlineStr">
        <is>
          <t>ТСН-2001 6.69-5-3</t>
        </is>
      </c>
      <c r="K147" s="53" t="inlineStr">
        <is>
          <t>Штробы и борозды под трубопроводы</t>
        </is>
      </c>
      <c r="L147" s="53" t="n">
        <v>1191</v>
      </c>
      <c r="M147" s="53" t="inlineStr">
        <is>
          <t>м.п.</t>
        </is>
      </c>
      <c r="N147" s="53" t="n">
        <v>146</v>
      </c>
      <c r="O147" s="53" t="n">
        <v>4502.51</v>
      </c>
      <c r="P147" s="53" t="n">
        <v>72524.66</v>
      </c>
    </row>
    <row r="148" ht="13.8" customHeight="1" s="54">
      <c r="A148" s="53">
        <f>ROW(Source!A171)</f>
        <v/>
      </c>
      <c r="B148" s="53" t="n">
        <v>1497603148</v>
      </c>
      <c r="C148" s="53" t="n">
        <v>1497603546</v>
      </c>
      <c r="D148" s="53" t="n">
        <v>1483651850</v>
      </c>
      <c r="E148" s="53" t="n">
        <v>1080</v>
      </c>
      <c r="F148" s="53" t="n">
        <v>1</v>
      </c>
      <c r="G148" s="53" t="n">
        <v>1080</v>
      </c>
      <c r="H148" s="53" t="n">
        <v>1</v>
      </c>
      <c r="I148" s="53" t="inlineStr">
        <is>
          <t>6.69-42-1</t>
        </is>
      </c>
      <c r="J148" s="53" t="inlineStr">
        <is>
          <t>ТСН-2001 6.69-42-1</t>
        </is>
      </c>
      <c r="K148" s="53" t="inlineStr">
        <is>
          <t>Заделка проходок и отверстий после прокладки труб</t>
        </is>
      </c>
      <c r="L148" s="53" t="n">
        <v>1191</v>
      </c>
      <c r="M148" s="53" t="inlineStr">
        <is>
          <t>шт.</t>
        </is>
      </c>
      <c r="N148" s="53" t="n">
        <v>58.4</v>
      </c>
      <c r="O148" s="53" t="n">
        <v>4502.51</v>
      </c>
      <c r="P148" s="53" t="n">
        <v>72524.66</v>
      </c>
    </row>
    <row r="149" ht="13.8" customHeight="1" s="54">
      <c r="A149" s="53">
        <f>ROW(Source!A172)</f>
        <v/>
      </c>
      <c r="B149" s="53" t="n">
        <v>1497603149</v>
      </c>
      <c r="C149" s="53" t="n">
        <v>1497603547</v>
      </c>
      <c r="D149" s="53" t="n">
        <v>1483651850</v>
      </c>
      <c r="E149" s="53" t="n">
        <v>1080</v>
      </c>
      <c r="F149" s="53" t="n">
        <v>1</v>
      </c>
      <c r="G149" s="53" t="n">
        <v>1080</v>
      </c>
      <c r="H149" s="53" t="n">
        <v>1</v>
      </c>
      <c r="I149" s="53" t="inlineStr">
        <is>
          <t>3.16-29-1</t>
        </is>
      </c>
      <c r="J149" s="53" t="inlineStr">
        <is>
          <t>ТСН-2001 3.16-29-1</t>
        </is>
      </c>
      <c r="K149" s="53" t="inlineStr">
        <is>
          <t>Гидравлическое испытание скрытых трубопроводов</t>
        </is>
      </c>
      <c r="L149" s="53" t="n">
        <v>1191</v>
      </c>
      <c r="M149" s="53" t="inlineStr">
        <is>
          <t>м.п.</t>
        </is>
      </c>
      <c r="N149" s="53" t="n">
        <v>292</v>
      </c>
      <c r="O149" s="53" t="n">
        <v>3001.67</v>
      </c>
      <c r="P149" s="53" t="n">
        <v>48349.77</v>
      </c>
    </row>
    <row r="150" ht="13.8" customHeight="1" s="54">
      <c r="A150" s="53">
        <f>ROW(Source!A173)</f>
        <v/>
      </c>
      <c r="B150" s="53" t="n">
        <v>1497603150</v>
      </c>
      <c r="C150" s="53" t="n">
        <v>1497603548</v>
      </c>
      <c r="D150" s="53" t="n">
        <v>1483651850</v>
      </c>
      <c r="E150" s="53" t="n">
        <v>1080</v>
      </c>
      <c r="F150" s="53" t="n">
        <v>1</v>
      </c>
      <c r="G150" s="53" t="n">
        <v>1080</v>
      </c>
      <c r="H150" s="53" t="n">
        <v>1</v>
      </c>
      <c r="I150" s="53" t="inlineStr">
        <is>
          <t>3.16-15-1</t>
        </is>
      </c>
      <c r="J150" s="53" t="inlineStr">
        <is>
          <t>ТСН-2001 3.16-15-1</t>
        </is>
      </c>
      <c r="K150" s="53" t="inlineStr">
        <is>
          <t>Монтаж запорной арматуры</t>
        </is>
      </c>
      <c r="L150" s="53" t="n">
        <v>1191</v>
      </c>
      <c r="M150" s="53" t="inlineStr">
        <is>
          <t>компл.</t>
        </is>
      </c>
      <c r="N150" s="53" t="n">
        <v>49</v>
      </c>
      <c r="O150" s="53" t="n">
        <v>2896.84</v>
      </c>
      <c r="P150" s="53" t="n">
        <v>46661.19</v>
      </c>
    </row>
    <row r="151" ht="13.8" customHeight="1" s="54">
      <c r="A151" s="53">
        <f>ROW(Source!A174)</f>
        <v/>
      </c>
      <c r="B151" s="53" t="n">
        <v>1497603151</v>
      </c>
      <c r="C151" s="53" t="n">
        <v>1497603549</v>
      </c>
      <c r="D151" s="53" t="n">
        <v>1483651850</v>
      </c>
      <c r="E151" s="53" t="n">
        <v>1080</v>
      </c>
      <c r="F151" s="53" t="n">
        <v>1</v>
      </c>
      <c r="G151" s="53" t="n">
        <v>1080</v>
      </c>
      <c r="H151" s="53" t="n">
        <v>1</v>
      </c>
      <c r="I151" s="53" t="inlineStr">
        <is>
          <t>3.17-2-3</t>
        </is>
      </c>
      <c r="J151" s="53" t="inlineStr">
        <is>
          <t>ТСН-2001 3.17-2-3</t>
        </is>
      </c>
      <c r="K151" s="53" t="inlineStr">
        <is>
          <t>Монтаж смесителей и подводок</t>
        </is>
      </c>
      <c r="L151" s="53" t="n">
        <v>1191</v>
      </c>
      <c r="M151" s="53" t="inlineStr">
        <is>
          <t>компл.</t>
        </is>
      </c>
      <c r="N151" s="53" t="n">
        <v>49</v>
      </c>
      <c r="O151" s="53" t="n">
        <v>2896.84</v>
      </c>
      <c r="P151" s="53" t="n">
        <v>46661.19</v>
      </c>
    </row>
    <row r="152" ht="13.8" customHeight="1" s="54">
      <c r="A152" s="53">
        <f>ROW(Source!A175)</f>
        <v/>
      </c>
      <c r="B152" s="53" t="n">
        <v>1497603152</v>
      </c>
      <c r="C152" s="53" t="n">
        <v>1497603550</v>
      </c>
      <c r="D152" s="53" t="n">
        <v>1483651850</v>
      </c>
      <c r="E152" s="53" t="n">
        <v>1080</v>
      </c>
      <c r="F152" s="53" t="n">
        <v>1</v>
      </c>
      <c r="G152" s="53" t="n">
        <v>1080</v>
      </c>
      <c r="H152" s="53" t="n">
        <v>1</v>
      </c>
      <c r="I152" s="53" t="inlineStr">
        <is>
          <t>3.16-14-1</t>
        </is>
      </c>
      <c r="J152" s="53" t="inlineStr">
        <is>
          <t>ТСН-2001 3.16-14-1</t>
        </is>
      </c>
      <c r="K152" s="53" t="inlineStr">
        <is>
          <t>Гибкие подводки, сифоны и присоединения</t>
        </is>
      </c>
      <c r="L152" s="53" t="n">
        <v>1191</v>
      </c>
      <c r="M152" s="53" t="inlineStr">
        <is>
          <t>компл.</t>
        </is>
      </c>
      <c r="N152" s="53" t="n">
        <v>49</v>
      </c>
      <c r="O152" s="53" t="n">
        <v>2317.47</v>
      </c>
      <c r="P152" s="53" t="n">
        <v>37328.95</v>
      </c>
    </row>
    <row r="153" ht="13.8" customHeight="1" s="54">
      <c r="A153" s="53">
        <f>ROW(Source!A176)</f>
        <v/>
      </c>
      <c r="B153" s="53" t="n">
        <v>1497603153</v>
      </c>
      <c r="C153" s="53" t="n">
        <v>1497603551</v>
      </c>
      <c r="D153" s="53" t="n">
        <v>1483651850</v>
      </c>
      <c r="E153" s="53" t="n">
        <v>1080</v>
      </c>
      <c r="F153" s="53" t="n">
        <v>1</v>
      </c>
      <c r="G153" s="53" t="n">
        <v>1080</v>
      </c>
      <c r="H153" s="53" t="n">
        <v>1</v>
      </c>
      <c r="I153" s="53" t="inlineStr">
        <is>
          <t>3.16-33-1</t>
        </is>
      </c>
      <c r="J153" s="53" t="inlineStr">
        <is>
          <t>ТСН-2001 3.16-33-1</t>
        </is>
      </c>
      <c r="K153" s="53" t="inlineStr">
        <is>
          <t>Ревизии и противопожарные муфты на канализации</t>
        </is>
      </c>
      <c r="L153" s="53" t="n">
        <v>1191</v>
      </c>
      <c r="M153" s="53" t="inlineStr">
        <is>
          <t>компл.</t>
        </is>
      </c>
      <c r="N153" s="53" t="n">
        <v>19.6</v>
      </c>
      <c r="O153" s="53" t="n">
        <v>1738.11</v>
      </c>
      <c r="P153" s="53" t="n">
        <v>27996.71</v>
      </c>
    </row>
    <row r="154" ht="13.8" customHeight="1" s="54">
      <c r="A154" s="53">
        <f>ROW(Source!A177)</f>
        <v/>
      </c>
      <c r="B154" s="53" t="n">
        <v>1497603154</v>
      </c>
      <c r="C154" s="53" t="n">
        <v>1497603552</v>
      </c>
      <c r="D154" s="53" t="n">
        <v>1483651850</v>
      </c>
      <c r="E154" s="53" t="n">
        <v>1080</v>
      </c>
      <c r="F154" s="53" t="n">
        <v>1</v>
      </c>
      <c r="G154" s="53" t="n">
        <v>1080</v>
      </c>
      <c r="H154" s="53" t="n">
        <v>1</v>
      </c>
      <c r="I154" s="53" t="inlineStr">
        <is>
          <t>Калькуляция - 152</t>
        </is>
      </c>
      <c r="J154" s="53" t="inlineStr">
        <is>
          <t>ТСН-2001 Калькуляция - 152</t>
        </is>
      </c>
      <c r="K154" s="53" t="inlineStr">
        <is>
          <t>Фильтры, сервисные элементы и лючки доступа</t>
        </is>
      </c>
      <c r="L154" s="53" t="n">
        <v>1191</v>
      </c>
      <c r="M154" s="53" t="inlineStr">
        <is>
          <t>компл.</t>
        </is>
      </c>
      <c r="N154" s="53" t="n">
        <v>49</v>
      </c>
      <c r="O154" s="53" t="n">
        <v>1738.12</v>
      </c>
      <c r="P154" s="53" t="n">
        <v>27996.71</v>
      </c>
    </row>
    <row r="155" ht="13.8" customHeight="1" s="54">
      <c r="A155" s="53">
        <f>ROW(Source!A178)</f>
        <v/>
      </c>
      <c r="B155" s="53" t="n">
        <v>1497603155</v>
      </c>
      <c r="C155" s="53" t="n">
        <v>1497603553</v>
      </c>
      <c r="D155" s="53" t="n">
        <v>1483651850</v>
      </c>
      <c r="E155" s="53" t="n">
        <v>1080</v>
      </c>
      <c r="F155" s="53" t="n">
        <v>1</v>
      </c>
      <c r="G155" s="53" t="n">
        <v>1080</v>
      </c>
      <c r="H155" s="53" t="n">
        <v>1</v>
      </c>
      <c r="I155" s="53" t="inlineStr">
        <is>
          <t>3.16-22-1</t>
        </is>
      </c>
      <c r="J155" s="53" t="inlineStr">
        <is>
          <t>ТСН-2001 3.16-22-1</t>
        </is>
      </c>
      <c r="K155" s="53" t="inlineStr">
        <is>
          <t>Коллекторные/водомерные узлы</t>
        </is>
      </c>
      <c r="L155" s="53" t="n">
        <v>1191</v>
      </c>
      <c r="M155" s="53" t="inlineStr">
        <is>
          <t>компл.</t>
        </is>
      </c>
      <c r="N155" s="53" t="n">
        <v>29</v>
      </c>
      <c r="O155" s="53" t="n">
        <v>3804.97</v>
      </c>
      <c r="P155" s="53" t="n">
        <v>61288.89</v>
      </c>
    </row>
    <row r="156" ht="13.8" customHeight="1" s="54">
      <c r="A156" s="53">
        <f>ROW(Source!A179)</f>
        <v/>
      </c>
      <c r="B156" s="53" t="n">
        <v>1497603156</v>
      </c>
      <c r="C156" s="53" t="n">
        <v>1497603554</v>
      </c>
      <c r="D156" s="53" t="n">
        <v>1483651850</v>
      </c>
      <c r="E156" s="53" t="n">
        <v>1080</v>
      </c>
      <c r="F156" s="53" t="n">
        <v>1</v>
      </c>
      <c r="G156" s="53" t="n">
        <v>1080</v>
      </c>
      <c r="H156" s="53" t="n">
        <v>1</v>
      </c>
      <c r="I156" s="53" t="inlineStr">
        <is>
          <t>3.16-15-1</t>
        </is>
      </c>
      <c r="J156" s="53" t="inlineStr">
        <is>
          <t>ТСН-2001 3.16-15-1</t>
        </is>
      </c>
      <c r="K156" s="53" t="inlineStr">
        <is>
          <t>Арматура коллекторных узлов</t>
        </is>
      </c>
      <c r="L156" s="53" t="n">
        <v>1191</v>
      </c>
      <c r="M156" s="53" t="inlineStr">
        <is>
          <t>компл.</t>
        </is>
      </c>
      <c r="N156" s="53" t="n">
        <v>29</v>
      </c>
      <c r="O156" s="53" t="n">
        <v>3043.98</v>
      </c>
      <c r="P156" s="53" t="n">
        <v>49031.11</v>
      </c>
    </row>
    <row r="157" ht="13.8" customHeight="1" s="54">
      <c r="A157" s="53">
        <f>ROW(Source!A180)</f>
        <v/>
      </c>
      <c r="B157" s="53" t="n">
        <v>1497603157</v>
      </c>
      <c r="C157" s="53" t="n">
        <v>1497603555</v>
      </c>
      <c r="D157" s="53" t="n">
        <v>1483651850</v>
      </c>
      <c r="E157" s="53" t="n">
        <v>1080</v>
      </c>
      <c r="F157" s="53" t="n">
        <v>1</v>
      </c>
      <c r="G157" s="53" t="n">
        <v>1080</v>
      </c>
      <c r="H157" s="53" t="n">
        <v>1</v>
      </c>
      <c r="I157" s="53" t="inlineStr">
        <is>
          <t>Калькуляция - 155</t>
        </is>
      </c>
      <c r="J157" s="53" t="inlineStr">
        <is>
          <t>ТСН-2001 Калькуляция - 155</t>
        </is>
      </c>
      <c r="K157" s="53" t="inlineStr">
        <is>
          <t>Система защиты от протечек: датчики, клапаны, контроллер</t>
        </is>
      </c>
      <c r="L157" s="53" t="n">
        <v>1191</v>
      </c>
      <c r="M157" s="53" t="inlineStr">
        <is>
          <t>компл.</t>
        </is>
      </c>
      <c r="N157" s="53" t="n">
        <v>29</v>
      </c>
      <c r="O157" s="53" t="n">
        <v>4565.96</v>
      </c>
      <c r="P157" s="53" t="n">
        <v>73546.67</v>
      </c>
    </row>
    <row r="158" ht="13.8" customHeight="1" s="54">
      <c r="A158" s="53">
        <f>ROW(Source!A181)</f>
        <v/>
      </c>
      <c r="B158" s="53" t="n">
        <v>1497603158</v>
      </c>
      <c r="C158" s="53" t="n">
        <v>1497603556</v>
      </c>
      <c r="D158" s="53" t="n">
        <v>1483651850</v>
      </c>
      <c r="E158" s="53" t="n">
        <v>1080</v>
      </c>
      <c r="F158" s="53" t="n">
        <v>1</v>
      </c>
      <c r="G158" s="53" t="n">
        <v>1080</v>
      </c>
      <c r="H158" s="53" t="n">
        <v>1</v>
      </c>
      <c r="I158" s="53" t="inlineStr">
        <is>
          <t>Калькуляция - 156</t>
        </is>
      </c>
      <c r="J158" s="53" t="inlineStr">
        <is>
          <t>ТСН-2001 Калькуляция - 156</t>
        </is>
      </c>
      <c r="K158" s="53" t="inlineStr">
        <is>
          <t>Сервисные люки доступа к коллекторам и ревизиям</t>
        </is>
      </c>
      <c r="L158" s="53" t="n">
        <v>1191</v>
      </c>
      <c r="M158" s="53" t="inlineStr">
        <is>
          <t>компл.</t>
        </is>
      </c>
      <c r="N158" s="53" t="n">
        <v>29</v>
      </c>
      <c r="O158" s="53" t="n">
        <v>2282.98</v>
      </c>
      <c r="P158" s="53" t="n">
        <v>36773.34</v>
      </c>
    </row>
    <row r="159" ht="13.8" customHeight="1" s="54">
      <c r="A159" s="53">
        <f>ROW(Source!A182)</f>
        <v/>
      </c>
      <c r="B159" s="53" t="n">
        <v>1497603159</v>
      </c>
      <c r="C159" s="53" t="n">
        <v>1497603557</v>
      </c>
      <c r="D159" s="53" t="n">
        <v>1483651850</v>
      </c>
      <c r="E159" s="53" t="n">
        <v>1080</v>
      </c>
      <c r="F159" s="53" t="n">
        <v>1</v>
      </c>
      <c r="G159" s="53" t="n">
        <v>1080</v>
      </c>
      <c r="H159" s="53" t="n">
        <v>1</v>
      </c>
      <c r="I159" s="53" t="inlineStr">
        <is>
          <t>4.11-23-1</t>
        </is>
      </c>
      <c r="J159" s="53" t="inlineStr">
        <is>
          <t>ТСН-2001 4.11-23-1</t>
        </is>
      </c>
      <c r="K159" s="53" t="inlineStr">
        <is>
          <t>Подключение автоматики защиты от протечек</t>
        </is>
      </c>
      <c r="L159" s="53" t="n">
        <v>1191</v>
      </c>
      <c r="M159" s="53" t="inlineStr">
        <is>
          <t>компл.</t>
        </is>
      </c>
      <c r="N159" s="53" t="n">
        <v>29</v>
      </c>
      <c r="O159" s="53" t="n">
        <v>1521.98</v>
      </c>
      <c r="P159" s="53" t="n">
        <v>24515.56</v>
      </c>
    </row>
    <row r="160" ht="13.8" customHeight="1" s="54">
      <c r="A160" s="53">
        <f>ROW(Source!A183)</f>
        <v/>
      </c>
      <c r="B160" s="53" t="n">
        <v>1497603160</v>
      </c>
      <c r="C160" s="53" t="n">
        <v>1497603558</v>
      </c>
      <c r="D160" s="53" t="n">
        <v>1483651850</v>
      </c>
      <c r="E160" s="53" t="n">
        <v>1080</v>
      </c>
      <c r="F160" s="53" t="n">
        <v>1</v>
      </c>
      <c r="G160" s="53" t="n">
        <v>1080</v>
      </c>
      <c r="H160" s="53" t="n">
        <v>1</v>
      </c>
      <c r="I160" s="53" t="inlineStr">
        <is>
          <t>3.16-29-1</t>
        </is>
      </c>
      <c r="J160" s="53" t="inlineStr">
        <is>
          <t>ТСН-2001 3.16-29-1</t>
        </is>
      </c>
      <c r="K160" s="53" t="inlineStr">
        <is>
          <t>Опрессовка и испытания трубопроводов</t>
        </is>
      </c>
      <c r="L160" s="53" t="n">
        <v>1191</v>
      </c>
      <c r="M160" s="53" t="inlineStr">
        <is>
          <t>компл.</t>
        </is>
      </c>
      <c r="N160" s="53" t="n">
        <v>29</v>
      </c>
      <c r="O160" s="53" t="n">
        <v>8546.450000000001</v>
      </c>
      <c r="P160" s="53" t="n">
        <v>137662.7</v>
      </c>
    </row>
    <row r="161" ht="13.8" customHeight="1" s="54">
      <c r="A161" s="53">
        <f>ROW(Source!A184)</f>
        <v/>
      </c>
      <c r="B161" s="53" t="n">
        <v>1497603161</v>
      </c>
      <c r="C161" s="53" t="n">
        <v>1497603559</v>
      </c>
      <c r="D161" s="53" t="n">
        <v>1483651850</v>
      </c>
      <c r="E161" s="53" t="n">
        <v>1080</v>
      </c>
      <c r="F161" s="53" t="n">
        <v>1</v>
      </c>
      <c r="G161" s="53" t="n">
        <v>1080</v>
      </c>
      <c r="H161" s="53" t="n">
        <v>1</v>
      </c>
      <c r="I161" s="53" t="inlineStr">
        <is>
          <t>6.65-4-1</t>
        </is>
      </c>
      <c r="J161" s="53" t="inlineStr">
        <is>
          <t>ТСН-2001 6.65-4-1</t>
        </is>
      </c>
      <c r="K161" s="53" t="inlineStr">
        <is>
          <t>Демонтаж сантехнических приборов и подключений</t>
        </is>
      </c>
      <c r="L161" s="53" t="n">
        <v>1191</v>
      </c>
      <c r="M161" s="53" t="inlineStr">
        <is>
          <t>шт.</t>
        </is>
      </c>
      <c r="N161" s="53" t="n">
        <v>49</v>
      </c>
      <c r="O161" s="53" t="n">
        <v>4244.55</v>
      </c>
      <c r="P161" s="53" t="n">
        <v>59191.06</v>
      </c>
    </row>
    <row r="162" ht="13.8" customHeight="1" s="54">
      <c r="A162" s="53">
        <f>ROW(Source!A185)</f>
        <v/>
      </c>
      <c r="B162" s="53" t="n">
        <v>1497603162</v>
      </c>
      <c r="C162" s="53" t="n">
        <v>1497603560</v>
      </c>
      <c r="D162" s="53" t="n">
        <v>1483651850</v>
      </c>
      <c r="E162" s="53" t="n">
        <v>1080</v>
      </c>
      <c r="F162" s="53" t="n">
        <v>1</v>
      </c>
      <c r="G162" s="53" t="n">
        <v>1080</v>
      </c>
      <c r="H162" s="53" t="n">
        <v>1</v>
      </c>
      <c r="I162" s="53" t="inlineStr">
        <is>
          <t>3.17-1-6</t>
        </is>
      </c>
      <c r="J162" s="53" t="inlineStr">
        <is>
          <t>ТСН-2001 3.17-1-6</t>
        </is>
      </c>
      <c r="K162" s="53" t="inlineStr">
        <is>
          <t>Монтаж умывальников с ХВС/ГВС</t>
        </is>
      </c>
      <c r="L162" s="53" t="n">
        <v>1191</v>
      </c>
      <c r="M162" s="53" t="inlineStr">
        <is>
          <t>шт.</t>
        </is>
      </c>
      <c r="N162" s="53" t="n">
        <v>12.25</v>
      </c>
      <c r="O162" s="53" t="n">
        <v>4097.12</v>
      </c>
      <c r="P162" s="53" t="n">
        <v>65994.74000000001</v>
      </c>
    </row>
    <row r="163" ht="13.8" customHeight="1" s="54">
      <c r="A163" s="53">
        <f>ROW(Source!A186)</f>
        <v/>
      </c>
      <c r="B163" s="53" t="n">
        <v>1497603163</v>
      </c>
      <c r="C163" s="53" t="n">
        <v>1497603561</v>
      </c>
      <c r="D163" s="53" t="n">
        <v>1483651850</v>
      </c>
      <c r="E163" s="53" t="n">
        <v>1080</v>
      </c>
      <c r="F163" s="53" t="n">
        <v>1</v>
      </c>
      <c r="G163" s="53" t="n">
        <v>1080</v>
      </c>
      <c r="H163" s="53" t="n">
        <v>1</v>
      </c>
      <c r="I163" s="53" t="inlineStr">
        <is>
          <t>3.17-3-1</t>
        </is>
      </c>
      <c r="J163" s="53" t="inlineStr">
        <is>
          <t>ТСН-2001 3.17-3-1</t>
        </is>
      </c>
      <c r="K163" s="53" t="inlineStr">
        <is>
          <t>Монтаж унитазов/санитарных приборов</t>
        </is>
      </c>
      <c r="L163" s="53" t="n">
        <v>1191</v>
      </c>
      <c r="M163" s="53" t="inlineStr">
        <is>
          <t>шт.</t>
        </is>
      </c>
      <c r="N163" s="53" t="n">
        <v>12.25</v>
      </c>
      <c r="O163" s="53" t="n">
        <v>4097.12</v>
      </c>
      <c r="P163" s="53" t="n">
        <v>65994.74000000001</v>
      </c>
    </row>
    <row r="164" ht="13.8" customHeight="1" s="54">
      <c r="A164" s="53">
        <f>ROW(Source!A187)</f>
        <v/>
      </c>
      <c r="B164" s="53" t="n">
        <v>1497603164</v>
      </c>
      <c r="C164" s="53" t="n">
        <v>1497603562</v>
      </c>
      <c r="D164" s="53" t="n">
        <v>1483651850</v>
      </c>
      <c r="E164" s="53" t="n">
        <v>1080</v>
      </c>
      <c r="F164" s="53" t="n">
        <v>1</v>
      </c>
      <c r="G164" s="53" t="n">
        <v>1080</v>
      </c>
      <c r="H164" s="53" t="n">
        <v>1</v>
      </c>
      <c r="I164" s="53" t="inlineStr">
        <is>
          <t>3.17-5-1</t>
        </is>
      </c>
      <c r="J164" s="53" t="inlineStr">
        <is>
          <t>ТСН-2001 3.17-5-1</t>
        </is>
      </c>
      <c r="K164" s="53" t="inlineStr">
        <is>
          <t>Монтаж моек и раковин</t>
        </is>
      </c>
      <c r="L164" s="53" t="n">
        <v>1191</v>
      </c>
      <c r="M164" s="53" t="inlineStr">
        <is>
          <t>шт.</t>
        </is>
      </c>
      <c r="N164" s="53" t="n">
        <v>9.800000000000001</v>
      </c>
      <c r="O164" s="53" t="n">
        <v>3277.7</v>
      </c>
      <c r="P164" s="53" t="n">
        <v>52795.79</v>
      </c>
    </row>
    <row r="165" ht="13.8" customHeight="1" s="54">
      <c r="A165" s="53">
        <f>ROW(Source!A188)</f>
        <v/>
      </c>
      <c r="B165" s="53" t="n">
        <v>1497603165</v>
      </c>
      <c r="C165" s="53" t="n">
        <v>1497603563</v>
      </c>
      <c r="D165" s="53" t="n">
        <v>1483651850</v>
      </c>
      <c r="E165" s="53" t="n">
        <v>1080</v>
      </c>
      <c r="F165" s="53" t="n">
        <v>1</v>
      </c>
      <c r="G165" s="53" t="n">
        <v>1080</v>
      </c>
      <c r="H165" s="53" t="n">
        <v>1</v>
      </c>
      <c r="I165" s="53" t="inlineStr">
        <is>
          <t>3.17-2-3</t>
        </is>
      </c>
      <c r="J165" s="53" t="inlineStr">
        <is>
          <t>ТСН-2001 3.17-2-3</t>
        </is>
      </c>
      <c r="K165" s="53" t="inlineStr">
        <is>
          <t>Монтаж смесителей</t>
        </is>
      </c>
      <c r="L165" s="53" t="n">
        <v>1191</v>
      </c>
      <c r="M165" s="53" t="inlineStr">
        <is>
          <t>шт.</t>
        </is>
      </c>
      <c r="N165" s="53" t="n">
        <v>19.6</v>
      </c>
      <c r="O165" s="53" t="n">
        <v>3277.7</v>
      </c>
      <c r="P165" s="53" t="n">
        <v>52795.79</v>
      </c>
    </row>
    <row r="166" ht="13.8" customHeight="1" s="54">
      <c r="A166" s="53">
        <f>ROW(Source!A189)</f>
        <v/>
      </c>
      <c r="B166" s="53" t="n">
        <v>1497603166</v>
      </c>
      <c r="C166" s="53" t="n">
        <v>1497603564</v>
      </c>
      <c r="D166" s="53" t="n">
        <v>1483651850</v>
      </c>
      <c r="E166" s="53" t="n">
        <v>1080</v>
      </c>
      <c r="F166" s="53" t="n">
        <v>1</v>
      </c>
      <c r="G166" s="53" t="n">
        <v>1080</v>
      </c>
      <c r="H166" s="53" t="n">
        <v>1</v>
      </c>
      <c r="I166" s="53" t="inlineStr">
        <is>
          <t>Калькуляция - 164</t>
        </is>
      </c>
      <c r="J166" s="53" t="inlineStr">
        <is>
          <t>ТСН-2001 Калькуляция - 164</t>
        </is>
      </c>
      <c r="K166" s="53" t="inlineStr">
        <is>
          <t>Санитарные аксессуары, герметизация и настройка</t>
        </is>
      </c>
      <c r="L166" s="53" t="n">
        <v>1191</v>
      </c>
      <c r="M166" s="53" t="inlineStr">
        <is>
          <t>компл.</t>
        </is>
      </c>
      <c r="N166" s="53" t="n">
        <v>9.800000000000001</v>
      </c>
      <c r="O166" s="53" t="n">
        <v>1638.84</v>
      </c>
      <c r="P166" s="53" t="n">
        <v>26397.9</v>
      </c>
    </row>
    <row r="167" ht="13.8" customHeight="1" s="54">
      <c r="A167" s="53">
        <f>ROW(Source!A190)</f>
        <v/>
      </c>
      <c r="B167" s="53" t="n">
        <v>1497603167</v>
      </c>
      <c r="C167" s="53" t="n">
        <v>1497603565</v>
      </c>
      <c r="D167" s="53" t="n">
        <v>1483651850</v>
      </c>
      <c r="E167" s="53" t="n">
        <v>1080</v>
      </c>
      <c r="F167" s="53" t="n">
        <v>1</v>
      </c>
      <c r="G167" s="53" t="n">
        <v>1080</v>
      </c>
      <c r="H167" s="53" t="n">
        <v>1</v>
      </c>
      <c r="I167" s="53" t="inlineStr">
        <is>
          <t>3.20-9-1</t>
        </is>
      </c>
      <c r="J167" s="53" t="inlineStr">
        <is>
          <t>ТСН-2001 3.20-9-1</t>
        </is>
      </c>
      <c r="K167" s="53" t="inlineStr">
        <is>
          <t>Монтаж/замена вентиляционной решетки или вытяжного устройства</t>
        </is>
      </c>
      <c r="L167" s="53" t="n">
        <v>1191</v>
      </c>
      <c r="M167" s="53" t="inlineStr">
        <is>
          <t>компл.</t>
        </is>
      </c>
      <c r="N167" s="53" t="n">
        <v>29</v>
      </c>
      <c r="O167" s="53" t="n">
        <v>7371.27</v>
      </c>
      <c r="P167" s="53" t="n">
        <v>118733.38</v>
      </c>
    </row>
    <row r="168" ht="13.8" customHeight="1" s="54">
      <c r="A168" s="53">
        <f>ROW(Source!A191)</f>
        <v/>
      </c>
      <c r="B168" s="53" t="n">
        <v>1497603168</v>
      </c>
      <c r="C168" s="53" t="n">
        <v>1497603566</v>
      </c>
      <c r="D168" s="53" t="n">
        <v>1483651850</v>
      </c>
      <c r="E168" s="53" t="n">
        <v>1080</v>
      </c>
      <c r="F168" s="53" t="n">
        <v>1</v>
      </c>
      <c r="G168" s="53" t="n">
        <v>1080</v>
      </c>
      <c r="H168" s="53" t="n">
        <v>1</v>
      </c>
      <c r="I168" s="53" t="inlineStr">
        <is>
          <t>Калькуляция - 166</t>
        </is>
      </c>
      <c r="J168" s="53" t="inlineStr">
        <is>
          <t>ТСН-2001 Калькуляция - 166</t>
        </is>
      </c>
      <c r="K168" s="53" t="inlineStr">
        <is>
          <t>Теплоизоляция, фольга, пароизоляция и скрытый крепеж сауны</t>
        </is>
      </c>
      <c r="L168" s="53" t="n">
        <v>1191</v>
      </c>
      <c r="M168" s="53" t="inlineStr">
        <is>
          <t>компл.</t>
        </is>
      </c>
      <c r="N168" s="53" t="n">
        <v>1</v>
      </c>
      <c r="O168" s="53" t="n">
        <v>1250.87</v>
      </c>
      <c r="P168" s="53" t="n">
        <v>17396.01</v>
      </c>
    </row>
    <row r="169" ht="13.8" customHeight="1" s="54">
      <c r="A169" s="53">
        <f>ROW(Source!A192)</f>
        <v/>
      </c>
      <c r="B169" s="53" t="n">
        <v>1497603169</v>
      </c>
      <c r="C169" s="53" t="n">
        <v>1497603567</v>
      </c>
      <c r="D169" s="53" t="n">
        <v>1483651850</v>
      </c>
      <c r="E169" s="53" t="n">
        <v>1080</v>
      </c>
      <c r="F169" s="53" t="n">
        <v>1</v>
      </c>
      <c r="G169" s="53" t="n">
        <v>1080</v>
      </c>
      <c r="H169" s="53" t="n">
        <v>1</v>
      </c>
      <c r="I169" s="53" t="inlineStr">
        <is>
          <t>3.15-71-1</t>
        </is>
      </c>
      <c r="J169" s="53" t="inlineStr">
        <is>
          <t>ТСН-2001 3.15-71-1</t>
        </is>
      </c>
      <c r="K169" s="53" t="inlineStr">
        <is>
          <t>Обшивка и подоснова стен/потолка сауны</t>
        </is>
      </c>
      <c r="L169" s="53" t="n">
        <v>1191</v>
      </c>
      <c r="M169" s="53" t="inlineStr">
        <is>
          <t>компл.</t>
        </is>
      </c>
      <c r="N169" s="53" t="n">
        <v>1</v>
      </c>
      <c r="O169" s="53" t="n">
        <v>1250.87</v>
      </c>
      <c r="P169" s="53" t="n">
        <v>17396.01</v>
      </c>
    </row>
    <row r="170" ht="13.8" customHeight="1" s="54">
      <c r="A170" s="53">
        <f>ROW(Source!A193)</f>
        <v/>
      </c>
      <c r="B170" s="53" t="n">
        <v>1497603170</v>
      </c>
      <c r="C170" s="53" t="n">
        <v>1497603568</v>
      </c>
      <c r="D170" s="53" t="n">
        <v>1483651850</v>
      </c>
      <c r="E170" s="53" t="n">
        <v>1080</v>
      </c>
      <c r="F170" s="53" t="n">
        <v>1</v>
      </c>
      <c r="G170" s="53" t="n">
        <v>1080</v>
      </c>
      <c r="H170" s="53" t="n">
        <v>1</v>
      </c>
      <c r="I170" s="53" t="inlineStr">
        <is>
          <t>4.8-254-1</t>
        </is>
      </c>
      <c r="J170" s="53" t="inlineStr">
        <is>
          <t>ТСН-2001 4.8-254-1</t>
        </is>
      </c>
      <c r="K170" s="53" t="inlineStr">
        <is>
          <t>Монтаж электрокаменки сауны и нагревательного оборудования</t>
        </is>
      </c>
      <c r="L170" s="53" t="n">
        <v>1191</v>
      </c>
      <c r="M170" s="53" t="inlineStr">
        <is>
          <t>компл.</t>
        </is>
      </c>
      <c r="N170" s="53" t="n">
        <v>1</v>
      </c>
      <c r="O170" s="53" t="n">
        <v>1563.59</v>
      </c>
      <c r="P170" s="53" t="n">
        <v>21745.02</v>
      </c>
    </row>
    <row r="171" ht="13.8" customHeight="1" s="54">
      <c r="A171" s="53">
        <f>ROW(Source!A194)</f>
        <v/>
      </c>
      <c r="B171" s="53" t="n">
        <v>1497603171</v>
      </c>
      <c r="C171" s="53" t="n">
        <v>1497603569</v>
      </c>
      <c r="D171" s="53" t="n">
        <v>1483651850</v>
      </c>
      <c r="E171" s="53" t="n">
        <v>1080</v>
      </c>
      <c r="F171" s="53" t="n">
        <v>1</v>
      </c>
      <c r="G171" s="53" t="n">
        <v>1080</v>
      </c>
      <c r="H171" s="53" t="n">
        <v>1</v>
      </c>
      <c r="I171" s="53" t="inlineStr">
        <is>
          <t>3.20-9-1</t>
        </is>
      </c>
      <c r="J171" s="53" t="inlineStr">
        <is>
          <t>ТСН-2001 3.20-9-1</t>
        </is>
      </c>
      <c r="K171" s="53" t="inlineStr">
        <is>
          <t>Вентиляционные решетки и воздухообмен сауны</t>
        </is>
      </c>
      <c r="L171" s="53" t="n">
        <v>1191</v>
      </c>
      <c r="M171" s="53" t="inlineStr">
        <is>
          <t>компл.</t>
        </is>
      </c>
      <c r="N171" s="53" t="n">
        <v>1</v>
      </c>
      <c r="O171" s="53" t="n">
        <v>938.16</v>
      </c>
      <c r="P171" s="53" t="n">
        <v>13047.01</v>
      </c>
    </row>
    <row r="172" ht="13.8" customHeight="1" s="54">
      <c r="A172" s="53">
        <f>ROW(Source!A195)</f>
        <v/>
      </c>
      <c r="B172" s="53" t="n">
        <v>1497603172</v>
      </c>
      <c r="C172" s="53" t="n">
        <v>1497603570</v>
      </c>
      <c r="D172" s="53" t="n">
        <v>1483651850</v>
      </c>
      <c r="E172" s="53" t="n">
        <v>1080</v>
      </c>
      <c r="F172" s="53" t="n">
        <v>1</v>
      </c>
      <c r="G172" s="53" t="n">
        <v>1080</v>
      </c>
      <c r="H172" s="53" t="n">
        <v>1</v>
      </c>
      <c r="I172" s="53" t="inlineStr">
        <is>
          <t>4.8-245-1</t>
        </is>
      </c>
      <c r="J172" s="53" t="inlineStr">
        <is>
          <t>ТСН-2001 4.8-245-1</t>
        </is>
      </c>
      <c r="K172" s="53" t="inlineStr">
        <is>
          <t>Светильники сауны и защитная электрика</t>
        </is>
      </c>
      <c r="L172" s="53" t="n">
        <v>1191</v>
      </c>
      <c r="M172" s="53" t="inlineStr">
        <is>
          <t>компл.</t>
        </is>
      </c>
      <c r="N172" s="53" t="n">
        <v>1</v>
      </c>
      <c r="O172" s="53" t="n">
        <v>625.4299999999999</v>
      </c>
      <c r="P172" s="53" t="n">
        <v>8698.01</v>
      </c>
    </row>
    <row r="173" ht="13.8" customHeight="1" s="54">
      <c r="A173" s="53">
        <f>ROW(Source!A196)</f>
        <v/>
      </c>
      <c r="B173" s="53" t="n">
        <v>1497603173</v>
      </c>
      <c r="C173" s="53" t="n">
        <v>1497603571</v>
      </c>
      <c r="D173" s="53" t="n">
        <v>1483651850</v>
      </c>
      <c r="E173" s="53" t="n">
        <v>1080</v>
      </c>
      <c r="F173" s="53" t="n">
        <v>1</v>
      </c>
      <c r="G173" s="53" t="n">
        <v>1080</v>
      </c>
      <c r="H173" s="53" t="n">
        <v>1</v>
      </c>
      <c r="I173" s="53" t="inlineStr">
        <is>
          <t>Калькуляция - 171</t>
        </is>
      </c>
      <c r="J173" s="53" t="inlineStr">
        <is>
          <t>ТСН-2001 Калькуляция - 171</t>
        </is>
      </c>
      <c r="K173" s="53" t="inlineStr">
        <is>
          <t>Пусконаладка, проверка пожарных требований и передача сауны</t>
        </is>
      </c>
      <c r="L173" s="53" t="n">
        <v>1191</v>
      </c>
      <c r="M173" s="53" t="inlineStr">
        <is>
          <t>компл.</t>
        </is>
      </c>
      <c r="N173" s="53" t="n">
        <v>1</v>
      </c>
      <c r="O173" s="53" t="n">
        <v>625.4299999999999</v>
      </c>
      <c r="P173" s="53" t="n">
        <v>8698.01</v>
      </c>
    </row>
    <row r="174" ht="13.8" customHeight="1" s="54">
      <c r="A174" s="53">
        <f>ROW(Source!A197)</f>
        <v/>
      </c>
      <c r="B174" s="53" t="n">
        <v>1497603174</v>
      </c>
      <c r="C174" s="53" t="n">
        <v>1497603572</v>
      </c>
      <c r="D174" s="53" t="n">
        <v>0</v>
      </c>
      <c r="E174" s="53" t="n">
        <v>1080</v>
      </c>
      <c r="F174" s="53" t="n">
        <v>1</v>
      </c>
      <c r="G174" s="53" t="n">
        <v>1080</v>
      </c>
      <c r="H174" s="53" t="n">
        <v>3</v>
      </c>
      <c r="I174" s="53" t="inlineStr">
        <is>
          <t>PETR-630824</t>
        </is>
      </c>
      <c r="J174" s="53" t="inlineStr">
        <is>
          <t>PETR-630824</t>
        </is>
      </c>
      <c r="K174" s="53" t="inlineStr">
        <is>
          <t>Пленка укрывная защитная</t>
        </is>
      </c>
      <c r="L174" s="53" t="n">
        <v>1301</v>
      </c>
      <c r="M174" s="53" t="inlineStr">
        <is>
          <t>м2</t>
        </is>
      </c>
      <c r="N174" s="53" t="n">
        <v>1584.55</v>
      </c>
      <c r="O174" s="53" t="n">
        <v>44177.25</v>
      </c>
      <c r="P174" s="53" t="n">
        <v>44174.45</v>
      </c>
    </row>
    <row r="175" ht="13.8" customHeight="1" s="54">
      <c r="A175" s="53">
        <f>ROW(Source!A198)</f>
        <v/>
      </c>
      <c r="B175" s="53" t="n">
        <v>1497603175</v>
      </c>
      <c r="C175" s="53" t="n">
        <v>1497603573</v>
      </c>
      <c r="D175" s="53" t="n">
        <v>0</v>
      </c>
      <c r="E175" s="53" t="n">
        <v>1080</v>
      </c>
      <c r="F175" s="53" t="n">
        <v>1</v>
      </c>
      <c r="G175" s="53" t="n">
        <v>1080</v>
      </c>
      <c r="H175" s="53" t="n">
        <v>3</v>
      </c>
      <c r="I175" s="53" t="inlineStr">
        <is>
          <t>PETR-787634</t>
        </is>
      </c>
      <c r="J175" s="53" t="inlineStr">
        <is>
          <t>PETR-787634</t>
        </is>
      </c>
      <c r="K175" s="53" t="inlineStr">
        <is>
          <t>Лента малярная/скотч строительный</t>
        </is>
      </c>
      <c r="L175" s="53" t="n">
        <v>1301</v>
      </c>
      <c r="M175" s="53" t="inlineStr">
        <is>
          <t>шт.</t>
        </is>
      </c>
      <c r="N175" s="53" t="n">
        <v>104.5</v>
      </c>
      <c r="O175" s="53" t="n">
        <v>20975.24</v>
      </c>
      <c r="P175" s="53" t="n">
        <v>20975.58</v>
      </c>
    </row>
    <row r="176" ht="13.8" customHeight="1" s="54">
      <c r="A176" s="53">
        <f>ROW(Source!A199)</f>
        <v/>
      </c>
      <c r="B176" s="53" t="n">
        <v>1497603176</v>
      </c>
      <c r="C176" s="53" t="n">
        <v>1497603574</v>
      </c>
      <c r="D176" s="53" t="n">
        <v>0</v>
      </c>
      <c r="E176" s="53" t="n">
        <v>1080</v>
      </c>
      <c r="F176" s="53" t="n">
        <v>1</v>
      </c>
      <c r="G176" s="53" t="n">
        <v>1080</v>
      </c>
      <c r="H176" s="53" t="n">
        <v>3</v>
      </c>
      <c r="I176" s="53" t="inlineStr">
        <is>
          <t>PETR-617522</t>
        </is>
      </c>
      <c r="J176" s="53" t="inlineStr">
        <is>
          <t>PETR-617522</t>
        </is>
      </c>
      <c r="K176" s="53" t="inlineStr">
        <is>
          <t>Временное электроснабжение зоны ремонта: щиток, кабель, автоматы, удлинители</t>
        </is>
      </c>
      <c r="L176" s="53" t="n">
        <v>1301</v>
      </c>
      <c r="M176" s="53" t="inlineStr">
        <is>
          <t>компл.</t>
        </is>
      </c>
      <c r="N176" s="53" t="n">
        <v>12.13</v>
      </c>
      <c r="O176" s="53" t="n">
        <v>87922.36</v>
      </c>
      <c r="P176" s="53" t="n">
        <v>87922.36</v>
      </c>
    </row>
    <row r="177" ht="13.8" customHeight="1" s="54">
      <c r="A177" s="53">
        <f>ROW(Source!A200)</f>
        <v/>
      </c>
      <c r="B177" s="53" t="n">
        <v>1497603177</v>
      </c>
      <c r="C177" s="53" t="n">
        <v>1497603575</v>
      </c>
      <c r="D177" s="53" t="n">
        <v>0</v>
      </c>
      <c r="E177" s="53" t="n">
        <v>1080</v>
      </c>
      <c r="F177" s="53" t="n">
        <v>1</v>
      </c>
      <c r="G177" s="53" t="n">
        <v>1080</v>
      </c>
      <c r="H177" s="53" t="n">
        <v>3</v>
      </c>
      <c r="I177" s="53" t="inlineStr">
        <is>
          <t>PETR-987814</t>
        </is>
      </c>
      <c r="J177" s="53" t="inlineStr">
        <is>
          <t>PETR-987814</t>
        </is>
      </c>
      <c r="K177" s="53" t="inlineStr">
        <is>
          <t>Временное освещение и переносные светильники для производства работ</t>
        </is>
      </c>
      <c r="L177" s="53" t="n">
        <v>1301</v>
      </c>
      <c r="M177" s="53" t="inlineStr">
        <is>
          <t>компл.</t>
        </is>
      </c>
      <c r="N177" s="53" t="n">
        <v>25.79</v>
      </c>
      <c r="O177" s="53" t="n">
        <v>92029.28999999999</v>
      </c>
      <c r="P177" s="53" t="n">
        <v>92029.38</v>
      </c>
    </row>
    <row r="178" ht="13.8" customHeight="1" s="54">
      <c r="A178" s="53">
        <f>ROW(Source!A201)</f>
        <v/>
      </c>
      <c r="B178" s="53" t="n">
        <v>1497603178</v>
      </c>
      <c r="C178" s="53" t="n">
        <v>1497603576</v>
      </c>
      <c r="D178" s="53" t="n">
        <v>0</v>
      </c>
      <c r="E178" s="53" t="n">
        <v>1080</v>
      </c>
      <c r="F178" s="53" t="n">
        <v>1</v>
      </c>
      <c r="G178" s="53" t="n">
        <v>1080</v>
      </c>
      <c r="H178" s="53" t="n">
        <v>3</v>
      </c>
      <c r="I178" s="53" t="inlineStr">
        <is>
          <t>PETR-102144</t>
        </is>
      </c>
      <c r="J178" s="53" t="inlineStr">
        <is>
          <t>PETR-102144</t>
        </is>
      </c>
      <c r="K178" s="53" t="inlineStr">
        <is>
          <t>Жесткая защита полов и маршрутов: оргалит/ДВП/гофрокартон</t>
        </is>
      </c>
      <c r="L178" s="53" t="n">
        <v>1301</v>
      </c>
      <c r="M178" s="53" t="inlineStr">
        <is>
          <t>м2</t>
        </is>
      </c>
      <c r="N178" s="53" t="n">
        <v>930.14</v>
      </c>
      <c r="O178" s="53" t="n">
        <v>269675.49</v>
      </c>
      <c r="P178" s="53" t="n">
        <v>269678.82</v>
      </c>
    </row>
    <row r="179" ht="13.8" customHeight="1" s="54">
      <c r="A179" s="53">
        <f>ROW(Source!A202)</f>
        <v/>
      </c>
      <c r="B179" s="53" t="n">
        <v>1497603179</v>
      </c>
      <c r="C179" s="53" t="n">
        <v>1497603577</v>
      </c>
      <c r="D179" s="53" t="n">
        <v>0</v>
      </c>
      <c r="E179" s="53" t="n">
        <v>1080</v>
      </c>
      <c r="F179" s="53" t="n">
        <v>1</v>
      </c>
      <c r="G179" s="53" t="n">
        <v>1080</v>
      </c>
      <c r="H179" s="53" t="n">
        <v>3</v>
      </c>
      <c r="I179" s="53" t="inlineStr">
        <is>
          <t>PETR-641043</t>
        </is>
      </c>
      <c r="J179" s="53" t="inlineStr">
        <is>
          <t>PETR-641043</t>
        </is>
      </c>
      <c r="K179" s="53" t="inlineStr">
        <is>
          <t>Пылезащитные завесы, временные двери, укрытие проемов</t>
        </is>
      </c>
      <c r="L179" s="53" t="n">
        <v>1301</v>
      </c>
      <c r="M179" s="53" t="inlineStr">
        <is>
          <t>компл.</t>
        </is>
      </c>
      <c r="N179" s="53" t="n">
        <v>11.28</v>
      </c>
      <c r="O179" s="53" t="n">
        <v>44025.28</v>
      </c>
      <c r="P179" s="53" t="n">
        <v>44025.3</v>
      </c>
    </row>
    <row r="180" ht="13.8" customHeight="1" s="54">
      <c r="A180" s="53">
        <f>ROW(Source!A203)</f>
        <v/>
      </c>
      <c r="B180" s="53" t="n">
        <v>1497603180</v>
      </c>
      <c r="C180" s="53" t="n">
        <v>1497603578</v>
      </c>
      <c r="D180" s="53" t="n">
        <v>0</v>
      </c>
      <c r="E180" s="53" t="n">
        <v>1080</v>
      </c>
      <c r="F180" s="53" t="n">
        <v>1</v>
      </c>
      <c r="G180" s="53" t="n">
        <v>1080</v>
      </c>
      <c r="H180" s="53" t="n">
        <v>3</v>
      </c>
      <c r="I180" s="53" t="inlineStr">
        <is>
          <t>PETR-815750</t>
        </is>
      </c>
      <c r="J180" s="53" t="inlineStr">
        <is>
          <t>PETR-815750</t>
        </is>
      </c>
      <c r="K180" s="53" t="inlineStr">
        <is>
          <t>Расходники инструмента: диски, буры, сверла, лезвия, насадки, коронки</t>
        </is>
      </c>
      <c r="L180" s="53" t="n">
        <v>1301</v>
      </c>
      <c r="M180" s="53" t="inlineStr">
        <is>
          <t>м2</t>
        </is>
      </c>
      <c r="N180" s="53" t="n">
        <v>2601.52</v>
      </c>
      <c r="O180" s="53" t="n">
        <v>246598.08</v>
      </c>
      <c r="P180" s="53" t="n">
        <v>246587.62</v>
      </c>
    </row>
    <row r="181" ht="13.8" customHeight="1" s="54">
      <c r="A181" s="53">
        <f>ROW(Source!A204)</f>
        <v/>
      </c>
      <c r="B181" s="53" t="n">
        <v>1497603181</v>
      </c>
      <c r="C181" s="53" t="n">
        <v>1497603579</v>
      </c>
      <c r="D181" s="53" t="n">
        <v>0</v>
      </c>
      <c r="E181" s="53" t="n">
        <v>1080</v>
      </c>
      <c r="F181" s="53" t="n">
        <v>1</v>
      </c>
      <c r="G181" s="53" t="n">
        <v>1080</v>
      </c>
      <c r="H181" s="53" t="n">
        <v>3</v>
      </c>
      <c r="I181" s="53" t="inlineStr">
        <is>
          <t>PETR-104801</t>
        </is>
      </c>
      <c r="J181" s="53" t="inlineStr">
        <is>
          <t>PETR-104801</t>
        </is>
      </c>
      <c r="K181" s="53" t="inlineStr">
        <is>
          <t>Мешки строительные для мусора</t>
        </is>
      </c>
      <c r="L181" s="53" t="n">
        <v>1301</v>
      </c>
      <c r="M181" s="53" t="inlineStr">
        <is>
          <t>упак.</t>
        </is>
      </c>
      <c r="N181" s="53" t="n">
        <v>136.4</v>
      </c>
      <c r="O181" s="53" t="n">
        <v>53236.92</v>
      </c>
      <c r="P181" s="53" t="n">
        <v>53236.27</v>
      </c>
    </row>
    <row r="182" ht="13.8" customHeight="1" s="54">
      <c r="A182" s="53">
        <f>ROW(Source!A205)</f>
        <v/>
      </c>
      <c r="B182" s="53" t="n">
        <v>1497603182</v>
      </c>
      <c r="C182" s="53" t="n">
        <v>1497603580</v>
      </c>
      <c r="D182" s="53" t="n">
        <v>0</v>
      </c>
      <c r="E182" s="53" t="n">
        <v>1080</v>
      </c>
      <c r="F182" s="53" t="n">
        <v>1</v>
      </c>
      <c r="G182" s="53" t="n">
        <v>1080</v>
      </c>
      <c r="H182" s="53" t="n">
        <v>3</v>
      </c>
      <c r="I182" s="53" t="inlineStr">
        <is>
          <t>PETR-666098</t>
        </is>
      </c>
      <c r="J182" s="53" t="inlineStr">
        <is>
          <t>PETR-666098</t>
        </is>
      </c>
      <c r="K182" s="53" t="inlineStr">
        <is>
          <t>Биг-бэги/мягкие контейнеры для внутреннего сбора мусора</t>
        </is>
      </c>
      <c r="L182" s="53" t="n">
        <v>1301</v>
      </c>
      <c r="M182" s="53" t="inlineStr">
        <is>
          <t>шт.</t>
        </is>
      </c>
      <c r="N182" s="53" t="n">
        <v>260.7</v>
      </c>
      <c r="O182" s="53" t="n">
        <v>247107.1</v>
      </c>
      <c r="P182" s="53" t="n">
        <v>247107.05</v>
      </c>
    </row>
    <row r="183" ht="13.8" customHeight="1" s="54">
      <c r="A183" s="53">
        <f>ROW(Source!A206)</f>
        <v/>
      </c>
      <c r="B183" s="53" t="n">
        <v>1497603183</v>
      </c>
      <c r="C183" s="53" t="n">
        <v>1497603581</v>
      </c>
      <c r="D183" s="53" t="n">
        <v>0</v>
      </c>
      <c r="E183" s="53" t="n">
        <v>1080</v>
      </c>
      <c r="F183" s="53" t="n">
        <v>1</v>
      </c>
      <c r="G183" s="53" t="n">
        <v>1080</v>
      </c>
      <c r="H183" s="53" t="n">
        <v>3</v>
      </c>
      <c r="I183" s="53" t="inlineStr">
        <is>
          <t>PETR-953115</t>
        </is>
      </c>
      <c r="J183" s="53" t="inlineStr">
        <is>
          <t>PETR-953115</t>
        </is>
      </c>
      <c r="K183" s="53" t="inlineStr">
        <is>
          <t>Контейнер 8 м3 с вывозом и утилизацией строительного мусора</t>
        </is>
      </c>
      <c r="L183" s="53" t="n">
        <v>1301</v>
      </c>
      <c r="M183" s="53" t="inlineStr">
        <is>
          <t>шт.</t>
        </is>
      </c>
      <c r="N183" s="53" t="n">
        <v>22.77</v>
      </c>
      <c r="O183" s="53" t="n">
        <v>558612.77</v>
      </c>
      <c r="P183" s="53" t="n">
        <v>558612.8</v>
      </c>
    </row>
    <row r="184" ht="13.8" customHeight="1" s="54">
      <c r="A184" s="53">
        <f>ROW(Source!A207)</f>
        <v/>
      </c>
      <c r="B184" s="53" t="n">
        <v>1497603184</v>
      </c>
      <c r="C184" s="53" t="n">
        <v>1497603582</v>
      </c>
      <c r="D184" s="53" t="n">
        <v>0</v>
      </c>
      <c r="E184" s="53" t="n">
        <v>1080</v>
      </c>
      <c r="F184" s="53" t="n">
        <v>1</v>
      </c>
      <c r="G184" s="53" t="n">
        <v>1080</v>
      </c>
      <c r="H184" s="53" t="n">
        <v>3</v>
      </c>
      <c r="I184" s="53" t="inlineStr">
        <is>
          <t>PETR-167833</t>
        </is>
      </c>
      <c r="J184" s="53" t="inlineStr">
        <is>
          <t>PETR-167833</t>
        </is>
      </c>
      <c r="K184" s="53" t="inlineStr">
        <is>
          <t>Ремонтная смесь/гипс/алебастр для заделки штроб и выбоин</t>
        </is>
      </c>
      <c r="L184" s="53" t="n">
        <v>1301</v>
      </c>
      <c r="M184" s="53" t="inlineStr">
        <is>
          <t>меш.</t>
        </is>
      </c>
      <c r="N184" s="53" t="n">
        <v>235.4</v>
      </c>
      <c r="O184" s="53" t="n">
        <v>170624.98</v>
      </c>
      <c r="P184" s="53" t="n">
        <v>170625.91</v>
      </c>
    </row>
    <row r="185" ht="13.8" customHeight="1" s="54">
      <c r="A185" s="53">
        <f>ROW(Source!A208)</f>
        <v/>
      </c>
      <c r="B185" s="53" t="n">
        <v>1497603185</v>
      </c>
      <c r="C185" s="53" t="n">
        <v>1497603583</v>
      </c>
      <c r="D185" s="53" t="n">
        <v>0</v>
      </c>
      <c r="E185" s="53" t="n">
        <v>1080</v>
      </c>
      <c r="F185" s="53" t="n">
        <v>1</v>
      </c>
      <c r="G185" s="53" t="n">
        <v>1080</v>
      </c>
      <c r="H185" s="53" t="n">
        <v>3</v>
      </c>
      <c r="I185" s="53" t="inlineStr">
        <is>
          <t>TKP</t>
        </is>
      </c>
      <c r="J185" s="53" t="inlineStr">
        <is>
          <t>ТКП</t>
        </is>
      </c>
      <c r="K185" s="53" t="inlineStr">
        <is>
          <t>Противопожарная заделка проходок: гильзы, пена, мастика, манжеты</t>
        </is>
      </c>
      <c r="L185" s="53" t="n">
        <v>1301</v>
      </c>
      <c r="M185" s="53" t="inlineStr">
        <is>
          <t>узел</t>
        </is>
      </c>
      <c r="N185" s="53" t="n">
        <v>188.1</v>
      </c>
      <c r="O185" s="53" t="n">
        <v>671217.92</v>
      </c>
      <c r="P185" s="53" t="n">
        <v>671218.55</v>
      </c>
    </row>
    <row r="186" ht="13.8" customHeight="1" s="54">
      <c r="A186" s="53">
        <f>ROW(Source!A209)</f>
        <v/>
      </c>
      <c r="B186" s="53" t="n">
        <v>1497603186</v>
      </c>
      <c r="C186" s="53" t="n">
        <v>1497603584</v>
      </c>
      <c r="D186" s="53" t="n">
        <v>0</v>
      </c>
      <c r="E186" s="53" t="n">
        <v>1080</v>
      </c>
      <c r="F186" s="53" t="n">
        <v>1</v>
      </c>
      <c r="G186" s="53" t="n">
        <v>1080</v>
      </c>
      <c r="H186" s="53" t="n">
        <v>3</v>
      </c>
      <c r="I186" s="53" t="inlineStr">
        <is>
          <t>PETR-767965</t>
        </is>
      </c>
      <c r="J186" s="53" t="inlineStr">
        <is>
          <t>PETR-767965</t>
        </is>
      </c>
      <c r="K186" s="53" t="inlineStr">
        <is>
          <t>Грунтовка глубокого проникновения универсальная</t>
        </is>
      </c>
      <c r="L186" s="53" t="n">
        <v>1301</v>
      </c>
      <c r="M186" s="53" t="inlineStr">
        <is>
          <t>л</t>
        </is>
      </c>
      <c r="N186" s="53" t="n">
        <v>475.38</v>
      </c>
      <c r="O186" s="53" t="n">
        <v>63615.35</v>
      </c>
      <c r="P186" s="53" t="n">
        <v>63613.21</v>
      </c>
    </row>
    <row r="187" ht="13.8" customHeight="1" s="54">
      <c r="A187" s="53">
        <f>ROW(Source!A210)</f>
        <v/>
      </c>
      <c r="B187" s="53" t="n">
        <v>1497603187</v>
      </c>
      <c r="C187" s="53" t="n">
        <v>1497603585</v>
      </c>
      <c r="D187" s="53" t="n">
        <v>0</v>
      </c>
      <c r="E187" s="53" t="n">
        <v>1080</v>
      </c>
      <c r="F187" s="53" t="n">
        <v>1</v>
      </c>
      <c r="G187" s="53" t="n">
        <v>1080</v>
      </c>
      <c r="H187" s="53" t="n">
        <v>3</v>
      </c>
      <c r="I187" s="53" t="inlineStr">
        <is>
          <t>PETR-101546</t>
        </is>
      </c>
      <c r="J187" s="53" t="inlineStr">
        <is>
          <t>PETR-101546</t>
        </is>
      </c>
      <c r="K187" s="53" t="inlineStr">
        <is>
          <t>Ровнитель для пола базовый</t>
        </is>
      </c>
      <c r="L187" s="53" t="n">
        <v>1301</v>
      </c>
      <c r="M187" s="53" t="inlineStr">
        <is>
          <t>меш.</t>
        </is>
      </c>
      <c r="N187" s="53" t="n">
        <v>410.3</v>
      </c>
      <c r="O187" s="53" t="n">
        <v>297397.75</v>
      </c>
      <c r="P187" s="53" t="n">
        <v>297399.37</v>
      </c>
    </row>
    <row r="188" ht="13.8" customHeight="1" s="54">
      <c r="A188" s="53">
        <f>ROW(Source!A211)</f>
        <v/>
      </c>
      <c r="B188" s="53" t="n">
        <v>1497603188</v>
      </c>
      <c r="C188" s="53" t="n">
        <v>1497603586</v>
      </c>
      <c r="D188" s="53" t="n">
        <v>0</v>
      </c>
      <c r="E188" s="53" t="n">
        <v>1080</v>
      </c>
      <c r="F188" s="53" t="n">
        <v>1</v>
      </c>
      <c r="G188" s="53" t="n">
        <v>1080</v>
      </c>
      <c r="H188" s="53" t="n">
        <v>3</v>
      </c>
      <c r="I188" s="53" t="inlineStr">
        <is>
          <t>TKP</t>
        </is>
      </c>
      <c r="J188" s="53" t="inlineStr">
        <is>
          <t>ТКП</t>
        </is>
      </c>
      <c r="K188" s="53" t="inlineStr">
        <is>
          <t>Коммерческое ПВХ/кварцвиниловое покрытие с повышенной износостойкостью</t>
        </is>
      </c>
      <c r="L188" s="53" t="n">
        <v>1301</v>
      </c>
      <c r="M188" s="53" t="inlineStr">
        <is>
          <t>м2</t>
        </is>
      </c>
      <c r="N188" s="53" t="n">
        <v>804.4299999999999</v>
      </c>
      <c r="O188" s="53" t="n">
        <v>1614676.03</v>
      </c>
      <c r="P188" s="53" t="n">
        <v>1614678.04</v>
      </c>
    </row>
    <row r="189" ht="13.8" customHeight="1" s="54">
      <c r="A189" s="53">
        <f>ROW(Source!A212)</f>
        <v/>
      </c>
      <c r="B189" s="53" t="n">
        <v>1497603189</v>
      </c>
      <c r="C189" s="53" t="n">
        <v>1497603587</v>
      </c>
      <c r="D189" s="53" t="n">
        <v>0</v>
      </c>
      <c r="E189" s="53" t="n">
        <v>1080</v>
      </c>
      <c r="F189" s="53" t="n">
        <v>1</v>
      </c>
      <c r="G189" s="53" t="n">
        <v>1080</v>
      </c>
      <c r="H189" s="53" t="n">
        <v>3</v>
      </c>
      <c r="I189" s="53" t="inlineStr">
        <is>
          <t>TKP</t>
        </is>
      </c>
      <c r="J189" s="53" t="inlineStr">
        <is>
          <t>ТКП</t>
        </is>
      </c>
      <c r="K189" s="53" t="inlineStr">
        <is>
          <t>Клей/подложка/подготовительные материалы под финишное покрытие полный комплект</t>
        </is>
      </c>
      <c r="L189" s="53" t="n">
        <v>1301</v>
      </c>
      <c r="M189" s="53" t="inlineStr">
        <is>
          <t>м2</t>
        </is>
      </c>
      <c r="N189" s="53" t="n">
        <v>804.4299999999999</v>
      </c>
      <c r="O189" s="53" t="n">
        <v>403671.02</v>
      </c>
      <c r="P189" s="53" t="n">
        <v>403669.51</v>
      </c>
    </row>
    <row r="190" ht="13.8" customHeight="1" s="54">
      <c r="A190" s="53">
        <f>ROW(Source!A213)</f>
        <v/>
      </c>
      <c r="B190" s="53" t="n">
        <v>1497603190</v>
      </c>
      <c r="C190" s="53" t="n">
        <v>1497603588</v>
      </c>
      <c r="D190" s="53" t="n">
        <v>0</v>
      </c>
      <c r="E190" s="53" t="n">
        <v>1080</v>
      </c>
      <c r="F190" s="53" t="n">
        <v>1</v>
      </c>
      <c r="G190" s="53" t="n">
        <v>1080</v>
      </c>
      <c r="H190" s="53" t="n">
        <v>3</v>
      </c>
      <c r="I190" s="53" t="inlineStr">
        <is>
          <t>TKP</t>
        </is>
      </c>
      <c r="J190" s="53" t="inlineStr">
        <is>
          <t>ТКП</t>
        </is>
      </c>
      <c r="K190" s="53" t="inlineStr">
        <is>
          <t>Плинтус, углы, заглушки и соединители улучшенные</t>
        </is>
      </c>
      <c r="L190" s="53" t="n">
        <v>1301</v>
      </c>
      <c r="M190" s="53" t="inlineStr">
        <is>
          <t>м.п.</t>
        </is>
      </c>
      <c r="N190" s="53" t="n">
        <v>628.33</v>
      </c>
      <c r="O190" s="53" t="n">
        <v>385367.36</v>
      </c>
      <c r="P190" s="53" t="n">
        <v>385368.01</v>
      </c>
    </row>
    <row r="191" ht="13.8" customHeight="1" s="54">
      <c r="A191" s="53">
        <f>ROW(Source!A214)</f>
        <v/>
      </c>
      <c r="B191" s="53" t="n">
        <v>1497603191</v>
      </c>
      <c r="C191" s="53" t="n">
        <v>1497603589</v>
      </c>
      <c r="D191" s="53" t="n">
        <v>0</v>
      </c>
      <c r="E191" s="53" t="n">
        <v>1080</v>
      </c>
      <c r="F191" s="53" t="n">
        <v>1</v>
      </c>
      <c r="G191" s="53" t="n">
        <v>1080</v>
      </c>
      <c r="H191" s="53" t="n">
        <v>3</v>
      </c>
      <c r="I191" s="53" t="inlineStr">
        <is>
          <t>PETR-142852</t>
        </is>
      </c>
      <c r="J191" s="53" t="inlineStr">
        <is>
          <t>PETR-142852</t>
        </is>
      </c>
      <c r="K191" s="53" t="inlineStr">
        <is>
          <t>Штукатурка гипсовая Волма Слой 30 кг</t>
        </is>
      </c>
      <c r="L191" s="53" t="n">
        <v>1301</v>
      </c>
      <c r="M191" s="53" t="inlineStr">
        <is>
          <t>меш.</t>
        </is>
      </c>
      <c r="N191" s="53" t="n">
        <v>227.7</v>
      </c>
      <c r="O191" s="53" t="n">
        <v>132036.4</v>
      </c>
      <c r="P191" s="53" t="n">
        <v>132035.75</v>
      </c>
    </row>
    <row r="192" ht="13.8" customHeight="1" s="54">
      <c r="A192" s="53">
        <f>ROW(Source!A215)</f>
        <v/>
      </c>
      <c r="B192" s="53" t="n">
        <v>1497603192</v>
      </c>
      <c r="C192" s="53" t="n">
        <v>1497603590</v>
      </c>
      <c r="D192" s="53" t="n">
        <v>0</v>
      </c>
      <c r="E192" s="53" t="n">
        <v>1080</v>
      </c>
      <c r="F192" s="53" t="n">
        <v>1</v>
      </c>
      <c r="G192" s="53" t="n">
        <v>1080</v>
      </c>
      <c r="H192" s="53" t="n">
        <v>3</v>
      </c>
      <c r="I192" s="53" t="inlineStr">
        <is>
          <t>PETR-141512</t>
        </is>
      </c>
      <c r="J192" s="53" t="inlineStr">
        <is>
          <t>PETR-141512</t>
        </is>
      </c>
      <c r="K192" s="53" t="inlineStr">
        <is>
          <t>Маяки штукатурные</t>
        </is>
      </c>
      <c r="L192" s="53" t="n">
        <v>1301</v>
      </c>
      <c r="M192" s="53" t="inlineStr">
        <is>
          <t>м.п.</t>
        </is>
      </c>
      <c r="N192" s="53" t="n">
        <v>638.55</v>
      </c>
      <c r="O192" s="53" t="n">
        <v>53401.94</v>
      </c>
      <c r="P192" s="53" t="n">
        <v>53404.93</v>
      </c>
    </row>
    <row r="193" ht="13.8" customHeight="1" s="54">
      <c r="A193" s="53">
        <f>ROW(Source!A216)</f>
        <v/>
      </c>
      <c r="B193" s="53" t="n">
        <v>1497603193</v>
      </c>
      <c r="C193" s="53" t="n">
        <v>1497603591</v>
      </c>
      <c r="D193" s="53" t="n">
        <v>0</v>
      </c>
      <c r="E193" s="53" t="n">
        <v>1080</v>
      </c>
      <c r="F193" s="53" t="n">
        <v>1</v>
      </c>
      <c r="G193" s="53" t="n">
        <v>1080</v>
      </c>
      <c r="H193" s="53" t="n">
        <v>3</v>
      </c>
      <c r="I193" s="53" t="inlineStr">
        <is>
          <t>PETR-631138</t>
        </is>
      </c>
      <c r="J193" s="53" t="inlineStr">
        <is>
          <t>PETR-631138</t>
        </is>
      </c>
      <c r="K193" s="53" t="inlineStr">
        <is>
          <t>Уголок штукатурный/перфорированный</t>
        </is>
      </c>
      <c r="L193" s="53" t="n">
        <v>1301</v>
      </c>
      <c r="M193" s="53" t="inlineStr">
        <is>
          <t>м.п.</t>
        </is>
      </c>
      <c r="N193" s="53" t="n">
        <v>729.86</v>
      </c>
      <c r="O193" s="53" t="n">
        <v>77321.37</v>
      </c>
      <c r="P193" s="53" t="n">
        <v>77319.38</v>
      </c>
    </row>
    <row r="194" ht="13.8" customHeight="1" s="54">
      <c r="A194" s="53">
        <f>ROW(Source!A217)</f>
        <v/>
      </c>
      <c r="B194" s="53" t="n">
        <v>1497603194</v>
      </c>
      <c r="C194" s="53" t="n">
        <v>1497603592</v>
      </c>
      <c r="D194" s="53" t="n">
        <v>0</v>
      </c>
      <c r="E194" s="53" t="n">
        <v>1080</v>
      </c>
      <c r="F194" s="53" t="n">
        <v>1</v>
      </c>
      <c r="G194" s="53" t="n">
        <v>1080</v>
      </c>
      <c r="H194" s="53" t="n">
        <v>3</v>
      </c>
      <c r="I194" s="53" t="inlineStr">
        <is>
          <t>PETR-133351</t>
        </is>
      </c>
      <c r="J194" s="53" t="inlineStr">
        <is>
          <t>PETR-133351</t>
        </is>
      </c>
      <c r="K194" s="53" t="inlineStr">
        <is>
          <t>Армирующая сетка по трещинам и примыканиям</t>
        </is>
      </c>
      <c r="L194" s="53" t="n">
        <v>1301</v>
      </c>
      <c r="M194" s="53" t="inlineStr">
        <is>
          <t>м2</t>
        </is>
      </c>
      <c r="N194" s="53" t="n">
        <v>547.38</v>
      </c>
      <c r="O194" s="53" t="n">
        <v>79353.67999999999</v>
      </c>
      <c r="P194" s="53" t="n">
        <v>79351.92</v>
      </c>
    </row>
    <row r="195" ht="13.8" customHeight="1" s="54">
      <c r="A195" s="53">
        <f>ROW(Source!A218)</f>
        <v/>
      </c>
      <c r="B195" s="53" t="n">
        <v>1497603195</v>
      </c>
      <c r="C195" s="53" t="n">
        <v>1497603593</v>
      </c>
      <c r="D195" s="53" t="n">
        <v>0</v>
      </c>
      <c r="E195" s="53" t="n">
        <v>1080</v>
      </c>
      <c r="F195" s="53" t="n">
        <v>1</v>
      </c>
      <c r="G195" s="53" t="n">
        <v>1080</v>
      </c>
      <c r="H195" s="53" t="n">
        <v>3</v>
      </c>
      <c r="I195" s="53" t="inlineStr">
        <is>
          <t>PETR-131252</t>
        </is>
      </c>
      <c r="J195" s="53" t="inlineStr">
        <is>
          <t>PETR-131252</t>
        </is>
      </c>
      <c r="K195" s="53" t="inlineStr">
        <is>
          <t>Защита стен коридоров: отбойная доска, углы, профили и крепеж</t>
        </is>
      </c>
      <c r="L195" s="53" t="n">
        <v>1301</v>
      </c>
      <c r="M195" s="53" t="inlineStr">
        <is>
          <t>м.п.</t>
        </is>
      </c>
      <c r="N195" s="53" t="n">
        <v>206.44</v>
      </c>
      <c r="O195" s="53" t="n">
        <v>322290</v>
      </c>
      <c r="P195" s="53" t="n">
        <v>322290.17</v>
      </c>
    </row>
    <row r="196" ht="13.8" customHeight="1" s="54">
      <c r="A196" s="53">
        <f>ROW(Source!A219)</f>
        <v/>
      </c>
      <c r="B196" s="53" t="n">
        <v>1497603196</v>
      </c>
      <c r="C196" s="53" t="n">
        <v>1497603594</v>
      </c>
      <c r="D196" s="53" t="n">
        <v>0</v>
      </c>
      <c r="E196" s="53" t="n">
        <v>1080</v>
      </c>
      <c r="F196" s="53" t="n">
        <v>1</v>
      </c>
      <c r="G196" s="53" t="n">
        <v>1080</v>
      </c>
      <c r="H196" s="53" t="n">
        <v>3</v>
      </c>
      <c r="I196" s="53" t="inlineStr">
        <is>
          <t>PETR-112336</t>
        </is>
      </c>
      <c r="J196" s="53" t="inlineStr">
        <is>
          <t>PETR-112336</t>
        </is>
      </c>
      <c r="K196" s="53" t="inlineStr">
        <is>
          <t>Шпаклевка Основит Эконсилк РР38 W 20 кг</t>
        </is>
      </c>
      <c r="L196" s="53" t="n">
        <v>1301</v>
      </c>
      <c r="M196" s="53" t="inlineStr">
        <is>
          <t>меш.</t>
        </is>
      </c>
      <c r="N196" s="53" t="n">
        <v>118.8</v>
      </c>
      <c r="O196" s="53" t="n">
        <v>118832.08</v>
      </c>
      <c r="P196" s="53" t="n">
        <v>118832.18</v>
      </c>
    </row>
    <row r="197" ht="13.8" customHeight="1" s="54">
      <c r="A197" s="53">
        <f>ROW(Source!A220)</f>
        <v/>
      </c>
      <c r="B197" s="53" t="n">
        <v>1497603197</v>
      </c>
      <c r="C197" s="53" t="n">
        <v>1497603595</v>
      </c>
      <c r="D197" s="53" t="n">
        <v>0</v>
      </c>
      <c r="E197" s="53" t="n">
        <v>1080</v>
      </c>
      <c r="F197" s="53" t="n">
        <v>1</v>
      </c>
      <c r="G197" s="53" t="n">
        <v>1080</v>
      </c>
      <c r="H197" s="53" t="n">
        <v>3</v>
      </c>
      <c r="I197" s="53" t="inlineStr">
        <is>
          <t>PETR-140279</t>
        </is>
      </c>
      <c r="J197" s="53" t="inlineStr">
        <is>
          <t>PETR-140279</t>
        </is>
      </c>
      <c r="K197" s="53" t="inlineStr">
        <is>
          <t>Краска интерьерная Текс Профи база А 4,5 л</t>
        </is>
      </c>
      <c r="L197" s="53" t="n">
        <v>1301</v>
      </c>
      <c r="M197" s="53" t="inlineStr">
        <is>
          <t>шт.</t>
        </is>
      </c>
      <c r="N197" s="53" t="n">
        <v>101.2</v>
      </c>
      <c r="O197" s="53" t="n">
        <v>189815.78</v>
      </c>
      <c r="P197" s="53" t="n">
        <v>189815.5</v>
      </c>
    </row>
    <row r="198" ht="13.8" customHeight="1" s="54">
      <c r="A198" s="53">
        <f>ROW(Source!A221)</f>
        <v/>
      </c>
      <c r="B198" s="53" t="n">
        <v>1497603198</v>
      </c>
      <c r="C198" s="53" t="n">
        <v>1497603596</v>
      </c>
      <c r="D198" s="53" t="n">
        <v>0</v>
      </c>
      <c r="E198" s="53" t="n">
        <v>1080</v>
      </c>
      <c r="F198" s="53" t="n">
        <v>1</v>
      </c>
      <c r="G198" s="53" t="n">
        <v>1080</v>
      </c>
      <c r="H198" s="53" t="n">
        <v>3</v>
      </c>
      <c r="I198" s="53" t="inlineStr">
        <is>
          <t>TKP</t>
        </is>
      </c>
      <c r="J198" s="53" t="inlineStr">
        <is>
          <t>ТКП</t>
        </is>
      </c>
      <c r="K198" s="53" t="inlineStr">
        <is>
          <t>Стеклохолст, клей и армирующие материалы под окраску полный комплекс</t>
        </is>
      </c>
      <c r="L198" s="53" t="n">
        <v>1301</v>
      </c>
      <c r="M198" s="53" t="inlineStr">
        <is>
          <t>м2</t>
        </is>
      </c>
      <c r="N198" s="53" t="n">
        <v>1332.37</v>
      </c>
      <c r="O198" s="53" t="n">
        <v>267433.31</v>
      </c>
      <c r="P198" s="53" t="n">
        <v>267437.64</v>
      </c>
    </row>
    <row r="199" ht="13.8" customHeight="1" s="54">
      <c r="A199" s="53">
        <f>ROW(Source!A222)</f>
        <v/>
      </c>
      <c r="B199" s="53" t="n">
        <v>1497603199</v>
      </c>
      <c r="C199" s="53" t="n">
        <v>1497603597</v>
      </c>
      <c r="D199" s="53" t="n">
        <v>0</v>
      </c>
      <c r="E199" s="53" t="n">
        <v>1080</v>
      </c>
      <c r="F199" s="53" t="n">
        <v>1</v>
      </c>
      <c r="G199" s="53" t="n">
        <v>1080</v>
      </c>
      <c r="H199" s="53" t="n">
        <v>3</v>
      </c>
      <c r="I199" s="53" t="inlineStr">
        <is>
          <t>PETR-131619</t>
        </is>
      </c>
      <c r="J199" s="53" t="inlineStr">
        <is>
          <t>PETR-131619</t>
        </is>
      </c>
      <c r="K199" s="53" t="inlineStr">
        <is>
          <t>Шлифсетки, абразивы, валики, кисти, кюветы, малярные расходники</t>
        </is>
      </c>
      <c r="L199" s="53" t="n">
        <v>1301</v>
      </c>
      <c r="M199" s="53" t="inlineStr">
        <is>
          <t>м2</t>
        </is>
      </c>
      <c r="N199" s="53" t="n">
        <v>4090.42</v>
      </c>
      <c r="O199" s="53" t="n">
        <v>205257.28</v>
      </c>
      <c r="P199" s="53" t="n">
        <v>205260.6</v>
      </c>
    </row>
    <row r="200" ht="13.8" customHeight="1" s="54">
      <c r="A200" s="53">
        <f>ROW(Source!A223)</f>
        <v/>
      </c>
      <c r="B200" s="53" t="n">
        <v>1497603200</v>
      </c>
      <c r="C200" s="53" t="n">
        <v>1497603598</v>
      </c>
      <c r="D200" s="53" t="n">
        <v>0</v>
      </c>
      <c r="E200" s="53" t="n">
        <v>1080</v>
      </c>
      <c r="F200" s="53" t="n">
        <v>1</v>
      </c>
      <c r="G200" s="53" t="n">
        <v>1080</v>
      </c>
      <c r="H200" s="53" t="n">
        <v>3</v>
      </c>
      <c r="I200" s="53" t="inlineStr">
        <is>
          <t>PETR-977190</t>
        </is>
      </c>
      <c r="J200" s="53" t="inlineStr">
        <is>
          <t>PETR-977190</t>
        </is>
      </c>
      <c r="K200" s="53" t="inlineStr">
        <is>
          <t>Акустическая/минераловатная прокладка над потолком и в коробах</t>
        </is>
      </c>
      <c r="L200" s="53" t="n">
        <v>1301</v>
      </c>
      <c r="M200" s="53" t="inlineStr">
        <is>
          <t>м2</t>
        </is>
      </c>
      <c r="N200" s="53" t="n">
        <v>44.25</v>
      </c>
      <c r="O200" s="53" t="n">
        <v>20724.49</v>
      </c>
      <c r="P200" s="53" t="n">
        <v>20724.68</v>
      </c>
    </row>
    <row r="201" ht="13.8" customHeight="1" s="54">
      <c r="A201" s="53">
        <f>ROW(Source!A224)</f>
        <v/>
      </c>
      <c r="B201" s="53" t="n">
        <v>1497603201</v>
      </c>
      <c r="C201" s="53" t="n">
        <v>1497603599</v>
      </c>
      <c r="D201" s="53" t="n">
        <v>0</v>
      </c>
      <c r="E201" s="53" t="n">
        <v>1080</v>
      </c>
      <c r="F201" s="53" t="n">
        <v>1</v>
      </c>
      <c r="G201" s="53" t="n">
        <v>1080</v>
      </c>
      <c r="H201" s="53" t="n">
        <v>3</v>
      </c>
      <c r="I201" s="53" t="inlineStr">
        <is>
          <t>TKP</t>
        </is>
      </c>
      <c r="J201" s="53" t="inlineStr">
        <is>
          <t>ТКП</t>
        </is>
      </c>
      <c r="K201" s="53" t="inlineStr">
        <is>
          <t>Потолочная система Armstrong/аналог с улучшенной плитой и подвесами</t>
        </is>
      </c>
      <c r="L201" s="53" t="n">
        <v>1301</v>
      </c>
      <c r="M201" s="53" t="inlineStr">
        <is>
          <t>м2</t>
        </is>
      </c>
      <c r="N201" s="53" t="n">
        <v>804.4299999999999</v>
      </c>
      <c r="O201" s="53" t="n">
        <v>986746.02</v>
      </c>
      <c r="P201" s="53" t="n">
        <v>986747.6899999999</v>
      </c>
    </row>
    <row r="202" ht="13.8" customHeight="1" s="54">
      <c r="A202" s="53">
        <f>ROW(Source!A225)</f>
        <v/>
      </c>
      <c r="B202" s="53" t="n">
        <v>1497603202</v>
      </c>
      <c r="C202" s="53" t="n">
        <v>1497603600</v>
      </c>
      <c r="D202" s="53" t="n">
        <v>0</v>
      </c>
      <c r="E202" s="53" t="n">
        <v>1080</v>
      </c>
      <c r="F202" s="53" t="n">
        <v>1</v>
      </c>
      <c r="G202" s="53" t="n">
        <v>1080</v>
      </c>
      <c r="H202" s="53" t="n">
        <v>3</v>
      </c>
      <c r="I202" s="53" t="inlineStr">
        <is>
          <t>PETR-1090568</t>
        </is>
      </c>
      <c r="J202" s="53" t="inlineStr">
        <is>
          <t>PETR-1090568</t>
        </is>
      </c>
      <c r="K202" s="53" t="inlineStr">
        <is>
          <t>Подвесная система Armstrong: профили, подвесы, уголок, крепеж</t>
        </is>
      </c>
      <c r="L202" s="53" t="n">
        <v>1301</v>
      </c>
      <c r="M202" s="53" t="inlineStr">
        <is>
          <t>м2</t>
        </is>
      </c>
      <c r="N202" s="53" t="n">
        <v>804.4299999999999</v>
      </c>
      <c r="O202" s="53" t="n">
        <v>466464.82</v>
      </c>
      <c r="P202" s="53" t="n">
        <v>466462.54</v>
      </c>
    </row>
    <row r="203" ht="13.8" customHeight="1" s="54">
      <c r="A203" s="53">
        <f>ROW(Source!A226)</f>
        <v/>
      </c>
      <c r="B203" s="53" t="n">
        <v>1497603203</v>
      </c>
      <c r="C203" s="53" t="n">
        <v>1497603601</v>
      </c>
      <c r="D203" s="53" t="n">
        <v>0</v>
      </c>
      <c r="E203" s="53" t="n">
        <v>1080</v>
      </c>
      <c r="F203" s="53" t="n">
        <v>1</v>
      </c>
      <c r="G203" s="53" t="n">
        <v>1080</v>
      </c>
      <c r="H203" s="53" t="n">
        <v>3</v>
      </c>
      <c r="I203" s="53" t="inlineStr">
        <is>
          <t>PETR-612182</t>
        </is>
      </c>
      <c r="J203" s="53" t="inlineStr">
        <is>
          <t>PETR-612182</t>
        </is>
      </c>
      <c r="K203" s="53" t="inlineStr">
        <is>
          <t>Отделка порталов и проходных проемов: доборы, наличники, уголки, герметики</t>
        </is>
      </c>
      <c r="L203" s="53" t="n">
        <v>1301</v>
      </c>
      <c r="M203" s="53" t="inlineStr">
        <is>
          <t>компл.</t>
        </is>
      </c>
      <c r="N203" s="53" t="n">
        <v>29.16</v>
      </c>
      <c r="O203" s="53" t="n">
        <v>211361.59</v>
      </c>
      <c r="P203" s="53" t="n">
        <v>211361.58</v>
      </c>
    </row>
    <row r="204" ht="13.8" customHeight="1" s="54">
      <c r="A204" s="53">
        <f>ROW(Source!A227)</f>
        <v/>
      </c>
      <c r="B204" s="53" t="n">
        <v>1497603204</v>
      </c>
      <c r="C204" s="53" t="n">
        <v>1497603602</v>
      </c>
      <c r="D204" s="53" t="n">
        <v>0</v>
      </c>
      <c r="E204" s="53" t="n">
        <v>1080</v>
      </c>
      <c r="F204" s="53" t="n">
        <v>1</v>
      </c>
      <c r="G204" s="53" t="n">
        <v>1080</v>
      </c>
      <c r="H204" s="53" t="n">
        <v>3</v>
      </c>
      <c r="I204" s="53" t="inlineStr">
        <is>
          <t>PETR-148719</t>
        </is>
      </c>
      <c r="J204" s="53" t="inlineStr">
        <is>
          <t>PETR-148719</t>
        </is>
      </c>
      <c r="K204" s="53" t="inlineStr">
        <is>
          <t>Материалы усиления и ремонта проемов: уголок, смесь, анкера, сетка</t>
        </is>
      </c>
      <c r="L204" s="53" t="n">
        <v>1301</v>
      </c>
      <c r="M204" s="53" t="inlineStr">
        <is>
          <t>компл.</t>
        </is>
      </c>
      <c r="N204" s="53" t="n">
        <v>66</v>
      </c>
      <c r="O204" s="53" t="n">
        <v>257594.7</v>
      </c>
      <c r="P204" s="53" t="n">
        <v>257594.84</v>
      </c>
    </row>
    <row r="205" ht="13.8" customHeight="1" s="54">
      <c r="A205" s="53">
        <f>ROW(Source!A228)</f>
        <v/>
      </c>
      <c r="B205" s="53" t="n">
        <v>1497603205</v>
      </c>
      <c r="C205" s="53" t="n">
        <v>1497603603</v>
      </c>
      <c r="D205" s="53" t="n">
        <v>0</v>
      </c>
      <c r="E205" s="53" t="n">
        <v>1080</v>
      </c>
      <c r="F205" s="53" t="n">
        <v>1</v>
      </c>
      <c r="G205" s="53" t="n">
        <v>1080</v>
      </c>
      <c r="H205" s="53" t="n">
        <v>3</v>
      </c>
      <c r="I205" s="53" t="inlineStr">
        <is>
          <t>PETR-1060656</t>
        </is>
      </c>
      <c r="J205" s="53" t="inlineStr">
        <is>
          <t>PETR-1060656</t>
        </is>
      </c>
      <c r="K205" s="53" t="inlineStr">
        <is>
          <t>Противопожарные и технические двери на границах блоков с фурнитурой</t>
        </is>
      </c>
      <c r="L205" s="53" t="n">
        <v>1301</v>
      </c>
      <c r="M205" s="53" t="inlineStr">
        <is>
          <t>компл.</t>
        </is>
      </c>
      <c r="N205" s="53" t="n">
        <v>3</v>
      </c>
      <c r="O205" s="53" t="n">
        <v>753828.6</v>
      </c>
      <c r="P205" s="53" t="n">
        <v>753828.61</v>
      </c>
    </row>
    <row r="206" ht="13.8" customHeight="1" s="54">
      <c r="A206" s="53">
        <f>ROW(Source!A229)</f>
        <v/>
      </c>
      <c r="B206" s="53" t="n">
        <v>1497603206</v>
      </c>
      <c r="C206" s="53" t="n">
        <v>1497603604</v>
      </c>
      <c r="D206" s="53" t="n">
        <v>0</v>
      </c>
      <c r="E206" s="53" t="n">
        <v>1080</v>
      </c>
      <c r="F206" s="53" t="n">
        <v>1</v>
      </c>
      <c r="G206" s="53" t="n">
        <v>1080</v>
      </c>
      <c r="H206" s="53" t="n">
        <v>3</v>
      </c>
      <c r="I206" s="53" t="inlineStr">
        <is>
          <t>PETR-740762</t>
        </is>
      </c>
      <c r="J206" s="53" t="inlineStr">
        <is>
          <t>PETR-740762</t>
        </is>
      </c>
      <c r="K206" s="53" t="inlineStr">
        <is>
          <t>Материалы ремонта оконных откосов: шпаклевка, уголки, грунт, краска</t>
        </is>
      </c>
      <c r="L206" s="53" t="n">
        <v>1301</v>
      </c>
      <c r="M206" s="53" t="inlineStr">
        <is>
          <t>компл.</t>
        </is>
      </c>
      <c r="N206" s="53" t="n">
        <v>26.4</v>
      </c>
      <c r="O206" s="53" t="n">
        <v>132477.31</v>
      </c>
      <c r="P206" s="53" t="n">
        <v>132477.34</v>
      </c>
    </row>
    <row r="207" ht="13.8" customHeight="1" s="54">
      <c r="A207" s="53">
        <f>ROW(Source!A230)</f>
        <v/>
      </c>
      <c r="B207" s="53" t="n">
        <v>1497603207</v>
      </c>
      <c r="C207" s="53" t="n">
        <v>1497603605</v>
      </c>
      <c r="D207" s="53" t="n">
        <v>0</v>
      </c>
      <c r="E207" s="53" t="n">
        <v>1080</v>
      </c>
      <c r="F207" s="53" t="n">
        <v>1</v>
      </c>
      <c r="G207" s="53" t="n">
        <v>1080</v>
      </c>
      <c r="H207" s="53" t="n">
        <v>3</v>
      </c>
      <c r="I207" s="53" t="inlineStr">
        <is>
          <t>PETR-667630</t>
        </is>
      </c>
      <c r="J207" s="53" t="inlineStr">
        <is>
          <t>PETR-667630</t>
        </is>
      </c>
      <c r="K207" s="53" t="inlineStr">
        <is>
          <t>Подоконник/накладка подоконника и торцевые элементы</t>
        </is>
      </c>
      <c r="L207" s="53" t="n">
        <v>1301</v>
      </c>
      <c r="M207" s="53" t="inlineStr">
        <is>
          <t>м.п.</t>
        </is>
      </c>
      <c r="N207" s="53" t="n">
        <v>42.24</v>
      </c>
      <c r="O207" s="53" t="n">
        <v>84785.39999999999</v>
      </c>
      <c r="P207" s="53" t="n">
        <v>84785.5</v>
      </c>
    </row>
    <row r="208" ht="13.8" customHeight="1" s="54">
      <c r="A208" s="53">
        <f>ROW(Source!A231)</f>
        <v/>
      </c>
      <c r="B208" s="53" t="n">
        <v>1497603208</v>
      </c>
      <c r="C208" s="53" t="n">
        <v>1497603606</v>
      </c>
      <c r="D208" s="53" t="n">
        <v>0</v>
      </c>
      <c r="E208" s="53" t="n">
        <v>1080</v>
      </c>
      <c r="F208" s="53" t="n">
        <v>1</v>
      </c>
      <c r="G208" s="53" t="n">
        <v>1080</v>
      </c>
      <c r="H208" s="53" t="n">
        <v>3</v>
      </c>
      <c r="I208" s="53" t="inlineStr">
        <is>
          <t>PETR-684427</t>
        </is>
      </c>
      <c r="J208" s="53" t="inlineStr">
        <is>
          <t>PETR-684427</t>
        </is>
      </c>
      <c r="K208" s="53" t="inlineStr">
        <is>
          <t>Оконная фурнитура, ручки, регулировочные и герметизирующие материалы</t>
        </is>
      </c>
      <c r="L208" s="53" t="n">
        <v>1301</v>
      </c>
      <c r="M208" s="53" t="inlineStr">
        <is>
          <t>компл.</t>
        </is>
      </c>
      <c r="N208" s="53" t="n">
        <v>25.2</v>
      </c>
      <c r="O208" s="53" t="n">
        <v>61822.66</v>
      </c>
      <c r="P208" s="53" t="n">
        <v>61822.76</v>
      </c>
    </row>
    <row r="209" ht="13.8" customHeight="1" s="54">
      <c r="A209" s="53">
        <f>ROW(Source!A232)</f>
        <v/>
      </c>
      <c r="B209" s="53" t="n">
        <v>1497603209</v>
      </c>
      <c r="C209" s="53" t="n">
        <v>1497603607</v>
      </c>
      <c r="D209" s="53" t="n">
        <v>0</v>
      </c>
      <c r="E209" s="53" t="n">
        <v>1080</v>
      </c>
      <c r="F209" s="53" t="n">
        <v>1</v>
      </c>
      <c r="G209" s="53" t="n">
        <v>1080</v>
      </c>
      <c r="H209" s="53" t="n">
        <v>3</v>
      </c>
      <c r="I209" s="53" t="inlineStr">
        <is>
          <t>TKP</t>
        </is>
      </c>
      <c r="J209" s="53" t="inlineStr">
        <is>
          <t>ТКП</t>
        </is>
      </c>
      <c r="K209" s="53" t="inlineStr">
        <is>
          <t>Замена/ремонт стеклопакетов, отливов, уплотнений и сложной оконной фурнитуры</t>
        </is>
      </c>
      <c r="L209" s="53" t="n">
        <v>1301</v>
      </c>
      <c r="M209" s="53" t="inlineStr">
        <is>
          <t>компл.</t>
        </is>
      </c>
      <c r="N209" s="53" t="n">
        <v>51.45</v>
      </c>
      <c r="O209" s="53" t="n">
        <v>1061407.84</v>
      </c>
      <c r="P209" s="53" t="n">
        <v>1061407.82</v>
      </c>
    </row>
    <row r="210" ht="13.8" customHeight="1" s="54">
      <c r="A210" s="53">
        <f>ROW(Source!A233)</f>
        <v/>
      </c>
      <c r="B210" s="53" t="n">
        <v>1497603210</v>
      </c>
      <c r="C210" s="53" t="n">
        <v>1497603608</v>
      </c>
      <c r="D210" s="53" t="n">
        <v>0</v>
      </c>
      <c r="E210" s="53" t="n">
        <v>1080</v>
      </c>
      <c r="F210" s="53" t="n">
        <v>1</v>
      </c>
      <c r="G210" s="53" t="n">
        <v>1080</v>
      </c>
      <c r="H210" s="53" t="n">
        <v>3</v>
      </c>
      <c r="I210" s="53" t="inlineStr">
        <is>
          <t>PETR-1075012</t>
        </is>
      </c>
      <c r="J210" s="53" t="inlineStr">
        <is>
          <t>PETR-1075012</t>
        </is>
      </c>
      <c r="K210" s="53" t="inlineStr">
        <is>
          <t>Акриловый герметик, примыкания, трещины и швы под окраску</t>
        </is>
      </c>
      <c r="L210" s="53" t="n">
        <v>1301</v>
      </c>
      <c r="M210" s="53" t="inlineStr">
        <is>
          <t>шт.</t>
        </is>
      </c>
      <c r="N210" s="53" t="n">
        <v>107.8</v>
      </c>
      <c r="O210" s="53" t="n">
        <v>34861.44</v>
      </c>
      <c r="P210" s="53" t="n">
        <v>34861.17</v>
      </c>
    </row>
    <row r="211" ht="13.8" customHeight="1" s="54">
      <c r="A211" s="53">
        <f>ROW(Source!A234)</f>
        <v/>
      </c>
      <c r="B211" s="53" t="n">
        <v>1497603211</v>
      </c>
      <c r="C211" s="53" t="n">
        <v>1497603609</v>
      </c>
      <c r="D211" s="53" t="n">
        <v>0</v>
      </c>
      <c r="E211" s="53" t="n">
        <v>1080</v>
      </c>
      <c r="F211" s="53" t="n">
        <v>1</v>
      </c>
      <c r="G211" s="53" t="n">
        <v>1080</v>
      </c>
      <c r="H211" s="53" t="n">
        <v>3</v>
      </c>
      <c r="I211" s="53" t="inlineStr">
        <is>
          <t>PETR-968886</t>
        </is>
      </c>
      <c r="J211" s="53" t="inlineStr">
        <is>
          <t>PETR-968886</t>
        </is>
      </c>
      <c r="K211" s="53" t="inlineStr">
        <is>
          <t>Жалюзи/рулонные шторы по оконным проемам</t>
        </is>
      </c>
      <c r="L211" s="53" t="n">
        <v>1301</v>
      </c>
      <c r="M211" s="53" t="inlineStr">
        <is>
          <t>м2</t>
        </is>
      </c>
      <c r="N211" s="53" t="n">
        <v>60.48</v>
      </c>
      <c r="O211" s="53" t="n">
        <v>236050.42</v>
      </c>
      <c r="P211" s="53" t="n">
        <v>236050.54</v>
      </c>
    </row>
    <row r="212" ht="13.8" customHeight="1" s="54">
      <c r="A212" s="53">
        <f>ROW(Source!A235)</f>
        <v/>
      </c>
      <c r="B212" s="53" t="n">
        <v>1497603212</v>
      </c>
      <c r="C212" s="53" t="n">
        <v>1497603610</v>
      </c>
      <c r="D212" s="53" t="n">
        <v>0</v>
      </c>
      <c r="E212" s="53" t="n">
        <v>1080</v>
      </c>
      <c r="F212" s="53" t="n">
        <v>1</v>
      </c>
      <c r="G212" s="53" t="n">
        <v>1080</v>
      </c>
      <c r="H212" s="53" t="n">
        <v>3</v>
      </c>
      <c r="I212" s="53" t="inlineStr">
        <is>
          <t>PETR-613527</t>
        </is>
      </c>
      <c r="J212" s="53" t="inlineStr">
        <is>
          <t>PETR-613527</t>
        </is>
      </c>
      <c r="K212" s="53" t="inlineStr">
        <is>
          <t>Карнизы/потолочные шины и крепеж</t>
        </is>
      </c>
      <c r="L212" s="53" t="n">
        <v>1301</v>
      </c>
      <c r="M212" s="53" t="inlineStr">
        <is>
          <t>м.п.</t>
        </is>
      </c>
      <c r="N212" s="53" t="n">
        <v>45.36</v>
      </c>
      <c r="O212" s="53" t="n">
        <v>60698.48</v>
      </c>
      <c r="P212" s="53" t="n">
        <v>60698.71</v>
      </c>
    </row>
    <row r="213" ht="13.8" customHeight="1" s="54">
      <c r="A213" s="53">
        <f>ROW(Source!A236)</f>
        <v/>
      </c>
      <c r="B213" s="53" t="n">
        <v>1497603213</v>
      </c>
      <c r="C213" s="53" t="n">
        <v>1497603611</v>
      </c>
      <c r="D213" s="53" t="n">
        <v>0</v>
      </c>
      <c r="E213" s="53" t="n">
        <v>1080</v>
      </c>
      <c r="F213" s="53" t="n">
        <v>1</v>
      </c>
      <c r="G213" s="53" t="n">
        <v>1080</v>
      </c>
      <c r="H213" s="53" t="n">
        <v>3</v>
      </c>
      <c r="I213" s="53" t="inlineStr">
        <is>
          <t>PETR-810471</t>
        </is>
      </c>
      <c r="J213" s="53" t="inlineStr">
        <is>
          <t>PETR-810471</t>
        </is>
      </c>
      <c r="K213" s="53" t="inlineStr">
        <is>
          <t>Радиатор отопления/экран радиатора с комплектом подключения</t>
        </is>
      </c>
      <c r="L213" s="53" t="n">
        <v>1301</v>
      </c>
      <c r="M213" s="53" t="inlineStr">
        <is>
          <t>шт.</t>
        </is>
      </c>
      <c r="N213" s="53" t="n">
        <v>35.7</v>
      </c>
      <c r="O213" s="53" t="n">
        <v>736487.0699999999</v>
      </c>
      <c r="P213" s="53" t="n">
        <v>736487.0600000001</v>
      </c>
    </row>
    <row r="214" ht="13.8" customHeight="1" s="54">
      <c r="A214" s="53">
        <f>ROW(Source!A237)</f>
        <v/>
      </c>
      <c r="B214" s="53" t="n">
        <v>1497603214</v>
      </c>
      <c r="C214" s="53" t="n">
        <v>1497603612</v>
      </c>
      <c r="D214" s="53" t="n">
        <v>0</v>
      </c>
      <c r="E214" s="53" t="n">
        <v>1080</v>
      </c>
      <c r="F214" s="53" t="n">
        <v>1</v>
      </c>
      <c r="G214" s="53" t="n">
        <v>1080</v>
      </c>
      <c r="H214" s="53" t="n">
        <v>3</v>
      </c>
      <c r="I214" s="53" t="inlineStr">
        <is>
          <t>PETR-614795</t>
        </is>
      </c>
      <c r="J214" s="53" t="inlineStr">
        <is>
          <t>PETR-614795</t>
        </is>
      </c>
      <c r="K214" s="53" t="inlineStr">
        <is>
          <t>Термостатические клапаны, запорная арматура и воздухоотводчики отопления</t>
        </is>
      </c>
      <c r="L214" s="53" t="n">
        <v>1301</v>
      </c>
      <c r="M214" s="53" t="inlineStr">
        <is>
          <t>компл.</t>
        </is>
      </c>
      <c r="N214" s="53" t="n">
        <v>68.2</v>
      </c>
      <c r="O214" s="53" t="n">
        <v>319417.43</v>
      </c>
      <c r="P214" s="53" t="n">
        <v>319417.6</v>
      </c>
    </row>
    <row r="215" ht="13.8" customHeight="1" s="54">
      <c r="A215" s="53">
        <f>ROW(Source!A238)</f>
        <v/>
      </c>
      <c r="B215" s="53" t="n">
        <v>1497603215</v>
      </c>
      <c r="C215" s="53" t="n">
        <v>1497603613</v>
      </c>
      <c r="D215" s="53" t="n">
        <v>0</v>
      </c>
      <c r="E215" s="53" t="n">
        <v>1080</v>
      </c>
      <c r="F215" s="53" t="n">
        <v>1</v>
      </c>
      <c r="G215" s="53" t="n">
        <v>1080</v>
      </c>
      <c r="H215" s="53" t="n">
        <v>3</v>
      </c>
      <c r="I215" s="53" t="inlineStr">
        <is>
          <t>PETR-148982</t>
        </is>
      </c>
      <c r="J215" s="53" t="inlineStr">
        <is>
          <t>PETR-148982</t>
        </is>
      </c>
      <c r="K215" s="53" t="inlineStr">
        <is>
          <t>Трубы отопления, фитинги, изоляция и крепеж</t>
        </is>
      </c>
      <c r="L215" s="53" t="n">
        <v>1301</v>
      </c>
      <c r="M215" s="53" t="inlineStr">
        <is>
          <t>м.п.</t>
        </is>
      </c>
      <c r="N215" s="53" t="n">
        <v>285.2</v>
      </c>
      <c r="O215" s="53" t="n">
        <v>206721.52</v>
      </c>
      <c r="P215" s="53" t="n">
        <v>206722.64</v>
      </c>
    </row>
    <row r="216" ht="13.8" customHeight="1" s="54">
      <c r="A216" s="53">
        <f>ROW(Source!A239)</f>
        <v/>
      </c>
      <c r="B216" s="53" t="n">
        <v>1497603216</v>
      </c>
      <c r="C216" s="53" t="n">
        <v>1497603614</v>
      </c>
      <c r="D216" s="53" t="n">
        <v>0</v>
      </c>
      <c r="E216" s="53" t="n">
        <v>1080</v>
      </c>
      <c r="F216" s="53" t="n">
        <v>1</v>
      </c>
      <c r="G216" s="53" t="n">
        <v>1080</v>
      </c>
      <c r="H216" s="53" t="n">
        <v>3</v>
      </c>
      <c r="I216" s="53" t="inlineStr">
        <is>
          <t>PETR-616826</t>
        </is>
      </c>
      <c r="J216" s="53" t="inlineStr">
        <is>
          <t>PETR-616826</t>
        </is>
      </c>
      <c r="K216" s="53" t="inlineStr">
        <is>
          <t>Кронштейны, крепеж и расходники для отопительных приборов</t>
        </is>
      </c>
      <c r="L216" s="53" t="n">
        <v>1301</v>
      </c>
      <c r="M216" s="53" t="inlineStr">
        <is>
          <t>компл.</t>
        </is>
      </c>
      <c r="N216" s="53" t="n">
        <v>68.2</v>
      </c>
      <c r="O216" s="53" t="n">
        <v>136893.09</v>
      </c>
      <c r="P216" s="53" t="n">
        <v>136893.26</v>
      </c>
    </row>
    <row r="217" ht="13.8" customHeight="1" s="54">
      <c r="A217" s="53">
        <f>ROW(Source!A240)</f>
        <v/>
      </c>
      <c r="B217" s="53" t="n">
        <v>1497603217</v>
      </c>
      <c r="C217" s="53" t="n">
        <v>1497603615</v>
      </c>
      <c r="D217" s="53" t="n">
        <v>0</v>
      </c>
      <c r="E217" s="53" t="n">
        <v>1080</v>
      </c>
      <c r="F217" s="53" t="n">
        <v>1</v>
      </c>
      <c r="G217" s="53" t="n">
        <v>1080</v>
      </c>
      <c r="H217" s="53" t="n">
        <v>3</v>
      </c>
      <c r="I217" s="53" t="inlineStr">
        <is>
          <t>TKP</t>
        </is>
      </c>
      <c r="J217" s="53" t="inlineStr">
        <is>
          <t>ТКП</t>
        </is>
      </c>
      <c r="K217" s="53" t="inlineStr">
        <is>
          <t>Балансировочная арматура, промывка, опрессовка и теплоизоляция отопления</t>
        </is>
      </c>
      <c r="L217" s="53" t="n">
        <v>1301</v>
      </c>
      <c r="M217" s="53" t="inlineStr">
        <is>
          <t>компл.</t>
        </is>
      </c>
      <c r="N217" s="53" t="n">
        <v>68.2</v>
      </c>
      <c r="O217" s="53" t="n">
        <v>646440.52</v>
      </c>
      <c r="P217" s="53" t="n">
        <v>646440.38</v>
      </c>
    </row>
    <row r="218" ht="13.8" customHeight="1" s="54">
      <c r="A218" s="53">
        <f>ROW(Source!A241)</f>
        <v/>
      </c>
      <c r="B218" s="53" t="n">
        <v>1497603218</v>
      </c>
      <c r="C218" s="53" t="n">
        <v>1497603616</v>
      </c>
      <c r="D218" s="53" t="n">
        <v>0</v>
      </c>
      <c r="E218" s="53" t="n">
        <v>1080</v>
      </c>
      <c r="F218" s="53" t="n">
        <v>1</v>
      </c>
      <c r="G218" s="53" t="n">
        <v>1080</v>
      </c>
      <c r="H218" s="53" t="n">
        <v>3</v>
      </c>
      <c r="I218" s="53" t="inlineStr">
        <is>
          <t>PETR-106867</t>
        </is>
      </c>
      <c r="J218" s="53" t="inlineStr">
        <is>
          <t>PETR-106867</t>
        </is>
      </c>
      <c r="K218" s="53" t="inlineStr">
        <is>
          <t>Вентиляционные решетки/диффузоры для помещений</t>
        </is>
      </c>
      <c r="L218" s="53" t="n">
        <v>1301</v>
      </c>
      <c r="M218" s="53" t="inlineStr">
        <is>
          <t>шт.</t>
        </is>
      </c>
      <c r="N218" s="53" t="n">
        <v>120.75</v>
      </c>
      <c r="O218" s="53" t="n">
        <v>296233.56</v>
      </c>
      <c r="P218" s="53" t="n">
        <v>296234.06</v>
      </c>
    </row>
    <row r="219" ht="13.8" customHeight="1" s="54">
      <c r="A219" s="53">
        <f>ROW(Source!A242)</f>
        <v/>
      </c>
      <c r="B219" s="53" t="n">
        <v>1497603219</v>
      </c>
      <c r="C219" s="53" t="n">
        <v>1497603617</v>
      </c>
      <c r="D219" s="53" t="n">
        <v>0</v>
      </c>
      <c r="E219" s="53" t="n">
        <v>1080</v>
      </c>
      <c r="F219" s="53" t="n">
        <v>1</v>
      </c>
      <c r="G219" s="53" t="n">
        <v>1080</v>
      </c>
      <c r="H219" s="53" t="n">
        <v>3</v>
      </c>
      <c r="I219" s="53" t="inlineStr">
        <is>
          <t>PETR-101626</t>
        </is>
      </c>
      <c r="J219" s="53" t="inlineStr">
        <is>
          <t>PETR-101626</t>
        </is>
      </c>
      <c r="K219" s="53" t="inlineStr">
        <is>
          <t>Воздуховоды, фасонные части, клапаны и гибкие вставки</t>
        </is>
      </c>
      <c r="L219" s="53" t="n">
        <v>1301</v>
      </c>
      <c r="M219" s="53" t="inlineStr">
        <is>
          <t>м.п.</t>
        </is>
      </c>
      <c r="N219" s="53" t="n">
        <v>821.21</v>
      </c>
      <c r="O219" s="53" t="n">
        <v>1282056.63</v>
      </c>
      <c r="P219" s="53" t="n">
        <v>1282057.31</v>
      </c>
    </row>
    <row r="220" ht="13.8" customHeight="1" s="54">
      <c r="A220" s="53">
        <f>ROW(Source!A243)</f>
        <v/>
      </c>
      <c r="B220" s="53" t="n">
        <v>1497603220</v>
      </c>
      <c r="C220" s="53" t="n">
        <v>1497603618</v>
      </c>
      <c r="D220" s="53" t="n">
        <v>0</v>
      </c>
      <c r="E220" s="53" t="n">
        <v>1080</v>
      </c>
      <c r="F220" s="53" t="n">
        <v>1</v>
      </c>
      <c r="G220" s="53" t="n">
        <v>1080</v>
      </c>
      <c r="H220" s="53" t="n">
        <v>3</v>
      </c>
      <c r="I220" s="53" t="inlineStr">
        <is>
          <t>PETR-101626</t>
        </is>
      </c>
      <c r="J220" s="53" t="inlineStr">
        <is>
          <t>PETR-101626</t>
        </is>
      </c>
      <c r="K220" s="53" t="inlineStr">
        <is>
          <t>Крепеж, подвесы, изоляция и герметики вентиляционных трасс</t>
        </is>
      </c>
      <c r="L220" s="53" t="n">
        <v>1301</v>
      </c>
      <c r="M220" s="53" t="inlineStr">
        <is>
          <t>м.п.</t>
        </is>
      </c>
      <c r="N220" s="53" t="n">
        <v>821.21</v>
      </c>
      <c r="O220" s="53" t="n">
        <v>384613.7</v>
      </c>
      <c r="P220" s="53" t="n">
        <v>384617.19</v>
      </c>
    </row>
    <row r="221" ht="13.8" customHeight="1" s="54">
      <c r="A221" s="53">
        <f>ROW(Source!A244)</f>
        <v/>
      </c>
      <c r="B221" s="53" t="n">
        <v>1497603221</v>
      </c>
      <c r="C221" s="53" t="n">
        <v>1497603619</v>
      </c>
      <c r="D221" s="53" t="n">
        <v>0</v>
      </c>
      <c r="E221" s="53" t="n">
        <v>1080</v>
      </c>
      <c r="F221" s="53" t="n">
        <v>1</v>
      </c>
      <c r="G221" s="53" t="n">
        <v>1080</v>
      </c>
      <c r="H221" s="53" t="n">
        <v>3</v>
      </c>
      <c r="I221" s="53" t="inlineStr">
        <is>
          <t>TKP</t>
        </is>
      </c>
      <c r="J221" s="53" t="inlineStr">
        <is>
          <t>ТКП</t>
        </is>
      </c>
      <c r="K221" s="53" t="inlineStr">
        <is>
          <t>Противопожарные/обратные клапаны, дроссели и переходы вентиляции</t>
        </is>
      </c>
      <c r="L221" s="53" t="n">
        <v>1301</v>
      </c>
      <c r="M221" s="53" t="inlineStr">
        <is>
          <t>шт.</t>
        </is>
      </c>
      <c r="N221" s="53" t="n">
        <v>100.8</v>
      </c>
      <c r="O221" s="53" t="n">
        <v>472100.83</v>
      </c>
      <c r="P221" s="53" t="n">
        <v>472101.08</v>
      </c>
    </row>
    <row r="222" ht="13.8" customHeight="1" s="54">
      <c r="A222" s="53">
        <f>ROW(Source!A245)</f>
        <v/>
      </c>
      <c r="B222" s="53" t="n">
        <v>1497603222</v>
      </c>
      <c r="C222" s="53" t="n">
        <v>1497603620</v>
      </c>
      <c r="D222" s="53" t="n">
        <v>0</v>
      </c>
      <c r="E222" s="53" t="n">
        <v>1080</v>
      </c>
      <c r="F222" s="53" t="n">
        <v>1</v>
      </c>
      <c r="G222" s="53" t="n">
        <v>1080</v>
      </c>
      <c r="H222" s="53" t="n">
        <v>3</v>
      </c>
      <c r="I222" s="53" t="inlineStr">
        <is>
          <t>TKP</t>
        </is>
      </c>
      <c r="J222" s="53" t="inlineStr">
        <is>
          <t>ТКП</t>
        </is>
      </c>
      <c r="K222" s="53" t="inlineStr">
        <is>
          <t>Приточная установка/бризер с фильтрами и комплектом монтажа</t>
        </is>
      </c>
      <c r="L222" s="53" t="n">
        <v>1301</v>
      </c>
      <c r="M222" s="53" t="inlineStr">
        <is>
          <t>шт.</t>
        </is>
      </c>
      <c r="N222" s="53" t="n">
        <v>18.54</v>
      </c>
      <c r="O222" s="53" t="n">
        <v>1757332.07</v>
      </c>
      <c r="P222" s="53" t="n">
        <v>1757332.05</v>
      </c>
    </row>
    <row r="223" ht="13.8" customHeight="1" s="54">
      <c r="A223" s="53">
        <f>ROW(Source!A246)</f>
        <v/>
      </c>
      <c r="B223" s="53" t="n">
        <v>1497603223</v>
      </c>
      <c r="C223" s="53" t="n">
        <v>1497603621</v>
      </c>
      <c r="D223" s="53" t="n">
        <v>0</v>
      </c>
      <c r="E223" s="53" t="n">
        <v>1080</v>
      </c>
      <c r="F223" s="53" t="n">
        <v>1</v>
      </c>
      <c r="G223" s="53" t="n">
        <v>1080</v>
      </c>
      <c r="H223" s="53" t="n">
        <v>3</v>
      </c>
      <c r="I223" s="53" t="inlineStr">
        <is>
          <t>TKP</t>
        </is>
      </c>
      <c r="J223" s="53" t="inlineStr">
        <is>
          <t>ТКП</t>
        </is>
      </c>
      <c r="K223" s="53" t="inlineStr">
        <is>
          <t>Автоматика вентиляции: регуляторы, датчики, питание, кабель</t>
        </is>
      </c>
      <c r="L223" s="53" t="n">
        <v>1301</v>
      </c>
      <c r="M223" s="53" t="inlineStr">
        <is>
          <t>компл.</t>
        </is>
      </c>
      <c r="N223" s="53" t="n">
        <v>37.8</v>
      </c>
      <c r="O223" s="53" t="n">
        <v>758733.7</v>
      </c>
      <c r="P223" s="53" t="n">
        <v>758733.88</v>
      </c>
    </row>
    <row r="224" ht="13.8" customHeight="1" s="54">
      <c r="A224" s="53">
        <f>ROW(Source!A247)</f>
        <v/>
      </c>
      <c r="B224" s="53" t="n">
        <v>1497603224</v>
      </c>
      <c r="C224" s="53" t="n">
        <v>1497603622</v>
      </c>
      <c r="D224" s="53" t="n">
        <v>0</v>
      </c>
      <c r="E224" s="53" t="n">
        <v>1080</v>
      </c>
      <c r="F224" s="53" t="n">
        <v>1</v>
      </c>
      <c r="G224" s="53" t="n">
        <v>1080</v>
      </c>
      <c r="H224" s="53" t="n">
        <v>3</v>
      </c>
      <c r="I224" s="53" t="inlineStr">
        <is>
          <t>TKP</t>
        </is>
      </c>
      <c r="J224" s="53" t="inlineStr">
        <is>
          <t>ТКП</t>
        </is>
      </c>
      <c r="K224" s="53" t="inlineStr">
        <is>
          <t>Шумоглушители, гибкие вставки, теплоизоляция и ревизионные люки вентиляции</t>
        </is>
      </c>
      <c r="L224" s="53" t="n">
        <v>1301</v>
      </c>
      <c r="M224" s="53" t="inlineStr">
        <is>
          <t>компл.</t>
        </is>
      </c>
      <c r="N224" s="53" t="n">
        <v>37.8</v>
      </c>
      <c r="O224" s="53" t="n">
        <v>400442.99</v>
      </c>
      <c r="P224" s="53" t="n">
        <v>400442.88</v>
      </c>
    </row>
    <row r="225" ht="13.8" customHeight="1" s="54">
      <c r="A225" s="53">
        <f>ROW(Source!A248)</f>
        <v/>
      </c>
      <c r="B225" s="53" t="n">
        <v>1497603225</v>
      </c>
      <c r="C225" s="53" t="n">
        <v>1497603623</v>
      </c>
      <c r="D225" s="53" t="n">
        <v>0</v>
      </c>
      <c r="E225" s="53" t="n">
        <v>1080</v>
      </c>
      <c r="F225" s="53" t="n">
        <v>1</v>
      </c>
      <c r="G225" s="53" t="n">
        <v>1080</v>
      </c>
      <c r="H225" s="53" t="n">
        <v>3</v>
      </c>
      <c r="I225" s="53" t="inlineStr">
        <is>
          <t>TKP</t>
        </is>
      </c>
      <c r="J225" s="53" t="inlineStr">
        <is>
          <t>ТКП</t>
        </is>
      </c>
      <c r="K225" s="53" t="inlineStr">
        <is>
          <t>Центральная комплектация вентиляции: автоматика, клапаны, шумоглушители, ревизии</t>
        </is>
      </c>
      <c r="L225" s="53" t="n">
        <v>1301</v>
      </c>
      <c r="M225" s="53" t="inlineStr">
        <is>
          <t>компл.</t>
        </is>
      </c>
      <c r="N225" s="53" t="n">
        <v>3</v>
      </c>
      <c r="O225" s="53" t="n">
        <v>1011238.68</v>
      </c>
      <c r="P225" s="53" t="n">
        <v>1011238.68</v>
      </c>
    </row>
    <row r="226" ht="13.8" customHeight="1" s="54">
      <c r="A226" s="53">
        <f>ROW(Source!A249)</f>
        <v/>
      </c>
      <c r="B226" s="53" t="n">
        <v>1497603226</v>
      </c>
      <c r="C226" s="53" t="n">
        <v>1497603624</v>
      </c>
      <c r="D226" s="53" t="n">
        <v>0</v>
      </c>
      <c r="E226" s="53" t="n">
        <v>1080</v>
      </c>
      <c r="F226" s="53" t="n">
        <v>1</v>
      </c>
      <c r="G226" s="53" t="n">
        <v>1080</v>
      </c>
      <c r="H226" s="53" t="n">
        <v>3</v>
      </c>
      <c r="I226" s="53" t="inlineStr">
        <is>
          <t>TKP</t>
        </is>
      </c>
      <c r="J226" s="53" t="inlineStr">
        <is>
          <t>ТКП</t>
        </is>
      </c>
      <c r="K226" s="53" t="inlineStr">
        <is>
          <t>Сплит-система/внутренний блок кондиционирования с базовым комплектом</t>
        </is>
      </c>
      <c r="L226" s="53" t="n">
        <v>1301</v>
      </c>
      <c r="M226" s="53" t="inlineStr">
        <is>
          <t>шт.</t>
        </is>
      </c>
      <c r="N226" s="53" t="n">
        <v>22.66</v>
      </c>
      <c r="O226" s="53" t="n">
        <v>1642473.84</v>
      </c>
      <c r="P226" s="53" t="n">
        <v>1642473.75</v>
      </c>
    </row>
    <row r="227" ht="13.8" customHeight="1" s="54">
      <c r="A227" s="53">
        <f>ROW(Source!A250)</f>
        <v/>
      </c>
      <c r="B227" s="53" t="n">
        <v>1497603227</v>
      </c>
      <c r="C227" s="53" t="n">
        <v>1497603625</v>
      </c>
      <c r="D227" s="53" t="n">
        <v>0</v>
      </c>
      <c r="E227" s="53" t="n">
        <v>1080</v>
      </c>
      <c r="F227" s="53" t="n">
        <v>1</v>
      </c>
      <c r="G227" s="53" t="n">
        <v>1080</v>
      </c>
      <c r="H227" s="53" t="n">
        <v>3</v>
      </c>
      <c r="I227" s="53" t="inlineStr">
        <is>
          <t>TKP</t>
        </is>
      </c>
      <c r="J227" s="53" t="inlineStr">
        <is>
          <t>ТКП</t>
        </is>
      </c>
      <c r="K227" s="53" t="inlineStr">
        <is>
          <t>Наружный блок кондиционирования/мультисплит с крепежом</t>
        </is>
      </c>
      <c r="L227" s="53" t="n">
        <v>1301</v>
      </c>
      <c r="M227" s="53" t="inlineStr">
        <is>
          <t>шт.</t>
        </is>
      </c>
      <c r="N227" s="53" t="n">
        <v>22.66</v>
      </c>
      <c r="O227" s="53" t="n">
        <v>2905915</v>
      </c>
      <c r="P227" s="53" t="n">
        <v>2905915.09</v>
      </c>
    </row>
    <row r="228" ht="13.8" customHeight="1" s="54">
      <c r="A228" s="53">
        <f>ROW(Source!A251)</f>
        <v/>
      </c>
      <c r="B228" s="53" t="n">
        <v>1497603228</v>
      </c>
      <c r="C228" s="53" t="n">
        <v>1497603626</v>
      </c>
      <c r="D228" s="53" t="n">
        <v>0</v>
      </c>
      <c r="E228" s="53" t="n">
        <v>1080</v>
      </c>
      <c r="F228" s="53" t="n">
        <v>1</v>
      </c>
      <c r="G228" s="53" t="n">
        <v>1080</v>
      </c>
      <c r="H228" s="53" t="n">
        <v>3</v>
      </c>
      <c r="I228" s="53" t="inlineStr">
        <is>
          <t>TKP</t>
        </is>
      </c>
      <c r="J228" s="53" t="inlineStr">
        <is>
          <t>ТКП</t>
        </is>
      </c>
      <c r="K228" s="53" t="inlineStr">
        <is>
          <t>Медная трасса кондиционирования, фреоновые трубы и теплоизоляция</t>
        </is>
      </c>
      <c r="L228" s="53" t="n">
        <v>1301</v>
      </c>
      <c r="M228" s="53" t="inlineStr">
        <is>
          <t>м.п.</t>
        </is>
      </c>
      <c r="N228" s="53" t="n">
        <v>618.24</v>
      </c>
      <c r="O228" s="53" t="n">
        <v>1275422.94</v>
      </c>
      <c r="P228" s="53" t="n">
        <v>1275422.29</v>
      </c>
    </row>
    <row r="229" ht="13.8" customHeight="1" s="54">
      <c r="A229" s="53">
        <f>ROW(Source!A252)</f>
        <v/>
      </c>
      <c r="B229" s="53" t="n">
        <v>1497603229</v>
      </c>
      <c r="C229" s="53" t="n">
        <v>1497603627</v>
      </c>
      <c r="D229" s="53" t="n">
        <v>0</v>
      </c>
      <c r="E229" s="53" t="n">
        <v>1080</v>
      </c>
      <c r="F229" s="53" t="n">
        <v>1</v>
      </c>
      <c r="G229" s="53" t="n">
        <v>1080</v>
      </c>
      <c r="H229" s="53" t="n">
        <v>3</v>
      </c>
      <c r="I229" s="53" t="inlineStr">
        <is>
          <t>PETR-103458</t>
        </is>
      </c>
      <c r="J229" s="53" t="inlineStr">
        <is>
          <t>PETR-103458</t>
        </is>
      </c>
      <c r="K229" s="53" t="inlineStr">
        <is>
          <t>Дренаж кондиционирования: труба, фитинги, помпа/обратный клапан</t>
        </is>
      </c>
      <c r="L229" s="53" t="n">
        <v>1301</v>
      </c>
      <c r="M229" s="53" t="inlineStr">
        <is>
          <t>м.п.</t>
        </is>
      </c>
      <c r="N229" s="53" t="n">
        <v>618.24</v>
      </c>
      <c r="O229" s="53" t="n">
        <v>448118.9</v>
      </c>
      <c r="P229" s="53" t="n">
        <v>448121.35</v>
      </c>
    </row>
    <row r="230" ht="13.8" customHeight="1" s="54">
      <c r="A230" s="53">
        <f>ROW(Source!A253)</f>
        <v/>
      </c>
      <c r="B230" s="53" t="n">
        <v>1497603230</v>
      </c>
      <c r="C230" s="53" t="n">
        <v>1497603628</v>
      </c>
      <c r="D230" s="53" t="n">
        <v>0</v>
      </c>
      <c r="E230" s="53" t="n">
        <v>1080</v>
      </c>
      <c r="F230" s="53" t="n">
        <v>1</v>
      </c>
      <c r="G230" s="53" t="n">
        <v>1080</v>
      </c>
      <c r="H230" s="53" t="n">
        <v>3</v>
      </c>
      <c r="I230" s="53" t="inlineStr">
        <is>
          <t>TKP</t>
        </is>
      </c>
      <c r="J230" s="53" t="inlineStr">
        <is>
          <t>ТКП</t>
        </is>
      </c>
      <c r="K230" s="53" t="inlineStr">
        <is>
          <t>Дренажная помпа кондиционера с датчиком и крепежом</t>
        </is>
      </c>
      <c r="L230" s="53" t="n">
        <v>1301</v>
      </c>
      <c r="M230" s="53" t="inlineStr">
        <is>
          <t>шт.</t>
        </is>
      </c>
      <c r="N230" s="53" t="n">
        <v>48.3</v>
      </c>
      <c r="O230" s="53" t="n">
        <v>996423.6899999999</v>
      </c>
      <c r="P230" s="53" t="n">
        <v>996423.67</v>
      </c>
    </row>
    <row r="231" ht="13.8" customHeight="1" s="54">
      <c r="A231" s="53">
        <f>ROW(Source!A254)</f>
        <v/>
      </c>
      <c r="B231" s="53" t="n">
        <v>1497603231</v>
      </c>
      <c r="C231" s="53" t="n">
        <v>1497603629</v>
      </c>
      <c r="D231" s="53" t="n">
        <v>0</v>
      </c>
      <c r="E231" s="53" t="n">
        <v>1080</v>
      </c>
      <c r="F231" s="53" t="n">
        <v>1</v>
      </c>
      <c r="G231" s="53" t="n">
        <v>1080</v>
      </c>
      <c r="H231" s="53" t="n">
        <v>3</v>
      </c>
      <c r="I231" s="53" t="inlineStr">
        <is>
          <t>TKP</t>
        </is>
      </c>
      <c r="J231" s="53" t="inlineStr">
        <is>
          <t>ТКП</t>
        </is>
      </c>
      <c r="K231" s="53" t="inlineStr">
        <is>
          <t>Алмазное бурение и гильзование проходок кондиционирования</t>
        </is>
      </c>
      <c r="L231" s="53" t="n">
        <v>1301</v>
      </c>
      <c r="M231" s="53" t="inlineStr">
        <is>
          <t>узел</t>
        </is>
      </c>
      <c r="N231" s="53" t="n">
        <v>48.3</v>
      </c>
      <c r="O231" s="53" t="n">
        <v>350094.82</v>
      </c>
      <c r="P231" s="53" t="n">
        <v>350094.8</v>
      </c>
    </row>
    <row r="232" ht="13.8" customHeight="1" s="54">
      <c r="A232" s="53">
        <f>ROW(Source!A255)</f>
        <v/>
      </c>
      <c r="B232" s="53" t="n">
        <v>1497603232</v>
      </c>
      <c r="C232" s="53" t="n">
        <v>1497603630</v>
      </c>
      <c r="D232" s="53" t="n">
        <v>0</v>
      </c>
      <c r="E232" s="53" t="n">
        <v>1080</v>
      </c>
      <c r="F232" s="53" t="n">
        <v>1</v>
      </c>
      <c r="G232" s="53" t="n">
        <v>1080</v>
      </c>
      <c r="H232" s="53" t="n">
        <v>3</v>
      </c>
      <c r="I232" s="53" t="inlineStr">
        <is>
          <t>TKP</t>
        </is>
      </c>
      <c r="J232" s="53" t="inlineStr">
        <is>
          <t>ТКП</t>
        </is>
      </c>
      <c r="K232" s="53" t="inlineStr">
        <is>
          <t>Пусконаладка, вакуумирование, дозаправка и расходники кондиционирования</t>
        </is>
      </c>
      <c r="L232" s="53" t="n">
        <v>1301</v>
      </c>
      <c r="M232" s="53" t="inlineStr">
        <is>
          <t>компл.</t>
        </is>
      </c>
      <c r="N232" s="53" t="n">
        <v>48.3</v>
      </c>
      <c r="O232" s="53" t="n">
        <v>511677.16</v>
      </c>
      <c r="P232" s="53" t="n">
        <v>511677.02</v>
      </c>
    </row>
    <row r="233" ht="13.8" customHeight="1" s="54">
      <c r="A233" s="53">
        <f>ROW(Source!A256)</f>
        <v/>
      </c>
      <c r="B233" s="53" t="n">
        <v>1497603233</v>
      </c>
      <c r="C233" s="53" t="n">
        <v>1497603631</v>
      </c>
      <c r="D233" s="53" t="n">
        <v>0</v>
      </c>
      <c r="E233" s="53" t="n">
        <v>1080</v>
      </c>
      <c r="F233" s="53" t="n">
        <v>1</v>
      </c>
      <c r="G233" s="53" t="n">
        <v>1080</v>
      </c>
      <c r="H233" s="53" t="n">
        <v>3</v>
      </c>
      <c r="I233" s="53" t="inlineStr">
        <is>
          <t>TKP</t>
        </is>
      </c>
      <c r="J233" s="53" t="inlineStr">
        <is>
          <t>ТКП</t>
        </is>
      </c>
      <c r="K233" s="53" t="inlineStr">
        <is>
          <t>Питание кондиционеров: автомат, кабель, коробка, маркировка</t>
        </is>
      </c>
      <c r="L233" s="53" t="n">
        <v>1301</v>
      </c>
      <c r="M233" s="53" t="inlineStr">
        <is>
          <t>компл.</t>
        </is>
      </c>
      <c r="N233" s="53" t="n">
        <v>48.3</v>
      </c>
      <c r="O233" s="53" t="n">
        <v>457816.38</v>
      </c>
      <c r="P233" s="53" t="n">
        <v>457816.28</v>
      </c>
    </row>
    <row r="234" ht="13.8" customHeight="1" s="54">
      <c r="A234" s="53">
        <f>ROW(Source!A257)</f>
        <v/>
      </c>
      <c r="B234" s="53" t="n">
        <v>1497603234</v>
      </c>
      <c r="C234" s="53" t="n">
        <v>1497603632</v>
      </c>
      <c r="D234" s="53" t="n">
        <v>0</v>
      </c>
      <c r="E234" s="53" t="n">
        <v>1080</v>
      </c>
      <c r="F234" s="53" t="n">
        <v>1</v>
      </c>
      <c r="G234" s="53" t="n">
        <v>1080</v>
      </c>
      <c r="H234" s="53" t="n">
        <v>3</v>
      </c>
      <c r="I234" s="53" t="inlineStr">
        <is>
          <t>PETR-143208</t>
        </is>
      </c>
      <c r="J234" s="53" t="inlineStr">
        <is>
          <t>PETR-143208</t>
        </is>
      </c>
      <c r="K234" s="53" t="inlineStr">
        <is>
          <t>Кронштейны, виброопоры, крепеж и расходники кондиционирования</t>
        </is>
      </c>
      <c r="L234" s="53" t="n">
        <v>1301</v>
      </c>
      <c r="M234" s="53" t="inlineStr">
        <is>
          <t>компл.</t>
        </is>
      </c>
      <c r="N234" s="53" t="n">
        <v>50.6</v>
      </c>
      <c r="O234" s="53" t="n">
        <v>366766</v>
      </c>
      <c r="P234" s="53" t="n">
        <v>366765.98</v>
      </c>
    </row>
    <row r="235" ht="13.8" customHeight="1" s="54">
      <c r="A235" s="53">
        <f>ROW(Source!A258)</f>
        <v/>
      </c>
      <c r="B235" s="53" t="n">
        <v>1497603235</v>
      </c>
      <c r="C235" s="53" t="n">
        <v>1497603633</v>
      </c>
      <c r="D235" s="53" t="n">
        <v>0</v>
      </c>
      <c r="E235" s="53" t="n">
        <v>1080</v>
      </c>
      <c r="F235" s="53" t="n">
        <v>1</v>
      </c>
      <c r="G235" s="53" t="n">
        <v>1080</v>
      </c>
      <c r="H235" s="53" t="n">
        <v>3</v>
      </c>
      <c r="I235" s="53" t="inlineStr">
        <is>
          <t>PETR-770855</t>
        </is>
      </c>
      <c r="J235" s="53" t="inlineStr">
        <is>
          <t>PETR-770855</t>
        </is>
      </c>
      <c r="K235" s="53" t="inlineStr">
        <is>
          <t>Кабель ГОСТКАБЕЛЬ ВВГнг(А)-LS 3х2,5</t>
        </is>
      </c>
      <c r="L235" s="53" t="n">
        <v>1301</v>
      </c>
      <c r="M235" s="53" t="inlineStr">
        <is>
          <t>м.п.</t>
        </is>
      </c>
      <c r="N235" s="53" t="n">
        <v>2428.8</v>
      </c>
      <c r="O235" s="53" t="n">
        <v>365631.55</v>
      </c>
      <c r="P235" s="53" t="n">
        <v>365637.47</v>
      </c>
    </row>
    <row r="236" ht="13.8" customHeight="1" s="54">
      <c r="A236" s="53">
        <f>ROW(Source!A259)</f>
        <v/>
      </c>
      <c r="B236" s="53" t="n">
        <v>1497603236</v>
      </c>
      <c r="C236" s="53" t="n">
        <v>1497603634</v>
      </c>
      <c r="D236" s="53" t="n">
        <v>0</v>
      </c>
      <c r="E236" s="53" t="n">
        <v>1080</v>
      </c>
      <c r="F236" s="53" t="n">
        <v>1</v>
      </c>
      <c r="G236" s="53" t="n">
        <v>1080</v>
      </c>
      <c r="H236" s="53" t="n">
        <v>3</v>
      </c>
      <c r="I236" s="53" t="inlineStr">
        <is>
          <t>PETR-997026</t>
        </is>
      </c>
      <c r="J236" s="53" t="inlineStr">
        <is>
          <t>PETR-997026</t>
        </is>
      </c>
      <c r="K236" s="53" t="inlineStr">
        <is>
          <t>Кабель ВВГнг(А)-LS 3х1,5</t>
        </is>
      </c>
      <c r="L236" s="53" t="n">
        <v>1301</v>
      </c>
      <c r="M236" s="53" t="inlineStr">
        <is>
          <t>м.п.</t>
        </is>
      </c>
      <c r="N236" s="53" t="n">
        <v>1680.8</v>
      </c>
      <c r="O236" s="53" t="n">
        <v>159323.03</v>
      </c>
      <c r="P236" s="53" t="n">
        <v>159316.27</v>
      </c>
    </row>
    <row r="237" ht="13.8" customHeight="1" s="54">
      <c r="A237" s="53">
        <f>ROW(Source!A260)</f>
        <v/>
      </c>
      <c r="B237" s="53" t="n">
        <v>1497603237</v>
      </c>
      <c r="C237" s="53" t="n">
        <v>1497603635</v>
      </c>
      <c r="D237" s="53" t="n">
        <v>0</v>
      </c>
      <c r="E237" s="53" t="n">
        <v>1080</v>
      </c>
      <c r="F237" s="53" t="n">
        <v>1</v>
      </c>
      <c r="G237" s="53" t="n">
        <v>1080</v>
      </c>
      <c r="H237" s="53" t="n">
        <v>3</v>
      </c>
      <c r="I237" s="53" t="inlineStr">
        <is>
          <t>PETR-660833</t>
        </is>
      </c>
      <c r="J237" s="53" t="inlineStr">
        <is>
          <t>PETR-660833</t>
        </is>
      </c>
      <c r="K237" s="53" t="inlineStr">
        <is>
          <t>Гофра, клипсы, кабельные стяжки, клеммы, расходники электромонтажа</t>
        </is>
      </c>
      <c r="L237" s="53" t="n">
        <v>1301</v>
      </c>
      <c r="M237" s="53" t="inlineStr">
        <is>
          <t>м.п.</t>
        </is>
      </c>
      <c r="N237" s="53" t="n">
        <v>6881.6</v>
      </c>
      <c r="O237" s="53" t="n">
        <v>729036.7</v>
      </c>
      <c r="P237" s="53" t="n">
        <v>729017.92</v>
      </c>
    </row>
    <row r="238" ht="13.8" customHeight="1" s="54">
      <c r="A238" s="53">
        <f>ROW(Source!A261)</f>
        <v/>
      </c>
      <c r="B238" s="53" t="n">
        <v>1497603238</v>
      </c>
      <c r="C238" s="53" t="n">
        <v>1497603636</v>
      </c>
      <c r="D238" s="53" t="n">
        <v>0</v>
      </c>
      <c r="E238" s="53" t="n">
        <v>1080</v>
      </c>
      <c r="F238" s="53" t="n">
        <v>1</v>
      </c>
      <c r="G238" s="53" t="n">
        <v>1080</v>
      </c>
      <c r="H238" s="53" t="n">
        <v>3</v>
      </c>
      <c r="I238" s="53" t="inlineStr">
        <is>
          <t>PETR-128017</t>
        </is>
      </c>
      <c r="J238" s="53" t="inlineStr">
        <is>
          <t>PETR-128017</t>
        </is>
      </c>
      <c r="K238" s="53" t="inlineStr">
        <is>
          <t>Подрозетники, распределительные коробки, монтажные стаканы</t>
        </is>
      </c>
      <c r="L238" s="53" t="n">
        <v>1301</v>
      </c>
      <c r="M238" s="53" t="inlineStr">
        <is>
          <t>шт.</t>
        </is>
      </c>
      <c r="N238" s="53" t="n">
        <v>614.9</v>
      </c>
      <c r="O238" s="53" t="n">
        <v>191996.38</v>
      </c>
      <c r="P238" s="53" t="n">
        <v>191994.02</v>
      </c>
    </row>
    <row r="239" ht="13.8" customHeight="1" s="54">
      <c r="A239" s="53">
        <f>ROW(Source!A262)</f>
        <v/>
      </c>
      <c r="B239" s="53" t="n">
        <v>1497603239</v>
      </c>
      <c r="C239" s="53" t="n">
        <v>1497603637</v>
      </c>
      <c r="D239" s="53" t="n">
        <v>0</v>
      </c>
      <c r="E239" s="53" t="n">
        <v>1080</v>
      </c>
      <c r="F239" s="53" t="n">
        <v>1</v>
      </c>
      <c r="G239" s="53" t="n">
        <v>1080</v>
      </c>
      <c r="H239" s="53" t="n">
        <v>3</v>
      </c>
      <c r="I239" s="53" t="inlineStr">
        <is>
          <t>PETR-128022</t>
        </is>
      </c>
      <c r="J239" s="53" t="inlineStr">
        <is>
          <t>PETR-128022</t>
        </is>
      </c>
      <c r="K239" s="53" t="inlineStr">
        <is>
          <t>Распределительные коробки, клеммники WAGO, DIN-рейки и маркировка линий</t>
        </is>
      </c>
      <c r="L239" s="53" t="n">
        <v>1301</v>
      </c>
      <c r="M239" s="53" t="inlineStr">
        <is>
          <t>компл.</t>
        </is>
      </c>
      <c r="N239" s="53" t="n">
        <v>196.9</v>
      </c>
      <c r="O239" s="53" t="n">
        <v>186633.63</v>
      </c>
      <c r="P239" s="53" t="n">
        <v>186633.59</v>
      </c>
    </row>
    <row r="240" ht="13.8" customHeight="1" s="54">
      <c r="A240" s="53">
        <f>ROW(Source!A263)</f>
        <v/>
      </c>
      <c r="B240" s="53" t="n">
        <v>1497603240</v>
      </c>
      <c r="C240" s="53" t="n">
        <v>1497603638</v>
      </c>
      <c r="D240" s="53" t="n">
        <v>0</v>
      </c>
      <c r="E240" s="53" t="n">
        <v>1080</v>
      </c>
      <c r="F240" s="53" t="n">
        <v>1</v>
      </c>
      <c r="G240" s="53" t="n">
        <v>1080</v>
      </c>
      <c r="H240" s="53" t="n">
        <v>3</v>
      </c>
      <c r="I240" s="53" t="inlineStr">
        <is>
          <t>TKP</t>
        </is>
      </c>
      <c r="J240" s="53" t="inlineStr">
        <is>
          <t>ТКП</t>
        </is>
      </c>
      <c r="K240" s="53" t="inlineStr">
        <is>
          <t>Розетка Systeme Electric/Legrand улучшенная</t>
        </is>
      </c>
      <c r="L240" s="53" t="n">
        <v>1301</v>
      </c>
      <c r="M240" s="53" t="inlineStr">
        <is>
          <t>шт.</t>
        </is>
      </c>
      <c r="N240" s="53" t="n">
        <v>202.4</v>
      </c>
      <c r="O240" s="53" t="n">
        <v>101566.34</v>
      </c>
      <c r="P240" s="53" t="n">
        <v>101565.96</v>
      </c>
    </row>
    <row r="241" ht="13.8" customHeight="1" s="54">
      <c r="A241" s="53">
        <f>ROW(Source!A264)</f>
        <v/>
      </c>
      <c r="B241" s="53" t="n">
        <v>1497603241</v>
      </c>
      <c r="C241" s="53" t="n">
        <v>1497603639</v>
      </c>
      <c r="D241" s="53" t="n">
        <v>0</v>
      </c>
      <c r="E241" s="53" t="n">
        <v>1080</v>
      </c>
      <c r="F241" s="53" t="n">
        <v>1</v>
      </c>
      <c r="G241" s="53" t="n">
        <v>1080</v>
      </c>
      <c r="H241" s="53" t="n">
        <v>3</v>
      </c>
      <c r="I241" s="53" t="inlineStr">
        <is>
          <t>PETR-101691</t>
        </is>
      </c>
      <c r="J241" s="53" t="inlineStr">
        <is>
          <t>PETR-101691</t>
        </is>
      </c>
      <c r="K241" s="53" t="inlineStr">
        <is>
          <t>Выключатель одноклавишный/двухклавишный</t>
        </is>
      </c>
      <c r="L241" s="53" t="n">
        <v>1301</v>
      </c>
      <c r="M241" s="53" t="inlineStr">
        <is>
          <t>шт.</t>
        </is>
      </c>
      <c r="N241" s="53" t="n">
        <v>105.6</v>
      </c>
      <c r="O241" s="53" t="n">
        <v>30616.61</v>
      </c>
      <c r="P241" s="53" t="n">
        <v>30616.99</v>
      </c>
    </row>
    <row r="242" ht="13.8" customHeight="1" s="54">
      <c r="A242" s="53">
        <f>ROW(Source!A265)</f>
        <v/>
      </c>
      <c r="B242" s="53" t="n">
        <v>1497603242</v>
      </c>
      <c r="C242" s="53" t="n">
        <v>1497603640</v>
      </c>
      <c r="D242" s="53" t="n">
        <v>0</v>
      </c>
      <c r="E242" s="53" t="n">
        <v>1080</v>
      </c>
      <c r="F242" s="53" t="n">
        <v>1</v>
      </c>
      <c r="G242" s="53" t="n">
        <v>1080</v>
      </c>
      <c r="H242" s="53" t="n">
        <v>3</v>
      </c>
      <c r="I242" s="53" t="inlineStr">
        <is>
          <t>PETR-655481</t>
        </is>
      </c>
      <c r="J242" s="53" t="inlineStr">
        <is>
          <t>PETR-655481</t>
        </is>
      </c>
      <c r="K242" s="53" t="inlineStr">
        <is>
          <t>Рамки, клавиши, суппорты, лицевые панели электроустановочных изделий</t>
        </is>
      </c>
      <c r="L242" s="53" t="n">
        <v>1301</v>
      </c>
      <c r="M242" s="53" t="inlineStr">
        <is>
          <t>компл.</t>
        </is>
      </c>
      <c r="N242" s="53" t="n">
        <v>308</v>
      </c>
      <c r="O242" s="53" t="n">
        <v>75561.64</v>
      </c>
      <c r="P242" s="53" t="n">
        <v>75561.14999999999</v>
      </c>
    </row>
    <row r="243" ht="13.8" customHeight="1" s="54">
      <c r="A243" s="53">
        <f>ROW(Source!A266)</f>
        <v/>
      </c>
      <c r="B243" s="53" t="n">
        <v>1497603243</v>
      </c>
      <c r="C243" s="53" t="n">
        <v>1497603641</v>
      </c>
      <c r="D243" s="53" t="n">
        <v>0</v>
      </c>
      <c r="E243" s="53" t="n">
        <v>1080</v>
      </c>
      <c r="F243" s="53" t="n">
        <v>1</v>
      </c>
      <c r="G243" s="53" t="n">
        <v>1080</v>
      </c>
      <c r="H243" s="53" t="n">
        <v>3</v>
      </c>
      <c r="I243" s="53" t="inlineStr">
        <is>
          <t>TKP</t>
        </is>
      </c>
      <c r="J243" s="53" t="inlineStr">
        <is>
          <t>ТКП</t>
        </is>
      </c>
      <c r="K243" s="53" t="inlineStr">
        <is>
          <t>Светильник светодиодный 600х600 улучшенный</t>
        </is>
      </c>
      <c r="L243" s="53" t="n">
        <v>1301</v>
      </c>
      <c r="M243" s="53" t="inlineStr">
        <is>
          <t>шт.</t>
        </is>
      </c>
      <c r="N243" s="53" t="n">
        <v>114.45</v>
      </c>
      <c r="O243" s="53" t="n">
        <v>293541.36</v>
      </c>
      <c r="P243" s="53" t="n">
        <v>293541.03</v>
      </c>
    </row>
    <row r="244" ht="13.8" customHeight="1" s="54">
      <c r="A244" s="53">
        <f>ROW(Source!A267)</f>
        <v/>
      </c>
      <c r="B244" s="53" t="n">
        <v>1497603244</v>
      </c>
      <c r="C244" s="53" t="n">
        <v>1497603642</v>
      </c>
      <c r="D244" s="53" t="n">
        <v>0</v>
      </c>
      <c r="E244" s="53" t="n">
        <v>1080</v>
      </c>
      <c r="F244" s="53" t="n">
        <v>1</v>
      </c>
      <c r="G244" s="53" t="n">
        <v>1080</v>
      </c>
      <c r="H244" s="53" t="n">
        <v>3</v>
      </c>
      <c r="I244" s="53" t="inlineStr">
        <is>
          <t>PETR-106926</t>
        </is>
      </c>
      <c r="J244" s="53" t="inlineStr">
        <is>
          <t>PETR-106926</t>
        </is>
      </c>
      <c r="K244" s="53" t="inlineStr">
        <is>
          <t>Подключение оборудования: кабельные выводы, вилки, розетки силовые, наконечники</t>
        </is>
      </c>
      <c r="L244" s="53" t="n">
        <v>1301</v>
      </c>
      <c r="M244" s="53" t="inlineStr">
        <is>
          <t>точка</t>
        </is>
      </c>
      <c r="N244" s="53" t="n">
        <v>143.85</v>
      </c>
      <c r="O244" s="53" t="n">
        <v>232596.82</v>
      </c>
      <c r="P244" s="53" t="n">
        <v>232596.43</v>
      </c>
    </row>
    <row r="245" ht="13.8" customHeight="1" s="54">
      <c r="A245" s="53">
        <f>ROW(Source!A268)</f>
        <v/>
      </c>
      <c r="B245" s="53" t="n">
        <v>1497603245</v>
      </c>
      <c r="C245" s="53" t="n">
        <v>1497603643</v>
      </c>
      <c r="D245" s="53" t="n">
        <v>0</v>
      </c>
      <c r="E245" s="53" t="n">
        <v>1080</v>
      </c>
      <c r="F245" s="53" t="n">
        <v>1</v>
      </c>
      <c r="G245" s="53" t="n">
        <v>1080</v>
      </c>
      <c r="H245" s="53" t="n">
        <v>3</v>
      </c>
      <c r="I245" s="53" t="inlineStr">
        <is>
          <t>PETR-660888</t>
        </is>
      </c>
      <c r="J245" s="53" t="inlineStr">
        <is>
          <t>PETR-660888</t>
        </is>
      </c>
      <c r="K245" s="53" t="inlineStr">
        <is>
          <t>Питающие и магистральные кабели до щитов и нагрузок</t>
        </is>
      </c>
      <c r="L245" s="53" t="n">
        <v>1301</v>
      </c>
      <c r="M245" s="53" t="inlineStr">
        <is>
          <t>м.п.</t>
        </is>
      </c>
      <c r="N245" s="53" t="n">
        <v>1242.45</v>
      </c>
      <c r="O245" s="53" t="n">
        <v>304810.26</v>
      </c>
      <c r="P245" s="53" t="n">
        <v>304808.29</v>
      </c>
    </row>
    <row r="246" ht="13.8" customHeight="1" s="54">
      <c r="A246" s="53">
        <f>ROW(Source!A269)</f>
        <v/>
      </c>
      <c r="B246" s="53" t="n">
        <v>1497603246</v>
      </c>
      <c r="C246" s="53" t="n">
        <v>1497603644</v>
      </c>
      <c r="D246" s="53" t="n">
        <v>0</v>
      </c>
      <c r="E246" s="53" t="n">
        <v>1080</v>
      </c>
      <c r="F246" s="53" t="n">
        <v>1</v>
      </c>
      <c r="G246" s="53" t="n">
        <v>1080</v>
      </c>
      <c r="H246" s="53" t="n">
        <v>3</v>
      </c>
      <c r="I246" s="53" t="inlineStr">
        <is>
          <t>PETR-141625</t>
        </is>
      </c>
      <c r="J246" s="53" t="inlineStr">
        <is>
          <t>PETR-141625</t>
        </is>
      </c>
      <c r="K246" s="53" t="inlineStr">
        <is>
          <t>Лоток кабельный с крышкой</t>
        </is>
      </c>
      <c r="L246" s="53" t="n">
        <v>1301</v>
      </c>
      <c r="M246" s="53" t="inlineStr">
        <is>
          <t>м.п.</t>
        </is>
      </c>
      <c r="N246" s="53" t="n">
        <v>475.42</v>
      </c>
      <c r="O246" s="53" t="n">
        <v>503645.69</v>
      </c>
      <c r="P246" s="53" t="n">
        <v>503646.97</v>
      </c>
    </row>
    <row r="247" ht="13.8" customHeight="1" s="54">
      <c r="A247" s="53">
        <f>ROW(Source!A270)</f>
        <v/>
      </c>
      <c r="B247" s="53" t="n">
        <v>1497603247</v>
      </c>
      <c r="C247" s="53" t="n">
        <v>1497603645</v>
      </c>
      <c r="D247" s="53" t="n">
        <v>0</v>
      </c>
      <c r="E247" s="53" t="n">
        <v>1080</v>
      </c>
      <c r="F247" s="53" t="n">
        <v>1</v>
      </c>
      <c r="G247" s="53" t="n">
        <v>1080</v>
      </c>
      <c r="H247" s="53" t="n">
        <v>3</v>
      </c>
      <c r="I247" s="53" t="inlineStr">
        <is>
          <t>PETR-1152906</t>
        </is>
      </c>
      <c r="J247" s="53" t="inlineStr">
        <is>
          <t>PETR-1152906</t>
        </is>
      </c>
      <c r="K247" s="53" t="inlineStr">
        <is>
          <t>Подвесы, кронштейны, заземление и крепеж кабельных лотков</t>
        </is>
      </c>
      <c r="L247" s="53" t="n">
        <v>1301</v>
      </c>
      <c r="M247" s="53" t="inlineStr">
        <is>
          <t>м.п.</t>
        </is>
      </c>
      <c r="N247" s="53" t="n">
        <v>475.42</v>
      </c>
      <c r="O247" s="53" t="n">
        <v>148445.14</v>
      </c>
      <c r="P247" s="53" t="n">
        <v>148443.32</v>
      </c>
    </row>
    <row r="248" ht="13.8" customHeight="1" s="54">
      <c r="A248" s="53">
        <f>ROW(Source!A271)</f>
        <v/>
      </c>
      <c r="B248" s="53" t="n">
        <v>1497603248</v>
      </c>
      <c r="C248" s="53" t="n">
        <v>1497603646</v>
      </c>
      <c r="D248" s="53" t="n">
        <v>0</v>
      </c>
      <c r="E248" s="53" t="n">
        <v>1080</v>
      </c>
      <c r="F248" s="53" t="n">
        <v>1</v>
      </c>
      <c r="G248" s="53" t="n">
        <v>1080</v>
      </c>
      <c r="H248" s="53" t="n">
        <v>3</v>
      </c>
      <c r="I248" s="53" t="inlineStr">
        <is>
          <t>PETR-997001</t>
        </is>
      </c>
      <c r="J248" s="53" t="inlineStr">
        <is>
          <t>PETR-997001</t>
        </is>
      </c>
      <c r="K248" s="53" t="inlineStr">
        <is>
          <t>Заземление и уравнивание потенциалов: провод, шины, наконечники, маркировка</t>
        </is>
      </c>
      <c r="L248" s="53" t="n">
        <v>1301</v>
      </c>
      <c r="M248" s="53" t="inlineStr">
        <is>
          <t>м.п.</t>
        </is>
      </c>
      <c r="N248" s="53" t="n">
        <v>180.94</v>
      </c>
      <c r="O248" s="53" t="n">
        <v>48424.97</v>
      </c>
      <c r="P248" s="53" t="n">
        <v>48425.15</v>
      </c>
    </row>
    <row r="249" ht="13.8" customHeight="1" s="54">
      <c r="A249" s="53">
        <f>ROW(Source!A272)</f>
        <v/>
      </c>
      <c r="B249" s="53" t="n">
        <v>1497603249</v>
      </c>
      <c r="C249" s="53" t="n">
        <v>1497603647</v>
      </c>
      <c r="D249" s="53" t="n">
        <v>0</v>
      </c>
      <c r="E249" s="53" t="n">
        <v>1080</v>
      </c>
      <c r="F249" s="53" t="n">
        <v>1</v>
      </c>
      <c r="G249" s="53" t="n">
        <v>1080</v>
      </c>
      <c r="H249" s="53" t="n">
        <v>3</v>
      </c>
      <c r="I249" s="53" t="inlineStr">
        <is>
          <t>PETR-669259</t>
        </is>
      </c>
      <c r="J249" s="53" t="inlineStr">
        <is>
          <t>PETR-669259</t>
        </is>
      </c>
      <c r="K249" s="53" t="inlineStr">
        <is>
          <t>Распределительные щиты, автоматика, УЗО/дифавтоматы, клеммы и маркировка</t>
        </is>
      </c>
      <c r="L249" s="53" t="n">
        <v>1301</v>
      </c>
      <c r="M249" s="53" t="inlineStr">
        <is>
          <t>компл.</t>
        </is>
      </c>
      <c r="N249" s="53" t="n">
        <v>3</v>
      </c>
      <c r="O249" s="53" t="n">
        <v>1240231.98</v>
      </c>
      <c r="P249" s="53" t="n">
        <v>1240231.99</v>
      </c>
    </row>
    <row r="250" ht="13.8" customHeight="1" s="54">
      <c r="A250" s="53">
        <f>ROW(Source!A273)</f>
        <v/>
      </c>
      <c r="B250" s="53" t="n">
        <v>1497603250</v>
      </c>
      <c r="C250" s="53" t="n">
        <v>1497603648</v>
      </c>
      <c r="D250" s="53" t="n">
        <v>0</v>
      </c>
      <c r="E250" s="53" t="n">
        <v>1080</v>
      </c>
      <c r="F250" s="53" t="n">
        <v>1</v>
      </c>
      <c r="G250" s="53" t="n">
        <v>1080</v>
      </c>
      <c r="H250" s="53" t="n">
        <v>3</v>
      </c>
      <c r="I250" s="53" t="inlineStr">
        <is>
          <t>TKP</t>
        </is>
      </c>
      <c r="J250" s="53" t="inlineStr">
        <is>
          <t>ТКП</t>
        </is>
      </c>
      <c r="K250" s="53" t="inlineStr">
        <is>
          <t>ИБП/стабилизация, резервное питание слаботочных и инженерных систем</t>
        </is>
      </c>
      <c r="L250" s="53" t="n">
        <v>1301</v>
      </c>
      <c r="M250" s="53" t="inlineStr">
        <is>
          <t>компл.</t>
        </is>
      </c>
      <c r="N250" s="53" t="n">
        <v>3</v>
      </c>
      <c r="O250" s="53" t="n">
        <v>341437.5</v>
      </c>
      <c r="P250" s="53" t="n">
        <v>341437.51</v>
      </c>
    </row>
    <row r="251" ht="13.8" customHeight="1" s="54">
      <c r="A251" s="53">
        <f>ROW(Source!A274)</f>
        <v/>
      </c>
      <c r="B251" s="53" t="n">
        <v>1497603251</v>
      </c>
      <c r="C251" s="53" t="n">
        <v>1497603649</v>
      </c>
      <c r="D251" s="53" t="n">
        <v>0</v>
      </c>
      <c r="E251" s="53" t="n">
        <v>1080</v>
      </c>
      <c r="F251" s="53" t="n">
        <v>1</v>
      </c>
      <c r="G251" s="53" t="n">
        <v>1080</v>
      </c>
      <c r="H251" s="53" t="n">
        <v>3</v>
      </c>
      <c r="I251" s="53" t="inlineStr">
        <is>
          <t>PETR-636354</t>
        </is>
      </c>
      <c r="J251" s="53" t="inlineStr">
        <is>
          <t>PETR-636354</t>
        </is>
      </c>
      <c r="K251" s="53" t="inlineStr">
        <is>
          <t>Кабель КПСЭнг(А)-FRLS для ОПС</t>
        </is>
      </c>
      <c r="L251" s="53" t="n">
        <v>1301</v>
      </c>
      <c r="M251" s="53" t="inlineStr">
        <is>
          <t>м.п.</t>
        </is>
      </c>
      <c r="N251" s="53" t="n">
        <v>2134</v>
      </c>
      <c r="O251" s="53" t="n">
        <v>178466.42</v>
      </c>
      <c r="P251" s="53" t="n">
        <v>178476.42</v>
      </c>
    </row>
    <row r="252" ht="13.8" customHeight="1" s="54">
      <c r="A252" s="53">
        <f>ROW(Source!A275)</f>
        <v/>
      </c>
      <c r="B252" s="53" t="n">
        <v>1497603252</v>
      </c>
      <c r="C252" s="53" t="n">
        <v>1497603650</v>
      </c>
      <c r="D252" s="53" t="n">
        <v>0</v>
      </c>
      <c r="E252" s="53" t="n">
        <v>1080</v>
      </c>
      <c r="F252" s="53" t="n">
        <v>1</v>
      </c>
      <c r="G252" s="53" t="n">
        <v>1080</v>
      </c>
      <c r="H252" s="53" t="n">
        <v>3</v>
      </c>
      <c r="I252" s="53" t="inlineStr">
        <is>
          <t>PETR-995292</t>
        </is>
      </c>
      <c r="J252" s="53" t="inlineStr">
        <is>
          <t>PETR-995292</t>
        </is>
      </c>
      <c r="K252" s="53" t="inlineStr">
        <is>
          <t>Извещатели пожарные, оповещатели, ручные извещатели</t>
        </is>
      </c>
      <c r="L252" s="53" t="n">
        <v>1301</v>
      </c>
      <c r="M252" s="53" t="inlineStr">
        <is>
          <t>шт.</t>
        </is>
      </c>
      <c r="N252" s="53" t="n">
        <v>203.7</v>
      </c>
      <c r="O252" s="53" t="n">
        <v>340726.95</v>
      </c>
      <c r="P252" s="53" t="n">
        <v>340727.72</v>
      </c>
    </row>
    <row r="253" ht="13.8" customHeight="1" s="54">
      <c r="A253" s="53">
        <f>ROW(Source!A276)</f>
        <v/>
      </c>
      <c r="B253" s="53" t="n">
        <v>1497603253</v>
      </c>
      <c r="C253" s="53" t="n">
        <v>1497603651</v>
      </c>
      <c r="D253" s="53" t="n">
        <v>0</v>
      </c>
      <c r="E253" s="53" t="n">
        <v>1080</v>
      </c>
      <c r="F253" s="53" t="n">
        <v>1</v>
      </c>
      <c r="G253" s="53" t="n">
        <v>1080</v>
      </c>
      <c r="H253" s="53" t="n">
        <v>3</v>
      </c>
      <c r="I253" s="53" t="inlineStr">
        <is>
          <t>PETR-1005516</t>
        </is>
      </c>
      <c r="J253" s="53" t="inlineStr">
        <is>
          <t>PETR-1005516</t>
        </is>
      </c>
      <c r="K253" s="53" t="inlineStr">
        <is>
          <t>Извещатель пожарный ручной с коробкой и крепежом</t>
        </is>
      </c>
      <c r="L253" s="53" t="n">
        <v>1301</v>
      </c>
      <c r="M253" s="53" t="inlineStr">
        <is>
          <t>шт.</t>
        </is>
      </c>
      <c r="N253" s="53" t="n">
        <v>102.9</v>
      </c>
      <c r="O253" s="53" t="n">
        <v>206543.97</v>
      </c>
      <c r="P253" s="53" t="n">
        <v>206544.22</v>
      </c>
    </row>
    <row r="254" ht="13.8" customHeight="1" s="54">
      <c r="A254" s="53">
        <f>ROW(Source!A277)</f>
        <v/>
      </c>
      <c r="B254" s="53" t="n">
        <v>1497603254</v>
      </c>
      <c r="C254" s="53" t="n">
        <v>1497603652</v>
      </c>
      <c r="D254" s="53" t="n">
        <v>0</v>
      </c>
      <c r="E254" s="53" t="n">
        <v>1080</v>
      </c>
      <c r="F254" s="53" t="n">
        <v>1</v>
      </c>
      <c r="G254" s="53" t="n">
        <v>1080</v>
      </c>
      <c r="H254" s="53" t="n">
        <v>3</v>
      </c>
      <c r="I254" s="53" t="inlineStr">
        <is>
          <t>PETR-1168009</t>
        </is>
      </c>
      <c r="J254" s="53" t="inlineStr">
        <is>
          <t>PETR-1168009</t>
        </is>
      </c>
      <c r="K254" s="53" t="inlineStr">
        <is>
          <t>Оповещатель звуковой/светозвуковой пожарный</t>
        </is>
      </c>
      <c r="L254" s="53" t="n">
        <v>1301</v>
      </c>
      <c r="M254" s="53" t="inlineStr">
        <is>
          <t>шт.</t>
        </is>
      </c>
      <c r="N254" s="53" t="n">
        <v>100.8</v>
      </c>
      <c r="O254" s="53" t="n">
        <v>269772.05</v>
      </c>
      <c r="P254" s="53" t="n">
        <v>269772.05</v>
      </c>
    </row>
    <row r="255" ht="13.8" customHeight="1" s="54">
      <c r="A255" s="53">
        <f>ROW(Source!A278)</f>
        <v/>
      </c>
      <c r="B255" s="53" t="n">
        <v>1497603255</v>
      </c>
      <c r="C255" s="53" t="n">
        <v>1497603653</v>
      </c>
      <c r="D255" s="53" t="n">
        <v>0</v>
      </c>
      <c r="E255" s="53" t="n">
        <v>1080</v>
      </c>
      <c r="F255" s="53" t="n">
        <v>1</v>
      </c>
      <c r="G255" s="53" t="n">
        <v>1080</v>
      </c>
      <c r="H255" s="53" t="n">
        <v>3</v>
      </c>
      <c r="I255" s="53" t="inlineStr">
        <is>
          <t>PETR-1085113</t>
        </is>
      </c>
      <c r="J255" s="53" t="inlineStr">
        <is>
          <t>PETR-1085113</t>
        </is>
      </c>
      <c r="K255" s="53" t="inlineStr">
        <is>
          <t>Клеммы, коробки, изоляторы КЗ, маркировка и крепеж пожарной сигнализации</t>
        </is>
      </c>
      <c r="L255" s="53" t="n">
        <v>1301</v>
      </c>
      <c r="M255" s="53" t="inlineStr">
        <is>
          <t>м.п.</t>
        </is>
      </c>
      <c r="N255" s="53" t="n">
        <v>1067</v>
      </c>
      <c r="O255" s="53" t="n">
        <v>113037.98</v>
      </c>
      <c r="P255" s="53" t="n">
        <v>113035.07</v>
      </c>
    </row>
    <row r="256" ht="13.8" customHeight="1" s="54">
      <c r="A256" s="53">
        <f>ROW(Source!A279)</f>
        <v/>
      </c>
      <c r="B256" s="53" t="n">
        <v>1497603256</v>
      </c>
      <c r="C256" s="53" t="n">
        <v>1497603654</v>
      </c>
      <c r="D256" s="53" t="n">
        <v>0</v>
      </c>
      <c r="E256" s="53" t="n">
        <v>1080</v>
      </c>
      <c r="F256" s="53" t="n">
        <v>1</v>
      </c>
      <c r="G256" s="53" t="n">
        <v>1080</v>
      </c>
      <c r="H256" s="53" t="n">
        <v>3</v>
      </c>
      <c r="I256" s="53" t="inlineStr">
        <is>
          <t>PETR-614369</t>
        </is>
      </c>
      <c r="J256" s="53" t="inlineStr">
        <is>
          <t>PETR-614369</t>
        </is>
      </c>
      <c r="K256" s="53" t="inlineStr">
        <is>
          <t>ППКП, блоки питания, АКБ, модули, шкаф и общесистемная комплектация ПС</t>
        </is>
      </c>
      <c r="L256" s="53" t="n">
        <v>1301</v>
      </c>
      <c r="M256" s="53" t="inlineStr">
        <is>
          <t>компл.</t>
        </is>
      </c>
      <c r="N256" s="53" t="n">
        <v>3</v>
      </c>
      <c r="O256" s="53" t="n">
        <v>920279.64</v>
      </c>
      <c r="P256" s="53" t="n">
        <v>920279.64</v>
      </c>
    </row>
    <row r="257" ht="13.8" customHeight="1" s="54">
      <c r="A257" s="53">
        <f>ROW(Source!A280)</f>
        <v/>
      </c>
      <c r="B257" s="53" t="n">
        <v>1497603257</v>
      </c>
      <c r="C257" s="53" t="n">
        <v>1497603655</v>
      </c>
      <c r="D257" s="53" t="n">
        <v>0</v>
      </c>
      <c r="E257" s="53" t="n">
        <v>1080</v>
      </c>
      <c r="F257" s="53" t="n">
        <v>1</v>
      </c>
      <c r="G257" s="53" t="n">
        <v>1080</v>
      </c>
      <c r="H257" s="53" t="n">
        <v>3</v>
      </c>
      <c r="I257" s="53" t="inlineStr">
        <is>
          <t>PETR-1164986</t>
        </is>
      </c>
      <c r="J257" s="53" t="inlineStr">
        <is>
          <t>PETR-1164986</t>
        </is>
      </c>
      <c r="K257" s="53" t="inlineStr">
        <is>
          <t>Светильник аварийного освещения с аккумулятором</t>
        </is>
      </c>
      <c r="L257" s="53" t="n">
        <v>1301</v>
      </c>
      <c r="M257" s="53" t="inlineStr">
        <is>
          <t>шт.</t>
        </is>
      </c>
      <c r="N257" s="53" t="n">
        <v>54.6</v>
      </c>
      <c r="O257" s="53" t="n">
        <v>213101.07</v>
      </c>
      <c r="P257" s="53" t="n">
        <v>213101.18</v>
      </c>
    </row>
    <row r="258" ht="13.8" customHeight="1" s="54">
      <c r="A258" s="53">
        <f>ROW(Source!A281)</f>
        <v/>
      </c>
      <c r="B258" s="53" t="n">
        <v>1497603258</v>
      </c>
      <c r="C258" s="53" t="n">
        <v>1497603656</v>
      </c>
      <c r="D258" s="53" t="n">
        <v>0</v>
      </c>
      <c r="E258" s="53" t="n">
        <v>1080</v>
      </c>
      <c r="F258" s="53" t="n">
        <v>1</v>
      </c>
      <c r="G258" s="53" t="n">
        <v>1080</v>
      </c>
      <c r="H258" s="53" t="n">
        <v>3</v>
      </c>
      <c r="I258" s="53" t="inlineStr">
        <is>
          <t>PETR-661275</t>
        </is>
      </c>
      <c r="J258" s="53" t="inlineStr">
        <is>
          <t>PETR-661275</t>
        </is>
      </c>
      <c r="K258" s="53" t="inlineStr">
        <is>
          <t>Световое табло Выход/эвакуационный указатель</t>
        </is>
      </c>
      <c r="L258" s="53" t="n">
        <v>1301</v>
      </c>
      <c r="M258" s="53" t="inlineStr">
        <is>
          <t>шт.</t>
        </is>
      </c>
      <c r="N258" s="53" t="n">
        <v>29.4</v>
      </c>
      <c r="O258" s="53" t="n">
        <v>91797.38</v>
      </c>
      <c r="P258" s="53" t="n">
        <v>91797.42999999999</v>
      </c>
    </row>
    <row r="259" ht="13.8" customHeight="1" s="54">
      <c r="A259" s="53">
        <f>ROW(Source!A282)</f>
        <v/>
      </c>
      <c r="B259" s="53" t="n">
        <v>1497603259</v>
      </c>
      <c r="C259" s="53" t="n">
        <v>1497603657</v>
      </c>
      <c r="D259" s="53" t="n">
        <v>0</v>
      </c>
      <c r="E259" s="53" t="n">
        <v>1080</v>
      </c>
      <c r="F259" s="53" t="n">
        <v>1</v>
      </c>
      <c r="G259" s="53" t="n">
        <v>1080</v>
      </c>
      <c r="H259" s="53" t="n">
        <v>3</v>
      </c>
      <c r="I259" s="53" t="inlineStr">
        <is>
          <t>PETR-1024222</t>
        </is>
      </c>
      <c r="J259" s="53" t="inlineStr">
        <is>
          <t>PETR-1024222</t>
        </is>
      </c>
      <c r="K259" s="53" t="inlineStr">
        <is>
          <t>Огнетушители, кронштейны, знаки, планы эвакуации и пиктограммы</t>
        </is>
      </c>
      <c r="L259" s="53" t="n">
        <v>1301</v>
      </c>
      <c r="M259" s="53" t="inlineStr">
        <is>
          <t>компл.</t>
        </is>
      </c>
      <c r="N259" s="53" t="n">
        <v>3</v>
      </c>
      <c r="O259" s="53" t="n">
        <v>296236.74</v>
      </c>
      <c r="P259" s="53" t="n">
        <v>296236.75</v>
      </c>
    </row>
    <row r="260" ht="13.8" customHeight="1" s="54">
      <c r="A260" s="53">
        <f>ROW(Source!A283)</f>
        <v/>
      </c>
      <c r="B260" s="53" t="n">
        <v>1497603260</v>
      </c>
      <c r="C260" s="53" t="n">
        <v>1497603658</v>
      </c>
      <c r="D260" s="53" t="n">
        <v>0</v>
      </c>
      <c r="E260" s="53" t="n">
        <v>1080</v>
      </c>
      <c r="F260" s="53" t="n">
        <v>1</v>
      </c>
      <c r="G260" s="53" t="n">
        <v>1080</v>
      </c>
      <c r="H260" s="53" t="n">
        <v>3</v>
      </c>
      <c r="I260" s="53" t="inlineStr">
        <is>
          <t>PETR-1212451</t>
        </is>
      </c>
      <c r="J260" s="53" t="inlineStr">
        <is>
          <t>PETR-1212451</t>
        </is>
      </c>
      <c r="K260" s="53" t="inlineStr">
        <is>
          <t>СОУЭ: оповещатели, табло Выход, ручные извещатели, БП/АКБ</t>
        </is>
      </c>
      <c r="L260" s="53" t="n">
        <v>1301</v>
      </c>
      <c r="M260" s="53" t="inlineStr">
        <is>
          <t>шт.</t>
        </is>
      </c>
      <c r="N260" s="53" t="n">
        <v>100.8</v>
      </c>
      <c r="O260" s="53" t="n">
        <v>359695.73</v>
      </c>
      <c r="P260" s="53" t="n">
        <v>359696.06</v>
      </c>
    </row>
    <row r="261" ht="13.8" customHeight="1" s="54">
      <c r="A261" s="53">
        <f>ROW(Source!A284)</f>
        <v/>
      </c>
      <c r="B261" s="53" t="n">
        <v>1497603261</v>
      </c>
      <c r="C261" s="53" t="n">
        <v>1497603659</v>
      </c>
      <c r="D261" s="53" t="n">
        <v>0</v>
      </c>
      <c r="E261" s="53" t="n">
        <v>1080</v>
      </c>
      <c r="F261" s="53" t="n">
        <v>1</v>
      </c>
      <c r="G261" s="53" t="n">
        <v>1080</v>
      </c>
      <c r="H261" s="53" t="n">
        <v>3</v>
      </c>
      <c r="I261" s="53" t="inlineStr">
        <is>
          <t>PETR-907825</t>
        </is>
      </c>
      <c r="J261" s="53" t="inlineStr">
        <is>
          <t>PETR-907825</t>
        </is>
      </c>
      <c r="K261" s="53" t="inlineStr">
        <is>
          <t>Кабель UTP/FTP cat.6 для СКС</t>
        </is>
      </c>
      <c r="L261" s="53" t="n">
        <v>1301</v>
      </c>
      <c r="M261" s="53" t="inlineStr">
        <is>
          <t>м.п.</t>
        </is>
      </c>
      <c r="N261" s="53" t="n">
        <v>3399</v>
      </c>
      <c r="O261" s="53" t="n">
        <v>170561.82</v>
      </c>
      <c r="P261" s="53" t="n">
        <v>170564.58</v>
      </c>
    </row>
    <row r="262" ht="13.8" customHeight="1" s="54">
      <c r="A262" s="53">
        <f>ROW(Source!A285)</f>
        <v/>
      </c>
      <c r="B262" s="53" t="n">
        <v>1497603262</v>
      </c>
      <c r="C262" s="53" t="n">
        <v>1497603660</v>
      </c>
      <c r="D262" s="53" t="n">
        <v>0</v>
      </c>
      <c r="E262" s="53" t="n">
        <v>1080</v>
      </c>
      <c r="F262" s="53" t="n">
        <v>1</v>
      </c>
      <c r="G262" s="53" t="n">
        <v>1080</v>
      </c>
      <c r="H262" s="53" t="n">
        <v>3</v>
      </c>
      <c r="I262" s="53" t="inlineStr">
        <is>
          <t>PETR-1146195</t>
        </is>
      </c>
      <c r="J262" s="53" t="inlineStr">
        <is>
          <t>PETR-1146195</t>
        </is>
      </c>
      <c r="K262" s="53" t="inlineStr">
        <is>
          <t>СКС порт: keystone, faceplate, патч-панель, патч-корды, маркировка</t>
        </is>
      </c>
      <c r="L262" s="53" t="n">
        <v>1301</v>
      </c>
      <c r="M262" s="53" t="inlineStr">
        <is>
          <t>порт</t>
        </is>
      </c>
      <c r="N262" s="53" t="n">
        <v>108.15</v>
      </c>
      <c r="O262" s="53" t="n">
        <v>217081.92</v>
      </c>
      <c r="P262" s="53" t="n">
        <v>217082.19</v>
      </c>
    </row>
    <row r="263" ht="13.8" customHeight="1" s="54">
      <c r="A263" s="53">
        <f>ROW(Source!A286)</f>
        <v/>
      </c>
      <c r="B263" s="53" t="n">
        <v>1497603263</v>
      </c>
      <c r="C263" s="53" t="n">
        <v>1497603661</v>
      </c>
      <c r="D263" s="53" t="n">
        <v>0</v>
      </c>
      <c r="E263" s="53" t="n">
        <v>1080</v>
      </c>
      <c r="F263" s="53" t="n">
        <v>1</v>
      </c>
      <c r="G263" s="53" t="n">
        <v>1080</v>
      </c>
      <c r="H263" s="53" t="n">
        <v>3</v>
      </c>
      <c r="I263" s="53" t="inlineStr">
        <is>
          <t>TKP</t>
        </is>
      </c>
      <c r="J263" s="53" t="inlineStr">
        <is>
          <t>ТКП</t>
        </is>
      </c>
      <c r="K263" s="53" t="inlineStr">
        <is>
          <t>Охранная сигнализация: датчики, магнитоконтакты, тревожные кнопки</t>
        </is>
      </c>
      <c r="L263" s="53" t="n">
        <v>1301</v>
      </c>
      <c r="M263" s="53" t="inlineStr">
        <is>
          <t>шт.</t>
        </is>
      </c>
      <c r="N263" s="53" t="n">
        <v>81.90000000000001</v>
      </c>
      <c r="O263" s="53" t="n">
        <v>155259.47</v>
      </c>
      <c r="P263" s="53" t="n">
        <v>155259.43</v>
      </c>
    </row>
    <row r="264" ht="13.8" customHeight="1" s="54">
      <c r="A264" s="53">
        <f>ROW(Source!A287)</f>
        <v/>
      </c>
      <c r="B264" s="53" t="n">
        <v>1497603264</v>
      </c>
      <c r="C264" s="53" t="n">
        <v>1497603662</v>
      </c>
      <c r="D264" s="53" t="n">
        <v>0</v>
      </c>
      <c r="E264" s="53" t="n">
        <v>1080</v>
      </c>
      <c r="F264" s="53" t="n">
        <v>1</v>
      </c>
      <c r="G264" s="53" t="n">
        <v>1080</v>
      </c>
      <c r="H264" s="53" t="n">
        <v>3</v>
      </c>
      <c r="I264" s="53" t="inlineStr">
        <is>
          <t>PETR-133802</t>
        </is>
      </c>
      <c r="J264" s="53" t="inlineStr">
        <is>
          <t>PETR-133802</t>
        </is>
      </c>
      <c r="K264" s="53" t="inlineStr">
        <is>
          <t>Кабель охранной сигнализации</t>
        </is>
      </c>
      <c r="L264" s="53" t="n">
        <v>1301</v>
      </c>
      <c r="M264" s="53" t="inlineStr">
        <is>
          <t>м.п.</t>
        </is>
      </c>
      <c r="N264" s="53" t="n">
        <v>1716</v>
      </c>
      <c r="O264" s="53" t="n">
        <v>124375.68</v>
      </c>
      <c r="P264" s="53" t="n">
        <v>124381.51</v>
      </c>
    </row>
    <row r="265" ht="13.8" customHeight="1" s="54">
      <c r="A265" s="53">
        <f>ROW(Source!A288)</f>
        <v/>
      </c>
      <c r="B265" s="53" t="n">
        <v>1497603265</v>
      </c>
      <c r="C265" s="53" t="n">
        <v>1497603663</v>
      </c>
      <c r="D265" s="53" t="n">
        <v>0</v>
      </c>
      <c r="E265" s="53" t="n">
        <v>1080</v>
      </c>
      <c r="F265" s="53" t="n">
        <v>1</v>
      </c>
      <c r="G265" s="53" t="n">
        <v>1080</v>
      </c>
      <c r="H265" s="53" t="n">
        <v>3</v>
      </c>
      <c r="I265" s="53" t="inlineStr">
        <is>
          <t>PETR-1146195</t>
        </is>
      </c>
      <c r="J265" s="53" t="inlineStr">
        <is>
          <t>PETR-1146195</t>
        </is>
      </c>
      <c r="K265" s="53" t="inlineStr">
        <is>
          <t>Коробки, коннекторы, патч-модули и крепеж для ОПС/СКС</t>
        </is>
      </c>
      <c r="L265" s="53" t="n">
        <v>1301</v>
      </c>
      <c r="M265" s="53" t="inlineStr">
        <is>
          <t>м.п.</t>
        </is>
      </c>
      <c r="N265" s="53" t="n">
        <v>6182</v>
      </c>
      <c r="O265" s="53" t="n">
        <v>482566.92</v>
      </c>
      <c r="P265" s="53" t="n">
        <v>482561</v>
      </c>
    </row>
    <row r="266" ht="13.8" customHeight="1" s="54">
      <c r="A266" s="53">
        <f>ROW(Source!A289)</f>
        <v/>
      </c>
      <c r="B266" s="53" t="n">
        <v>1497603266</v>
      </c>
      <c r="C266" s="53" t="n">
        <v>1497603664</v>
      </c>
      <c r="D266" s="53" t="n">
        <v>0</v>
      </c>
      <c r="E266" s="53" t="n">
        <v>1080</v>
      </c>
      <c r="F266" s="53" t="n">
        <v>1</v>
      </c>
      <c r="G266" s="53" t="n">
        <v>1080</v>
      </c>
      <c r="H266" s="53" t="n">
        <v>3</v>
      </c>
      <c r="I266" s="53" t="inlineStr">
        <is>
          <t>PETR-614367</t>
        </is>
      </c>
      <c r="J266" s="53" t="inlineStr">
        <is>
          <t>PETR-614367</t>
        </is>
      </c>
      <c r="K266" s="53" t="inlineStr">
        <is>
          <t>Активное оборудование ОПС/СКС, шкаф/кросс, блоки питания, коммутация</t>
        </is>
      </c>
      <c r="L266" s="53" t="n">
        <v>1301</v>
      </c>
      <c r="M266" s="53" t="inlineStr">
        <is>
          <t>компл.</t>
        </is>
      </c>
      <c r="N266" s="53" t="n">
        <v>3</v>
      </c>
      <c r="O266" s="53" t="n">
        <v>1207547.49</v>
      </c>
      <c r="P266" s="53" t="n">
        <v>1207547.49</v>
      </c>
    </row>
    <row r="267" ht="13.8" customHeight="1" s="54">
      <c r="A267" s="53">
        <f>ROW(Source!A290)</f>
        <v/>
      </c>
      <c r="B267" s="53" t="n">
        <v>1497603267</v>
      </c>
      <c r="C267" s="53" t="n">
        <v>1497603665</v>
      </c>
      <c r="D267" s="53" t="n">
        <v>0</v>
      </c>
      <c r="E267" s="53" t="n">
        <v>1080</v>
      </c>
      <c r="F267" s="53" t="n">
        <v>1</v>
      </c>
      <c r="G267" s="53" t="n">
        <v>1080</v>
      </c>
      <c r="H267" s="53" t="n">
        <v>3</v>
      </c>
      <c r="I267" s="53" t="inlineStr">
        <is>
          <t>TKP</t>
        </is>
      </c>
      <c r="J267" s="53" t="inlineStr">
        <is>
          <t>ТКП</t>
        </is>
      </c>
      <c r="K267" s="53" t="inlineStr">
        <is>
          <t>Wi-Fi точка доступа, PoE-питание и монтажный комплект</t>
        </is>
      </c>
      <c r="L267" s="53" t="n">
        <v>1301</v>
      </c>
      <c r="M267" s="53" t="inlineStr">
        <is>
          <t>шт.</t>
        </is>
      </c>
      <c r="N267" s="53" t="n">
        <v>40.95</v>
      </c>
      <c r="O267" s="53" t="n">
        <v>753464.85</v>
      </c>
      <c r="P267" s="53" t="n">
        <v>753464.9</v>
      </c>
    </row>
    <row r="268" ht="13.8" customHeight="1" s="54">
      <c r="A268" s="53">
        <f>ROW(Source!A291)</f>
        <v/>
      </c>
      <c r="B268" s="53" t="n">
        <v>1497603268</v>
      </c>
      <c r="C268" s="53" t="n">
        <v>1497603666</v>
      </c>
      <c r="D268" s="53" t="n">
        <v>0</v>
      </c>
      <c r="E268" s="53" t="n">
        <v>1080</v>
      </c>
      <c r="F268" s="53" t="n">
        <v>1</v>
      </c>
      <c r="G268" s="53" t="n">
        <v>1080</v>
      </c>
      <c r="H268" s="53" t="n">
        <v>3</v>
      </c>
      <c r="I268" s="53" t="inlineStr">
        <is>
          <t>TKP</t>
        </is>
      </c>
      <c r="J268" s="53" t="inlineStr">
        <is>
          <t>ТКП</t>
        </is>
      </c>
      <c r="K268" s="53" t="inlineStr">
        <is>
          <t>IP-камера видеонаблюдения с монтажной коробкой и крепежом</t>
        </is>
      </c>
      <c r="L268" s="53" t="n">
        <v>1301</v>
      </c>
      <c r="M268" s="53" t="inlineStr">
        <is>
          <t>шт.</t>
        </is>
      </c>
      <c r="N268" s="53" t="n">
        <v>32.55</v>
      </c>
      <c r="O268" s="53" t="n">
        <v>671502.92</v>
      </c>
      <c r="P268" s="53" t="n">
        <v>671502.91</v>
      </c>
    </row>
    <row r="269" ht="13.8" customHeight="1" s="54">
      <c r="A269" s="53">
        <f>ROW(Source!A292)</f>
        <v/>
      </c>
      <c r="B269" s="53" t="n">
        <v>1497603269</v>
      </c>
      <c r="C269" s="53" t="n">
        <v>1497603667</v>
      </c>
      <c r="D269" s="53" t="n">
        <v>0</v>
      </c>
      <c r="E269" s="53" t="n">
        <v>1080</v>
      </c>
      <c r="F269" s="53" t="n">
        <v>1</v>
      </c>
      <c r="G269" s="53" t="n">
        <v>1080</v>
      </c>
      <c r="H269" s="53" t="n">
        <v>3</v>
      </c>
      <c r="I269" s="53" t="inlineStr">
        <is>
          <t>PETR-1004065</t>
        </is>
      </c>
      <c r="J269" s="53" t="inlineStr">
        <is>
          <t>PETR-1004065</t>
        </is>
      </c>
      <c r="K269" s="53" t="inlineStr">
        <is>
          <t>СКУД: считыватель, контроллер, кнопка выхода, замок и БП</t>
        </is>
      </c>
      <c r="L269" s="53" t="n">
        <v>1301</v>
      </c>
      <c r="M269" s="53" t="inlineStr">
        <is>
          <t>компл.</t>
        </is>
      </c>
      <c r="N269" s="53" t="n">
        <v>8.4</v>
      </c>
      <c r="O269" s="53" t="n">
        <v>393417.61</v>
      </c>
      <c r="P269" s="53" t="n">
        <v>393417.57</v>
      </c>
    </row>
    <row r="270" ht="13.8" customHeight="1" s="54">
      <c r="A270" s="53">
        <f>ROW(Source!A293)</f>
        <v/>
      </c>
      <c r="B270" s="53" t="n">
        <v>1497603270</v>
      </c>
      <c r="C270" s="53" t="n">
        <v>1497603668</v>
      </c>
      <c r="D270" s="53" t="n">
        <v>0</v>
      </c>
      <c r="E270" s="53" t="n">
        <v>1080</v>
      </c>
      <c r="F270" s="53" t="n">
        <v>1</v>
      </c>
      <c r="G270" s="53" t="n">
        <v>1080</v>
      </c>
      <c r="H270" s="53" t="n">
        <v>3</v>
      </c>
      <c r="I270" s="53" t="inlineStr">
        <is>
          <t>TKP</t>
        </is>
      </c>
      <c r="J270" s="53" t="inlineStr">
        <is>
          <t>ТКП</t>
        </is>
      </c>
      <c r="K270" s="53" t="inlineStr">
        <is>
          <t>СКУД внутренней двери: электрозамок, считыватель, кнопка, БП и кабель</t>
        </is>
      </c>
      <c r="L270" s="53" t="n">
        <v>1301</v>
      </c>
      <c r="M270" s="53" t="inlineStr">
        <is>
          <t>компл.</t>
        </is>
      </c>
      <c r="N270" s="53" t="n">
        <v>29.4</v>
      </c>
      <c r="O270" s="53" t="n">
        <v>1573670.28</v>
      </c>
      <c r="P270" s="53" t="n">
        <v>1573670.28</v>
      </c>
    </row>
    <row r="271" ht="13.8" customHeight="1" s="54">
      <c r="A271" s="53">
        <f>ROW(Source!A294)</f>
        <v/>
      </c>
      <c r="B271" s="53" t="n">
        <v>1497603271</v>
      </c>
      <c r="C271" s="53" t="n">
        <v>1497603669</v>
      </c>
      <c r="D271" s="53" t="n">
        <v>0</v>
      </c>
      <c r="E271" s="53" t="n">
        <v>1080</v>
      </c>
      <c r="F271" s="53" t="n">
        <v>1</v>
      </c>
      <c r="G271" s="53" t="n">
        <v>1080</v>
      </c>
      <c r="H271" s="53" t="n">
        <v>3</v>
      </c>
      <c r="I271" s="53" t="inlineStr">
        <is>
          <t>TKP</t>
        </is>
      </c>
      <c r="J271" s="53" t="inlineStr">
        <is>
          <t>ТКП</t>
        </is>
      </c>
      <c r="K271" s="53" t="inlineStr">
        <is>
          <t>Слаботочный шкаф/стойка, патч-панели, органайзеры и коммутация</t>
        </is>
      </c>
      <c r="L271" s="53" t="n">
        <v>1301</v>
      </c>
      <c r="M271" s="53" t="inlineStr">
        <is>
          <t>компл.</t>
        </is>
      </c>
      <c r="N271" s="53" t="n">
        <v>3.04</v>
      </c>
      <c r="O271" s="53" t="n">
        <v>288149.38</v>
      </c>
      <c r="P271" s="53" t="n">
        <v>288149.38</v>
      </c>
    </row>
    <row r="272" ht="13.8" customHeight="1" s="54">
      <c r="A272" s="53">
        <f>ROW(Source!A295)</f>
        <v/>
      </c>
      <c r="B272" s="53" t="n">
        <v>1497603272</v>
      </c>
      <c r="C272" s="53" t="n">
        <v>1497603670</v>
      </c>
      <c r="D272" s="53" t="n">
        <v>0</v>
      </c>
      <c r="E272" s="53" t="n">
        <v>1080</v>
      </c>
      <c r="F272" s="53" t="n">
        <v>1</v>
      </c>
      <c r="G272" s="53" t="n">
        <v>1080</v>
      </c>
      <c r="H272" s="53" t="n">
        <v>3</v>
      </c>
      <c r="I272" s="53" t="inlineStr">
        <is>
          <t>TKP</t>
        </is>
      </c>
      <c r="J272" s="53" t="inlineStr">
        <is>
          <t>ТКП</t>
        </is>
      </c>
      <c r="K272" s="53" t="inlineStr">
        <is>
          <t>PoE-коммутаторы, маршрутизатор, контроллер Wi-Fi и ИБП сети</t>
        </is>
      </c>
      <c r="L272" s="53" t="n">
        <v>1301</v>
      </c>
      <c r="M272" s="53" t="inlineStr">
        <is>
          <t>компл.</t>
        </is>
      </c>
      <c r="N272" s="53" t="n">
        <v>3.54</v>
      </c>
      <c r="O272" s="53" t="n">
        <v>375017.94</v>
      </c>
      <c r="P272" s="53" t="n">
        <v>375017.94</v>
      </c>
    </row>
    <row r="273" ht="13.8" customHeight="1" s="54">
      <c r="A273" s="53">
        <f>ROW(Source!A296)</f>
        <v/>
      </c>
      <c r="B273" s="53" t="n">
        <v>1497603273</v>
      </c>
      <c r="C273" s="53" t="n">
        <v>1497603671</v>
      </c>
      <c r="D273" s="53" t="n">
        <v>0</v>
      </c>
      <c r="E273" s="53" t="n">
        <v>1080</v>
      </c>
      <c r="F273" s="53" t="n">
        <v>1</v>
      </c>
      <c r="G273" s="53" t="n">
        <v>1080</v>
      </c>
      <c r="H273" s="53" t="n">
        <v>3</v>
      </c>
      <c r="I273" s="53" t="inlineStr">
        <is>
          <t>TKP</t>
        </is>
      </c>
      <c r="J273" s="53" t="inlineStr">
        <is>
          <t>ТКП</t>
        </is>
      </c>
      <c r="K273" s="53" t="inlineStr">
        <is>
          <t>NVR/видеорегистратор, HDD, мониторинг и коммутация CCTV</t>
        </is>
      </c>
      <c r="L273" s="53" t="n">
        <v>1301</v>
      </c>
      <c r="M273" s="53" t="inlineStr">
        <is>
          <t>компл.</t>
        </is>
      </c>
      <c r="N273" s="53" t="n">
        <v>1.58</v>
      </c>
      <c r="O273" s="53" t="n">
        <v>137428.53</v>
      </c>
      <c r="P273" s="53" t="n">
        <v>137428.52</v>
      </c>
    </row>
    <row r="274" ht="13.8" customHeight="1" s="54">
      <c r="A274" s="53">
        <f>ROW(Source!A297)</f>
        <v/>
      </c>
      <c r="B274" s="53" t="n">
        <v>1497603274</v>
      </c>
      <c r="C274" s="53" t="n">
        <v>1497603672</v>
      </c>
      <c r="D274" s="53" t="n">
        <v>0</v>
      </c>
      <c r="E274" s="53" t="n">
        <v>1080</v>
      </c>
      <c r="F274" s="53" t="n">
        <v>1</v>
      </c>
      <c r="G274" s="53" t="n">
        <v>1080</v>
      </c>
      <c r="H274" s="53" t="n">
        <v>3</v>
      </c>
      <c r="I274" s="53" t="inlineStr">
        <is>
          <t>TKP</t>
        </is>
      </c>
      <c r="J274" s="53" t="inlineStr">
        <is>
          <t>ТКП</t>
        </is>
      </c>
      <c r="K274" s="53" t="inlineStr">
        <is>
          <t>СКУД на входные группы: контроллеры, считыватели, замки, кнопки, БП</t>
        </is>
      </c>
      <c r="L274" s="53" t="n">
        <v>1301</v>
      </c>
      <c r="M274" s="53" t="inlineStr">
        <is>
          <t>компл.</t>
        </is>
      </c>
      <c r="N274" s="53" t="n">
        <v>3</v>
      </c>
      <c r="O274" s="53" t="n">
        <v>496092.78</v>
      </c>
      <c r="P274" s="53" t="n">
        <v>496092.78</v>
      </c>
    </row>
    <row r="275" ht="13.8" customHeight="1" s="54">
      <c r="A275" s="53">
        <f>ROW(Source!A298)</f>
        <v/>
      </c>
      <c r="B275" s="53" t="n">
        <v>1497603275</v>
      </c>
      <c r="C275" s="53" t="n">
        <v>1497603673</v>
      </c>
      <c r="D275" s="53" t="n">
        <v>0</v>
      </c>
      <c r="E275" s="53" t="n">
        <v>1080</v>
      </c>
      <c r="F275" s="53" t="n">
        <v>1</v>
      </c>
      <c r="G275" s="53" t="n">
        <v>1080</v>
      </c>
      <c r="H275" s="53" t="n">
        <v>3</v>
      </c>
      <c r="I275" s="53" t="inlineStr">
        <is>
          <t>PETR-141622</t>
        </is>
      </c>
      <c r="J275" s="53" t="inlineStr">
        <is>
          <t>PETR-141622</t>
        </is>
      </c>
      <c r="K275" s="53" t="inlineStr">
        <is>
          <t>Лотки, магистральная гофра, гильзы, противопожарная заделка и крепеж трасс</t>
        </is>
      </c>
      <c r="L275" s="53" t="n">
        <v>1301</v>
      </c>
      <c r="M275" s="53" t="inlineStr">
        <is>
          <t>компл.</t>
        </is>
      </c>
      <c r="N275" s="53" t="n">
        <v>3</v>
      </c>
      <c r="O275" s="53" t="n">
        <v>952964.16</v>
      </c>
      <c r="P275" s="53" t="n">
        <v>952964.17</v>
      </c>
    </row>
    <row r="276" ht="13.8" customHeight="1" s="54">
      <c r="A276" s="53">
        <f>ROW(Source!A299)</f>
        <v/>
      </c>
      <c r="B276" s="53" t="n">
        <v>1497603276</v>
      </c>
      <c r="C276" s="53" t="n">
        <v>1497603674</v>
      </c>
      <c r="D276" s="53" t="n">
        <v>0</v>
      </c>
      <c r="E276" s="53" t="n">
        <v>1080</v>
      </c>
      <c r="F276" s="53" t="n">
        <v>1</v>
      </c>
      <c r="G276" s="53" t="n">
        <v>1080</v>
      </c>
      <c r="H276" s="53" t="n">
        <v>3</v>
      </c>
      <c r="I276" s="53" t="inlineStr">
        <is>
          <t>PETR-631805</t>
        </is>
      </c>
      <c r="J276" s="53" t="inlineStr">
        <is>
          <t>PETR-631805</t>
        </is>
      </c>
      <c r="K276" s="53" t="inlineStr">
        <is>
          <t>Саморезы, дюбели, анкеры, подвесы, соединители</t>
        </is>
      </c>
      <c r="L276" s="53" t="n">
        <v>1301</v>
      </c>
      <c r="M276" s="53" t="inlineStr">
        <is>
          <t>компл.</t>
        </is>
      </c>
      <c r="N276" s="53" t="n">
        <v>103.4</v>
      </c>
      <c r="O276" s="53" t="n">
        <v>288260.59</v>
      </c>
      <c r="P276" s="53" t="n">
        <v>288260.89</v>
      </c>
    </row>
    <row r="277" ht="13.8" customHeight="1" s="54">
      <c r="A277" s="53">
        <f>ROW(Source!A300)</f>
        <v/>
      </c>
      <c r="B277" s="53" t="n">
        <v>1497603277</v>
      </c>
      <c r="C277" s="53" t="n">
        <v>1497603675</v>
      </c>
      <c r="D277" s="53" t="n">
        <v>0</v>
      </c>
      <c r="E277" s="53" t="n">
        <v>1080</v>
      </c>
      <c r="F277" s="53" t="n">
        <v>1</v>
      </c>
      <c r="G277" s="53" t="n">
        <v>1080</v>
      </c>
      <c r="H277" s="53" t="n">
        <v>3</v>
      </c>
      <c r="I277" s="53" t="inlineStr">
        <is>
          <t>PETR-687523</t>
        </is>
      </c>
      <c r="J277" s="53" t="inlineStr">
        <is>
          <t>PETR-687523</t>
        </is>
      </c>
      <c r="K277" s="53" t="inlineStr">
        <is>
          <t>Пена монтажная, клей-пена, герметики общестроительные</t>
        </is>
      </c>
      <c r="L277" s="53" t="n">
        <v>1301</v>
      </c>
      <c r="M277" s="53" t="inlineStr">
        <is>
          <t>шт.</t>
        </is>
      </c>
      <c r="N277" s="53" t="n">
        <v>103.4</v>
      </c>
      <c r="O277" s="53" t="n">
        <v>69182.87</v>
      </c>
      <c r="P277" s="53" t="n">
        <v>69182.61</v>
      </c>
    </row>
    <row r="278" ht="13.8" customHeight="1" s="54">
      <c r="A278" s="53">
        <f>ROW(Source!A301)</f>
        <v/>
      </c>
      <c r="B278" s="53" t="n">
        <v>1497603278</v>
      </c>
      <c r="C278" s="53" t="n">
        <v>1497603676</v>
      </c>
      <c r="D278" s="53" t="n">
        <v>0</v>
      </c>
      <c r="E278" s="53" t="n">
        <v>1080</v>
      </c>
      <c r="F278" s="53" t="n">
        <v>1</v>
      </c>
      <c r="G278" s="53" t="n">
        <v>1080</v>
      </c>
      <c r="H278" s="53" t="n">
        <v>3</v>
      </c>
      <c r="I278" s="53" t="inlineStr">
        <is>
          <t>PETR-106867</t>
        </is>
      </c>
      <c r="J278" s="53" t="inlineStr">
        <is>
          <t>PETR-106867</t>
        </is>
      </c>
      <c r="K278" s="53" t="inlineStr">
        <is>
          <t>Грязезащитное покрытие/решетка входной зоны</t>
        </is>
      </c>
      <c r="L278" s="53" t="n">
        <v>1301</v>
      </c>
      <c r="M278" s="53" t="inlineStr">
        <is>
          <t>м2</t>
        </is>
      </c>
      <c r="N278" s="53" t="n">
        <v>43.46</v>
      </c>
      <c r="O278" s="53" t="n">
        <v>411939.96</v>
      </c>
      <c r="P278" s="53" t="n">
        <v>411939.87</v>
      </c>
    </row>
    <row r="279" ht="13.8" customHeight="1" s="54">
      <c r="A279" s="53">
        <f>ROW(Source!A302)</f>
        <v/>
      </c>
      <c r="B279" s="53" t="n">
        <v>1497603279</v>
      </c>
      <c r="C279" s="53" t="n">
        <v>1497603677</v>
      </c>
      <c r="D279" s="53" t="n">
        <v>0</v>
      </c>
      <c r="E279" s="53" t="n">
        <v>1080</v>
      </c>
      <c r="F279" s="53" t="n">
        <v>1</v>
      </c>
      <c r="G279" s="53" t="n">
        <v>1080</v>
      </c>
      <c r="H279" s="53" t="n">
        <v>3</v>
      </c>
      <c r="I279" s="53" t="inlineStr">
        <is>
          <t>TKP</t>
        </is>
      </c>
      <c r="J279" s="53" t="inlineStr">
        <is>
          <t>ТКП</t>
        </is>
      </c>
      <c r="K279" s="53" t="inlineStr">
        <is>
          <t>Таблички помещений, навигация, пиктограммы и крепеж</t>
        </is>
      </c>
      <c r="L279" s="53" t="n">
        <v>1301</v>
      </c>
      <c r="M279" s="53" t="inlineStr">
        <is>
          <t>компл.</t>
        </is>
      </c>
      <c r="N279" s="53" t="n">
        <v>94</v>
      </c>
      <c r="O279" s="53" t="n">
        <v>99580.78</v>
      </c>
      <c r="P279" s="53" t="n">
        <v>99581.03</v>
      </c>
    </row>
    <row r="280" ht="13.8" customHeight="1" s="54">
      <c r="A280" s="53">
        <f>ROW(Source!A303)</f>
        <v/>
      </c>
      <c r="B280" s="53" t="n">
        <v>1497603280</v>
      </c>
      <c r="C280" s="53" t="n">
        <v>1497603678</v>
      </c>
      <c r="D280" s="53" t="n">
        <v>0</v>
      </c>
      <c r="E280" s="53" t="n">
        <v>1080</v>
      </c>
      <c r="F280" s="53" t="n">
        <v>1</v>
      </c>
      <c r="G280" s="53" t="n">
        <v>1080</v>
      </c>
      <c r="H280" s="53" t="n">
        <v>3</v>
      </c>
      <c r="I280" s="53" t="inlineStr">
        <is>
          <t>PETR-1028701</t>
        </is>
      </c>
      <c r="J280" s="53" t="inlineStr">
        <is>
          <t>PETR-1028701</t>
        </is>
      </c>
      <c r="K280" s="53" t="inlineStr">
        <is>
          <t>Финишная уборка: химия, салфетки, пленка снятия, пылесборники, ветошь</t>
        </is>
      </c>
      <c r="L280" s="53" t="n">
        <v>1301</v>
      </c>
      <c r="M280" s="53" t="inlineStr">
        <is>
          <t>м2</t>
        </is>
      </c>
      <c r="N280" s="53" t="n">
        <v>1440.5</v>
      </c>
      <c r="O280" s="53" t="n">
        <v>152606.57</v>
      </c>
      <c r="P280" s="53" t="n">
        <v>152602.64</v>
      </c>
    </row>
    <row r="281" ht="13.8" customHeight="1" s="54">
      <c r="A281" s="53">
        <f>ROW(Source!A304)</f>
        <v/>
      </c>
      <c r="B281" s="53" t="n">
        <v>1497603281</v>
      </c>
      <c r="C281" s="53" t="n">
        <v>1497603679</v>
      </c>
      <c r="D281" s="53" t="n">
        <v>0</v>
      </c>
      <c r="E281" s="53" t="n">
        <v>1080</v>
      </c>
      <c r="F281" s="53" t="n">
        <v>1</v>
      </c>
      <c r="G281" s="53" t="n">
        <v>1080</v>
      </c>
      <c r="H281" s="53" t="n">
        <v>3</v>
      </c>
      <c r="I281" s="53" t="inlineStr">
        <is>
          <t>PETR-1063134</t>
        </is>
      </c>
      <c r="J281" s="53" t="inlineStr">
        <is>
          <t>PETR-1063134</t>
        </is>
      </c>
      <c r="K281" s="53" t="inlineStr">
        <is>
          <t>Бирки, кабельные маркеры, схемы, протоколы и материалы исполнительной документации</t>
        </is>
      </c>
      <c r="L281" s="53" t="n">
        <v>1301</v>
      </c>
      <c r="M281" s="53" t="inlineStr">
        <is>
          <t>компл.</t>
        </is>
      </c>
      <c r="N281" s="53" t="n">
        <v>4.7</v>
      </c>
      <c r="O281" s="53" t="n">
        <v>23584.98</v>
      </c>
      <c r="P281" s="53" t="n">
        <v>23584.98</v>
      </c>
    </row>
    <row r="282" ht="13.8" customHeight="1" s="54">
      <c r="A282" s="53">
        <f>ROW(Source!A305)</f>
        <v/>
      </c>
      <c r="B282" s="53" t="n">
        <v>1497603282</v>
      </c>
      <c r="C282" s="53" t="n">
        <v>1497603680</v>
      </c>
      <c r="D282" s="53" t="n">
        <v>0</v>
      </c>
      <c r="E282" s="53" t="n">
        <v>1080</v>
      </c>
      <c r="F282" s="53" t="n">
        <v>1</v>
      </c>
      <c r="G282" s="53" t="n">
        <v>1080</v>
      </c>
      <c r="H282" s="53" t="n">
        <v>3</v>
      </c>
      <c r="I282" s="53" t="inlineStr">
        <is>
          <t>TKP</t>
        </is>
      </c>
      <c r="J282" s="53" t="inlineStr">
        <is>
          <t>ТКП</t>
        </is>
      </c>
      <c r="K282" s="53" t="inlineStr">
        <is>
          <t>Доставка, разгрузка, подъем и внутриплощадочное перемещение материалов</t>
        </is>
      </c>
      <c r="L282" s="53" t="n">
        <v>1301</v>
      </c>
      <c r="M282" s="53" t="inlineStr">
        <is>
          <t>компл.</t>
        </is>
      </c>
      <c r="N282" s="53" t="n">
        <v>3</v>
      </c>
      <c r="O282" s="53" t="n">
        <v>9575751.119999999</v>
      </c>
      <c r="P282" s="53" t="n">
        <v>9575751.119999999</v>
      </c>
    </row>
    <row r="283" ht="13.8" customHeight="1" s="54">
      <c r="A283" s="53">
        <f>ROW(Source!A306)</f>
        <v/>
      </c>
      <c r="B283" s="53" t="n">
        <v>1497603283</v>
      </c>
      <c r="C283" s="53" t="n">
        <v>1497603681</v>
      </c>
      <c r="D283" s="53" t="n">
        <v>0</v>
      </c>
      <c r="E283" s="53" t="n">
        <v>1080</v>
      </c>
      <c r="F283" s="53" t="n">
        <v>1</v>
      </c>
      <c r="G283" s="53" t="n">
        <v>1080</v>
      </c>
      <c r="H283" s="53" t="n">
        <v>3</v>
      </c>
      <c r="I283" s="53" t="inlineStr">
        <is>
          <t>TKP</t>
        </is>
      </c>
      <c r="J283" s="53" t="inlineStr">
        <is>
          <t>ТКП</t>
        </is>
      </c>
      <c r="K283" s="53" t="inlineStr">
        <is>
          <t>Резерв на мелкие материалы и позиции без проекта</t>
        </is>
      </c>
      <c r="L283" s="53" t="n">
        <v>1301</v>
      </c>
      <c r="M283" s="53" t="inlineStr">
        <is>
          <t>компл.</t>
        </is>
      </c>
      <c r="N283" s="53" t="n">
        <v>3</v>
      </c>
      <c r="O283" s="53" t="n">
        <v>19151502.3</v>
      </c>
      <c r="P283" s="53" t="n">
        <v>19151502.29</v>
      </c>
    </row>
    <row r="284" ht="13.8" customHeight="1" s="54">
      <c r="A284" s="53">
        <f>ROW(Source!A307)</f>
        <v/>
      </c>
      <c r="B284" s="53" t="n">
        <v>1497603284</v>
      </c>
      <c r="C284" s="53" t="n">
        <v>1497603682</v>
      </c>
      <c r="D284" s="53" t="n">
        <v>0</v>
      </c>
      <c r="E284" s="53" t="n">
        <v>1080</v>
      </c>
      <c r="F284" s="53" t="n">
        <v>1</v>
      </c>
      <c r="G284" s="53" t="n">
        <v>1080</v>
      </c>
      <c r="H284" s="53" t="n">
        <v>3</v>
      </c>
      <c r="I284" s="53" t="inlineStr">
        <is>
          <t>TKP</t>
        </is>
      </c>
      <c r="J284" s="53" t="inlineStr">
        <is>
          <t>ТКП</t>
        </is>
      </c>
      <c r="K284" s="53" t="inlineStr">
        <is>
          <t>Дверь межкомнатная усиленная с отделкой под объект</t>
        </is>
      </c>
      <c r="L284" s="53" t="n">
        <v>1301</v>
      </c>
      <c r="M284" s="53" t="inlineStr">
        <is>
          <t>шт.</t>
        </is>
      </c>
      <c r="N284" s="53" t="n">
        <v>34.65</v>
      </c>
      <c r="O284" s="53" t="n">
        <v>367072.74</v>
      </c>
      <c r="P284" s="53" t="n">
        <v>367072.64</v>
      </c>
    </row>
    <row r="285" ht="13.8" customHeight="1" s="54">
      <c r="A285" s="53">
        <f>ROW(Source!A308)</f>
        <v/>
      </c>
      <c r="B285" s="53" t="n">
        <v>1497603285</v>
      </c>
      <c r="C285" s="53" t="n">
        <v>1497603683</v>
      </c>
      <c r="D285" s="53" t="n">
        <v>0</v>
      </c>
      <c r="E285" s="53" t="n">
        <v>1080</v>
      </c>
      <c r="F285" s="53" t="n">
        <v>1</v>
      </c>
      <c r="G285" s="53" t="n">
        <v>1080</v>
      </c>
      <c r="H285" s="53" t="n">
        <v>3</v>
      </c>
      <c r="I285" s="53" t="inlineStr">
        <is>
          <t>TKP</t>
        </is>
      </c>
      <c r="J285" s="53" t="inlineStr">
        <is>
          <t>ТКП</t>
        </is>
      </c>
      <c r="K285" s="53" t="inlineStr">
        <is>
          <t>Коробка, доборы, наличники, петли, ручки, замки полный комплект</t>
        </is>
      </c>
      <c r="L285" s="53" t="n">
        <v>1301</v>
      </c>
      <c r="M285" s="53" t="inlineStr">
        <is>
          <t>компл.</t>
        </is>
      </c>
      <c r="N285" s="53" t="n">
        <v>34.65</v>
      </c>
      <c r="O285" s="53" t="n">
        <v>425031.45</v>
      </c>
      <c r="P285" s="53" t="n">
        <v>425031.48</v>
      </c>
    </row>
    <row r="286" ht="13.8" customHeight="1" s="54">
      <c r="A286" s="53">
        <f>ROW(Source!A309)</f>
        <v/>
      </c>
      <c r="B286" s="53" t="n">
        <v>1497603286</v>
      </c>
      <c r="C286" s="53" t="n">
        <v>1497603684</v>
      </c>
      <c r="D286" s="53" t="n">
        <v>0</v>
      </c>
      <c r="E286" s="53" t="n">
        <v>1080</v>
      </c>
      <c r="F286" s="53" t="n">
        <v>1</v>
      </c>
      <c r="G286" s="53" t="n">
        <v>1080</v>
      </c>
      <c r="H286" s="53" t="n">
        <v>3</v>
      </c>
      <c r="I286" s="53" t="inlineStr">
        <is>
          <t>TKP</t>
        </is>
      </c>
      <c r="J286" s="53" t="inlineStr">
        <is>
          <t>ТКП</t>
        </is>
      </c>
      <c r="K286" s="53" t="inlineStr">
        <is>
          <t>Порожки и переходные профили усиленные</t>
        </is>
      </c>
      <c r="L286" s="53" t="n">
        <v>1301</v>
      </c>
      <c r="M286" s="53" t="inlineStr">
        <is>
          <t>шт.</t>
        </is>
      </c>
      <c r="N286" s="53" t="n">
        <v>34.65</v>
      </c>
      <c r="O286" s="53" t="n">
        <v>57958.71</v>
      </c>
      <c r="P286" s="53" t="n">
        <v>57958.84</v>
      </c>
    </row>
    <row r="287" ht="13.8" customHeight="1" s="54">
      <c r="A287" s="53">
        <f>ROW(Source!A310)</f>
        <v/>
      </c>
      <c r="B287" s="53" t="n">
        <v>1497603287</v>
      </c>
      <c r="C287" s="53" t="n">
        <v>1497603685</v>
      </c>
      <c r="D287" s="53" t="n">
        <v>0</v>
      </c>
      <c r="E287" s="53" t="n">
        <v>1080</v>
      </c>
      <c r="F287" s="53" t="n">
        <v>1</v>
      </c>
      <c r="G287" s="53" t="n">
        <v>1080</v>
      </c>
      <c r="H287" s="53" t="n">
        <v>3</v>
      </c>
      <c r="I287" s="53" t="inlineStr">
        <is>
          <t>PETR-664867</t>
        </is>
      </c>
      <c r="J287" s="53" t="inlineStr">
        <is>
          <t>PETR-664867</t>
        </is>
      </c>
      <c r="K287" s="53" t="inlineStr">
        <is>
          <t>Доводчик, ограничитель, уплотнители и стопоры дверей</t>
        </is>
      </c>
      <c r="L287" s="53" t="n">
        <v>1301</v>
      </c>
      <c r="M287" s="53" t="inlineStr">
        <is>
          <t>компл.</t>
        </is>
      </c>
      <c r="N287" s="53" t="n">
        <v>34.65</v>
      </c>
      <c r="O287" s="53" t="n">
        <v>162284.66</v>
      </c>
      <c r="P287" s="53" t="n">
        <v>162284.75</v>
      </c>
    </row>
    <row r="288" ht="13.8" customHeight="1" s="54">
      <c r="A288" s="53">
        <f>ROW(Source!A311)</f>
        <v/>
      </c>
      <c r="B288" s="53" t="n">
        <v>1497603288</v>
      </c>
      <c r="C288" s="53" t="n">
        <v>1497603686</v>
      </c>
      <c r="D288" s="53" t="n">
        <v>0</v>
      </c>
      <c r="E288" s="53" t="n">
        <v>1080</v>
      </c>
      <c r="F288" s="53" t="n">
        <v>1</v>
      </c>
      <c r="G288" s="53" t="n">
        <v>1080</v>
      </c>
      <c r="H288" s="53" t="n">
        <v>3</v>
      </c>
      <c r="I288" s="53" t="inlineStr">
        <is>
          <t>TKP</t>
        </is>
      </c>
      <c r="J288" s="53" t="inlineStr">
        <is>
          <t>ТКП</t>
        </is>
      </c>
      <c r="K288" s="53" t="inlineStr">
        <is>
          <t>Усиленная дверная фурнитура: замки, цилиндры, доводчики, ограничители</t>
        </is>
      </c>
      <c r="L288" s="53" t="n">
        <v>1301</v>
      </c>
      <c r="M288" s="53" t="inlineStr">
        <is>
          <t>компл.</t>
        </is>
      </c>
      <c r="N288" s="53" t="n">
        <v>34.65</v>
      </c>
      <c r="O288" s="53" t="n">
        <v>367072.74</v>
      </c>
      <c r="P288" s="53" t="n">
        <v>367072.64</v>
      </c>
    </row>
    <row r="289" ht="13.8" customHeight="1" s="54">
      <c r="A289" s="53">
        <f>ROW(Source!A312)</f>
        <v/>
      </c>
      <c r="B289" s="53" t="n">
        <v>1497603289</v>
      </c>
      <c r="C289" s="53" t="n">
        <v>1497603687</v>
      </c>
      <c r="D289" s="53" t="n">
        <v>0</v>
      </c>
      <c r="E289" s="53" t="n">
        <v>1080</v>
      </c>
      <c r="F289" s="53" t="n">
        <v>1</v>
      </c>
      <c r="G289" s="53" t="n">
        <v>1080</v>
      </c>
      <c r="H289" s="53" t="n">
        <v>3</v>
      </c>
      <c r="I289" s="53" t="inlineStr">
        <is>
          <t>PETR-633110</t>
        </is>
      </c>
      <c r="J289" s="53" t="inlineStr">
        <is>
          <t>PETR-633110</t>
        </is>
      </c>
      <c r="K289" s="53" t="inlineStr">
        <is>
          <t>Стеллажи/полки кладовых и служебных помещений с крепежом</t>
        </is>
      </c>
      <c r="L289" s="53" t="n">
        <v>1301</v>
      </c>
      <c r="M289" s="53" t="inlineStr">
        <is>
          <t>м.п.</t>
        </is>
      </c>
      <c r="N289" s="53" t="n">
        <v>27.29</v>
      </c>
      <c r="O289" s="53" t="n">
        <v>136943.4</v>
      </c>
      <c r="P289" s="53" t="n">
        <v>136943.44</v>
      </c>
    </row>
    <row r="290" ht="13.8" customHeight="1" s="54">
      <c r="A290" s="53">
        <f>ROW(Source!A313)</f>
        <v/>
      </c>
      <c r="B290" s="53" t="n">
        <v>1497603290</v>
      </c>
      <c r="C290" s="53" t="n">
        <v>1497603688</v>
      </c>
      <c r="D290" s="53" t="n">
        <v>0</v>
      </c>
      <c r="E290" s="53" t="n">
        <v>1080</v>
      </c>
      <c r="F290" s="53" t="n">
        <v>1</v>
      </c>
      <c r="G290" s="53" t="n">
        <v>1080</v>
      </c>
      <c r="H290" s="53" t="n">
        <v>3</v>
      </c>
      <c r="I290" s="53" t="inlineStr">
        <is>
          <t>PETR-997147</t>
        </is>
      </c>
      <c r="J290" s="53" t="inlineStr">
        <is>
          <t>PETR-997147</t>
        </is>
      </c>
      <c r="K290" s="53" t="inlineStr">
        <is>
          <t>Гидроизоляция обмазочная для санузлов</t>
        </is>
      </c>
      <c r="L290" s="53" t="n">
        <v>1301</v>
      </c>
      <c r="M290" s="53" t="inlineStr">
        <is>
          <t>кг</t>
        </is>
      </c>
      <c r="N290" s="53" t="n">
        <v>699.6</v>
      </c>
      <c r="O290" s="53" t="n">
        <v>202835.03</v>
      </c>
      <c r="P290" s="53" t="n">
        <v>202837.53</v>
      </c>
    </row>
    <row r="291" ht="13.8" customHeight="1" s="54">
      <c r="A291" s="53">
        <f>ROW(Source!A314)</f>
        <v/>
      </c>
      <c r="B291" s="53" t="n">
        <v>1497603291</v>
      </c>
      <c r="C291" s="53" t="n">
        <v>1497603689</v>
      </c>
      <c r="D291" s="53" t="n">
        <v>0</v>
      </c>
      <c r="E291" s="53" t="n">
        <v>1080</v>
      </c>
      <c r="F291" s="53" t="n">
        <v>1</v>
      </c>
      <c r="G291" s="53" t="n">
        <v>1080</v>
      </c>
      <c r="H291" s="53" t="n">
        <v>3</v>
      </c>
      <c r="I291" s="53" t="inlineStr">
        <is>
          <t>PETR-680020</t>
        </is>
      </c>
      <c r="J291" s="53" t="inlineStr">
        <is>
          <t>PETR-680020</t>
        </is>
      </c>
      <c r="K291" s="53" t="inlineStr">
        <is>
          <t>Лента гидроизоляционная для углов и примыканий</t>
        </is>
      </c>
      <c r="L291" s="53" t="n">
        <v>1301</v>
      </c>
      <c r="M291" s="53" t="inlineStr">
        <is>
          <t>м.п.</t>
        </is>
      </c>
      <c r="N291" s="53" t="n">
        <v>288.58</v>
      </c>
      <c r="O291" s="53" t="n">
        <v>51488.44</v>
      </c>
      <c r="P291" s="53" t="n">
        <v>51488.64</v>
      </c>
    </row>
    <row r="292" ht="13.8" customHeight="1" s="54">
      <c r="A292" s="53">
        <f>ROW(Source!A315)</f>
        <v/>
      </c>
      <c r="B292" s="53" t="n">
        <v>1497603292</v>
      </c>
      <c r="C292" s="53" t="n">
        <v>1497603690</v>
      </c>
      <c r="D292" s="53" t="n">
        <v>0</v>
      </c>
      <c r="E292" s="53" t="n">
        <v>1080</v>
      </c>
      <c r="F292" s="53" t="n">
        <v>1</v>
      </c>
      <c r="G292" s="53" t="n">
        <v>1080</v>
      </c>
      <c r="H292" s="53" t="n">
        <v>3</v>
      </c>
      <c r="I292" s="53" t="inlineStr">
        <is>
          <t>PETR-605181</t>
        </is>
      </c>
      <c r="J292" s="53" t="inlineStr">
        <is>
          <t>PETR-605181</t>
        </is>
      </c>
      <c r="K292" s="53" t="inlineStr">
        <is>
          <t>Манжеты, углы и узлы гидроизоляции труб/трапов</t>
        </is>
      </c>
      <c r="L292" s="53" t="n">
        <v>1301</v>
      </c>
      <c r="M292" s="53" t="inlineStr">
        <is>
          <t>компл.</t>
        </is>
      </c>
      <c r="N292" s="53" t="n">
        <v>56.1</v>
      </c>
      <c r="O292" s="53" t="n">
        <v>59430.66</v>
      </c>
      <c r="P292" s="53" t="n">
        <v>59430.81</v>
      </c>
    </row>
    <row r="293" ht="13.8" customHeight="1" s="54">
      <c r="A293" s="53">
        <f>ROW(Source!A316)</f>
        <v/>
      </c>
      <c r="B293" s="53" t="n">
        <v>1497603293</v>
      </c>
      <c r="C293" s="53" t="n">
        <v>1497603691</v>
      </c>
      <c r="D293" s="53" t="n">
        <v>0</v>
      </c>
      <c r="E293" s="53" t="n">
        <v>1080</v>
      </c>
      <c r="F293" s="53" t="n">
        <v>1</v>
      </c>
      <c r="G293" s="53" t="n">
        <v>1080</v>
      </c>
      <c r="H293" s="53" t="n">
        <v>3</v>
      </c>
      <c r="I293" s="53" t="inlineStr">
        <is>
          <t>PETR-1175943</t>
        </is>
      </c>
      <c r="J293" s="53" t="inlineStr">
        <is>
          <t>PETR-1175943</t>
        </is>
      </c>
      <c r="K293" s="53" t="inlineStr">
        <is>
          <t>Керамогранит технический/матовый недорогой</t>
        </is>
      </c>
      <c r="L293" s="53" t="n">
        <v>1301</v>
      </c>
      <c r="M293" s="53" t="inlineStr">
        <is>
          <t>м2</t>
        </is>
      </c>
      <c r="N293" s="53" t="n">
        <v>326.31</v>
      </c>
      <c r="O293" s="53" t="n">
        <v>345683.02</v>
      </c>
      <c r="P293" s="53" t="n">
        <v>345683.91</v>
      </c>
    </row>
    <row r="294" ht="13.8" customHeight="1" s="54">
      <c r="A294" s="53">
        <f>ROW(Source!A317)</f>
        <v/>
      </c>
      <c r="B294" s="53" t="n">
        <v>1497603294</v>
      </c>
      <c r="C294" s="53" t="n">
        <v>1497603692</v>
      </c>
      <c r="D294" s="53" t="n">
        <v>0</v>
      </c>
      <c r="E294" s="53" t="n">
        <v>1080</v>
      </c>
      <c r="F294" s="53" t="n">
        <v>1</v>
      </c>
      <c r="G294" s="53" t="n">
        <v>1080</v>
      </c>
      <c r="H294" s="53" t="n">
        <v>3</v>
      </c>
      <c r="I294" s="53" t="inlineStr">
        <is>
          <t>PETR-114585</t>
        </is>
      </c>
      <c r="J294" s="53" t="inlineStr">
        <is>
          <t>PETR-114585</t>
        </is>
      </c>
      <c r="K294" s="53" t="inlineStr">
        <is>
          <t>Клей для плитки Ceresit CM 11 25 кг</t>
        </is>
      </c>
      <c r="L294" s="53" t="n">
        <v>1301</v>
      </c>
      <c r="M294" s="53" t="inlineStr">
        <is>
          <t>меш.</t>
        </is>
      </c>
      <c r="N294" s="53" t="n">
        <v>78.09999999999999</v>
      </c>
      <c r="O294" s="53" t="n">
        <v>53909.31</v>
      </c>
      <c r="P294" s="53" t="n">
        <v>53909.69</v>
      </c>
    </row>
    <row r="295" ht="13.8" customHeight="1" s="54">
      <c r="A295" s="53">
        <f>ROW(Source!A318)</f>
        <v/>
      </c>
      <c r="B295" s="53" t="n">
        <v>1497603295</v>
      </c>
      <c r="C295" s="53" t="n">
        <v>1497603693</v>
      </c>
      <c r="D295" s="53" t="n">
        <v>0</v>
      </c>
      <c r="E295" s="53" t="n">
        <v>1080</v>
      </c>
      <c r="F295" s="53" t="n">
        <v>1</v>
      </c>
      <c r="G295" s="53" t="n">
        <v>1080</v>
      </c>
      <c r="H295" s="53" t="n">
        <v>3</v>
      </c>
      <c r="I295" s="53" t="inlineStr">
        <is>
          <t>PETR-102870</t>
        </is>
      </c>
      <c r="J295" s="53" t="inlineStr">
        <is>
          <t>PETR-102870</t>
        </is>
      </c>
      <c r="K295" s="53" t="inlineStr">
        <is>
          <t>Затирка Ceresit CE 40 Aquastatic 2 кг</t>
        </is>
      </c>
      <c r="L295" s="53" t="n">
        <v>1301</v>
      </c>
      <c r="M295" s="53" t="inlineStr">
        <is>
          <t>шт.</t>
        </is>
      </c>
      <c r="N295" s="53" t="n">
        <v>74.8</v>
      </c>
      <c r="O295" s="53" t="n">
        <v>64644.4</v>
      </c>
      <c r="P295" s="53" t="n">
        <v>64644.04</v>
      </c>
    </row>
    <row r="296" ht="13.8" customHeight="1" s="54">
      <c r="A296" s="53">
        <f>ROW(Source!A319)</f>
        <v/>
      </c>
      <c r="B296" s="53" t="n">
        <v>1497603296</v>
      </c>
      <c r="C296" s="53" t="n">
        <v>1497603694</v>
      </c>
      <c r="D296" s="53" t="n">
        <v>0</v>
      </c>
      <c r="E296" s="53" t="n">
        <v>1080</v>
      </c>
      <c r="F296" s="53" t="n">
        <v>1</v>
      </c>
      <c r="G296" s="53" t="n">
        <v>1080</v>
      </c>
      <c r="H296" s="53" t="n">
        <v>3</v>
      </c>
      <c r="I296" s="53" t="inlineStr">
        <is>
          <t>PETR-824931</t>
        </is>
      </c>
      <c r="J296" s="53" t="inlineStr">
        <is>
          <t>PETR-824931</t>
        </is>
      </c>
      <c r="K296" s="53" t="inlineStr">
        <is>
          <t>СВП, крестики, профили примыкания, уголки и расходники для плитки</t>
        </is>
      </c>
      <c r="L296" s="53" t="n">
        <v>1301</v>
      </c>
      <c r="M296" s="53" t="inlineStr">
        <is>
          <t>м2</t>
        </is>
      </c>
      <c r="N296" s="53" t="n">
        <v>526.84</v>
      </c>
      <c r="O296" s="53" t="n">
        <v>105747.32</v>
      </c>
      <c r="P296" s="53" t="n">
        <v>105749.04</v>
      </c>
    </row>
    <row r="297" ht="13.8" customHeight="1" s="54">
      <c r="A297" s="53">
        <f>ROW(Source!A320)</f>
        <v/>
      </c>
      <c r="B297" s="53" t="n">
        <v>1497603297</v>
      </c>
      <c r="C297" s="53" t="n">
        <v>1497603695</v>
      </c>
      <c r="D297" s="53" t="n">
        <v>0</v>
      </c>
      <c r="E297" s="53" t="n">
        <v>1080</v>
      </c>
      <c r="F297" s="53" t="n">
        <v>1</v>
      </c>
      <c r="G297" s="53" t="n">
        <v>1080</v>
      </c>
      <c r="H297" s="53" t="n">
        <v>3</v>
      </c>
      <c r="I297" s="53" t="inlineStr">
        <is>
          <t>PETR-138069</t>
        </is>
      </c>
      <c r="J297" s="53" t="inlineStr">
        <is>
          <t>PETR-138069</t>
        </is>
      </c>
      <c r="K297" s="53" t="inlineStr">
        <is>
          <t>Шпаклевка цементная Weber.vetonit VH 20 кг</t>
        </is>
      </c>
      <c r="L297" s="53" t="n">
        <v>1301</v>
      </c>
      <c r="M297" s="53" t="inlineStr">
        <is>
          <t>меш.</t>
        </is>
      </c>
      <c r="N297" s="53" t="n">
        <v>27.5</v>
      </c>
      <c r="O297" s="53" t="n">
        <v>26740.73</v>
      </c>
      <c r="P297" s="53" t="n">
        <v>26740.8</v>
      </c>
    </row>
    <row r="298" ht="13.8" customHeight="1" s="54">
      <c r="A298" s="53">
        <f>ROW(Source!A321)</f>
        <v/>
      </c>
      <c r="B298" s="53" t="n">
        <v>1497603298</v>
      </c>
      <c r="C298" s="53" t="n">
        <v>1497603696</v>
      </c>
      <c r="D298" s="53" t="n">
        <v>0</v>
      </c>
      <c r="E298" s="53" t="n">
        <v>1080</v>
      </c>
      <c r="F298" s="53" t="n">
        <v>1</v>
      </c>
      <c r="G298" s="53" t="n">
        <v>1080</v>
      </c>
      <c r="H298" s="53" t="n">
        <v>3</v>
      </c>
      <c r="I298" s="53" t="inlineStr">
        <is>
          <t>PETR-684418</t>
        </is>
      </c>
      <c r="J298" s="53" t="inlineStr">
        <is>
          <t>PETR-684418</t>
        </is>
      </c>
      <c r="K298" s="53" t="inlineStr">
        <is>
          <t>Герметик санитарный силиконовый</t>
        </is>
      </c>
      <c r="L298" s="53" t="n">
        <v>1301</v>
      </c>
      <c r="M298" s="53" t="inlineStr">
        <is>
          <t>шт.</t>
        </is>
      </c>
      <c r="N298" s="53" t="n">
        <v>38.5</v>
      </c>
      <c r="O298" s="53" t="n">
        <v>27905.96</v>
      </c>
      <c r="P298" s="53" t="n">
        <v>27906.11</v>
      </c>
    </row>
    <row r="299" ht="13.8" customHeight="1" s="54">
      <c r="A299" s="53">
        <f>ROW(Source!A322)</f>
        <v/>
      </c>
      <c r="B299" s="53" t="n">
        <v>1497603299</v>
      </c>
      <c r="C299" s="53" t="n">
        <v>1497603697</v>
      </c>
      <c r="D299" s="53" t="n">
        <v>0</v>
      </c>
      <c r="E299" s="53" t="n">
        <v>1080</v>
      </c>
      <c r="F299" s="53" t="n">
        <v>1</v>
      </c>
      <c r="G299" s="53" t="n">
        <v>1080</v>
      </c>
      <c r="H299" s="53" t="n">
        <v>3</v>
      </c>
      <c r="I299" s="53" t="inlineStr">
        <is>
          <t>PETR-1096374</t>
        </is>
      </c>
      <c r="J299" s="53" t="inlineStr">
        <is>
          <t>PETR-1096374</t>
        </is>
      </c>
      <c r="K299" s="53" t="inlineStr">
        <is>
          <t>Пароизоляция, мембрана, уплотнительные ленты потолков мокрых зон</t>
        </is>
      </c>
      <c r="L299" s="53" t="n">
        <v>1301</v>
      </c>
      <c r="M299" s="53" t="inlineStr">
        <is>
          <t>м2</t>
        </is>
      </c>
      <c r="N299" s="53" t="n">
        <v>82.55</v>
      </c>
      <c r="O299" s="53" t="n">
        <v>8745.35</v>
      </c>
      <c r="P299" s="53" t="n">
        <v>8745.120000000001</v>
      </c>
    </row>
    <row r="300" ht="13.8" customHeight="1" s="54">
      <c r="A300" s="53">
        <f>ROW(Source!A323)</f>
        <v/>
      </c>
      <c r="B300" s="53" t="n">
        <v>1497603300</v>
      </c>
      <c r="C300" s="53" t="n">
        <v>1497603698</v>
      </c>
      <c r="D300" s="53" t="n">
        <v>0</v>
      </c>
      <c r="E300" s="53" t="n">
        <v>1080</v>
      </c>
      <c r="F300" s="53" t="n">
        <v>1</v>
      </c>
      <c r="G300" s="53" t="n">
        <v>1080</v>
      </c>
      <c r="H300" s="53" t="n">
        <v>3</v>
      </c>
      <c r="I300" s="53" t="inlineStr">
        <is>
          <t>PETR-101932</t>
        </is>
      </c>
      <c r="J300" s="53" t="inlineStr">
        <is>
          <t>PETR-101932</t>
        </is>
      </c>
      <c r="K300" s="53" t="inlineStr">
        <is>
          <t>Гипсокартон Knauf влагостойкий 2500х1200х12,5 мм</t>
        </is>
      </c>
      <c r="L300" s="53" t="n">
        <v>1301</v>
      </c>
      <c r="M300" s="53" t="inlineStr">
        <is>
          <t>лист</t>
        </is>
      </c>
      <c r="N300" s="53" t="n">
        <v>55</v>
      </c>
      <c r="O300" s="53" t="n">
        <v>34713.8</v>
      </c>
      <c r="P300" s="53" t="n">
        <v>34713.97</v>
      </c>
    </row>
    <row r="301" ht="13.8" customHeight="1" s="54">
      <c r="A301" s="53">
        <f>ROW(Source!A324)</f>
        <v/>
      </c>
      <c r="B301" s="53" t="n">
        <v>1497603301</v>
      </c>
      <c r="C301" s="53" t="n">
        <v>1497603699</v>
      </c>
      <c r="D301" s="53" t="n">
        <v>0</v>
      </c>
      <c r="E301" s="53" t="n">
        <v>1080</v>
      </c>
      <c r="F301" s="53" t="n">
        <v>1</v>
      </c>
      <c r="G301" s="53" t="n">
        <v>1080</v>
      </c>
      <c r="H301" s="53" t="n">
        <v>3</v>
      </c>
      <c r="I301" s="53" t="inlineStr">
        <is>
          <t>PETR-106477</t>
        </is>
      </c>
      <c r="J301" s="53" t="inlineStr">
        <is>
          <t>PETR-106477</t>
        </is>
      </c>
      <c r="K301" s="53" t="inlineStr">
        <is>
          <t>Профиль потолочный Knauf 60х27 мм 4 м</t>
        </is>
      </c>
      <c r="L301" s="53" t="n">
        <v>1301</v>
      </c>
      <c r="M301" s="53" t="inlineStr">
        <is>
          <t>шт.</t>
        </is>
      </c>
      <c r="N301" s="53" t="n">
        <v>83.59999999999999</v>
      </c>
      <c r="O301" s="53" t="n">
        <v>44934.16</v>
      </c>
      <c r="P301" s="53" t="n">
        <v>44934.35</v>
      </c>
    </row>
    <row r="302" ht="13.8" customHeight="1" s="54">
      <c r="A302" s="53">
        <f>ROW(Source!A325)</f>
        <v/>
      </c>
      <c r="B302" s="53" t="n">
        <v>1497603302</v>
      </c>
      <c r="C302" s="53" t="n">
        <v>1497603700</v>
      </c>
      <c r="D302" s="53" t="n">
        <v>0</v>
      </c>
      <c r="E302" s="53" t="n">
        <v>1080</v>
      </c>
      <c r="F302" s="53" t="n">
        <v>1</v>
      </c>
      <c r="G302" s="53" t="n">
        <v>1080</v>
      </c>
      <c r="H302" s="53" t="n">
        <v>3</v>
      </c>
      <c r="I302" s="53" t="inlineStr">
        <is>
          <t>PETR-106483</t>
        </is>
      </c>
      <c r="J302" s="53" t="inlineStr">
        <is>
          <t>PETR-106483</t>
        </is>
      </c>
      <c r="K302" s="53" t="inlineStr">
        <is>
          <t>Профиль направляющий Knauf 27х28 мм 3 м</t>
        </is>
      </c>
      <c r="L302" s="53" t="n">
        <v>1301</v>
      </c>
      <c r="M302" s="53" t="inlineStr">
        <is>
          <t>шт.</t>
        </is>
      </c>
      <c r="N302" s="53" t="n">
        <v>67.09999999999999</v>
      </c>
      <c r="O302" s="53" t="n">
        <v>16312.01</v>
      </c>
      <c r="P302" s="53" t="n">
        <v>16311.89</v>
      </c>
    </row>
    <row r="303" ht="13.8" customHeight="1" s="54">
      <c r="A303" s="53">
        <f>ROW(Source!A326)</f>
        <v/>
      </c>
      <c r="B303" s="53" t="n">
        <v>1497603303</v>
      </c>
      <c r="C303" s="53" t="n">
        <v>1497603701</v>
      </c>
      <c r="D303" s="53" t="n">
        <v>0</v>
      </c>
      <c r="E303" s="53" t="n">
        <v>1080</v>
      </c>
      <c r="F303" s="53" t="n">
        <v>1</v>
      </c>
      <c r="G303" s="53" t="n">
        <v>1080</v>
      </c>
      <c r="H303" s="53" t="n">
        <v>3</v>
      </c>
      <c r="I303" s="53" t="inlineStr">
        <is>
          <t>PETR-1061370</t>
        </is>
      </c>
      <c r="J303" s="53" t="inlineStr">
        <is>
          <t>PETR-1061370</t>
        </is>
      </c>
      <c r="K303" s="53" t="inlineStr">
        <is>
          <t>Подвесы, соединители, саморезы, лента, шпаклевка швов ГКЛ</t>
        </is>
      </c>
      <c r="L303" s="53" t="n">
        <v>1301</v>
      </c>
      <c r="M303" s="53" t="inlineStr">
        <is>
          <t>м2</t>
        </is>
      </c>
      <c r="N303" s="53" t="n">
        <v>135.3</v>
      </c>
      <c r="O303" s="53" t="n">
        <v>93543.71000000001</v>
      </c>
      <c r="P303" s="53" t="n">
        <v>93543.73</v>
      </c>
    </row>
    <row r="304" ht="13.8" customHeight="1" s="54">
      <c r="A304" s="53">
        <f>ROW(Source!A327)</f>
        <v/>
      </c>
      <c r="B304" s="53" t="n">
        <v>1497603304</v>
      </c>
      <c r="C304" s="53" t="n">
        <v>1497603702</v>
      </c>
      <c r="D304" s="53" t="n">
        <v>0</v>
      </c>
      <c r="E304" s="53" t="n">
        <v>1080</v>
      </c>
      <c r="F304" s="53" t="n">
        <v>1</v>
      </c>
      <c r="G304" s="53" t="n">
        <v>1080</v>
      </c>
      <c r="H304" s="53" t="n">
        <v>3</v>
      </c>
      <c r="I304" s="53" t="inlineStr">
        <is>
          <t>TKP</t>
        </is>
      </c>
      <c r="J304" s="53" t="inlineStr">
        <is>
          <t>ТКП</t>
        </is>
      </c>
      <c r="K304" s="53" t="inlineStr">
        <is>
          <t>Материалы финишной подготовки и окраски потолков полный комплекс</t>
        </is>
      </c>
      <c r="L304" s="53" t="n">
        <v>1301</v>
      </c>
      <c r="M304" s="53" t="inlineStr">
        <is>
          <t>м2</t>
        </is>
      </c>
      <c r="N304" s="53" t="n">
        <v>135.3</v>
      </c>
      <c r="O304" s="53" t="n">
        <v>54316.19</v>
      </c>
      <c r="P304" s="53" t="n">
        <v>54315.71</v>
      </c>
    </row>
    <row r="305" ht="13.8" customHeight="1" s="54">
      <c r="A305" s="53">
        <f>ROW(Source!A328)</f>
        <v/>
      </c>
      <c r="B305" s="53" t="n">
        <v>1497603305</v>
      </c>
      <c r="C305" s="53" t="n">
        <v>1497603703</v>
      </c>
      <c r="D305" s="53" t="n">
        <v>0</v>
      </c>
      <c r="E305" s="53" t="n">
        <v>1080</v>
      </c>
      <c r="F305" s="53" t="n">
        <v>1</v>
      </c>
      <c r="G305" s="53" t="n">
        <v>1080</v>
      </c>
      <c r="H305" s="53" t="n">
        <v>3</v>
      </c>
      <c r="I305" s="53" t="inlineStr">
        <is>
          <t>PETR-776007</t>
        </is>
      </c>
      <c r="J305" s="53" t="inlineStr">
        <is>
          <t>PETR-776007</t>
        </is>
      </c>
      <c r="K305" s="53" t="inlineStr">
        <is>
          <t>Ревизионные люки и сервисные элементы потолков/коробов</t>
        </is>
      </c>
      <c r="L305" s="53" t="n">
        <v>1301</v>
      </c>
      <c r="M305" s="53" t="inlineStr">
        <is>
          <t>шт.</t>
        </is>
      </c>
      <c r="N305" s="53" t="n">
        <v>17.85</v>
      </c>
      <c r="O305" s="53" t="n">
        <v>69667.66</v>
      </c>
      <c r="P305" s="53" t="n">
        <v>69667.69</v>
      </c>
    </row>
    <row r="306" ht="13.8" customHeight="1" s="54">
      <c r="A306" s="53">
        <f>ROW(Source!A329)</f>
        <v/>
      </c>
      <c r="B306" s="53" t="n">
        <v>1497603306</v>
      </c>
      <c r="C306" s="53" t="n">
        <v>1497603704</v>
      </c>
      <c r="D306" s="53" t="n">
        <v>0</v>
      </c>
      <c r="E306" s="53" t="n">
        <v>1080</v>
      </c>
      <c r="F306" s="53" t="n">
        <v>1</v>
      </c>
      <c r="G306" s="53" t="n">
        <v>1080</v>
      </c>
      <c r="H306" s="53" t="n">
        <v>3</v>
      </c>
      <c r="I306" s="53" t="inlineStr">
        <is>
          <t>PETR-133217</t>
        </is>
      </c>
      <c r="J306" s="53" t="inlineStr">
        <is>
          <t>PETR-133217</t>
        </is>
      </c>
      <c r="K306" s="53" t="inlineStr">
        <is>
          <t>Скрытый ревизионный люк под плитку с крепежом</t>
        </is>
      </c>
      <c r="L306" s="53" t="n">
        <v>1301</v>
      </c>
      <c r="M306" s="53" t="inlineStr">
        <is>
          <t>шт.</t>
        </is>
      </c>
      <c r="N306" s="53" t="n">
        <v>17.85</v>
      </c>
      <c r="O306" s="53" t="n">
        <v>129382.87</v>
      </c>
      <c r="P306" s="53" t="n">
        <v>129382.86</v>
      </c>
    </row>
    <row r="307" ht="13.8" customHeight="1" s="54">
      <c r="A307" s="53">
        <f>ROW(Source!A330)</f>
        <v/>
      </c>
      <c r="B307" s="53" t="n">
        <v>1497603307</v>
      </c>
      <c r="C307" s="53" t="n">
        <v>1497603705</v>
      </c>
      <c r="D307" s="53" t="n">
        <v>0</v>
      </c>
      <c r="E307" s="53" t="n">
        <v>1080</v>
      </c>
      <c r="F307" s="53" t="n">
        <v>1</v>
      </c>
      <c r="G307" s="53" t="n">
        <v>1080</v>
      </c>
      <c r="H307" s="53" t="n">
        <v>3</v>
      </c>
      <c r="I307" s="53" t="inlineStr">
        <is>
          <t>PETR-1079892</t>
        </is>
      </c>
      <c r="J307" s="53" t="inlineStr">
        <is>
          <t>PETR-1079892</t>
        </is>
      </c>
      <c r="K307" s="53" t="inlineStr">
        <is>
          <t>Трап/сливной узел с гидрозатвором и комплектом подключения</t>
        </is>
      </c>
      <c r="L307" s="53" t="n">
        <v>1301</v>
      </c>
      <c r="M307" s="53" t="inlineStr">
        <is>
          <t>компл.</t>
        </is>
      </c>
      <c r="N307" s="53" t="n">
        <v>14.85</v>
      </c>
      <c r="O307" s="53" t="n">
        <v>74518.49000000001</v>
      </c>
      <c r="P307" s="53" t="n">
        <v>74518.50999999999</v>
      </c>
    </row>
    <row r="308" ht="13.8" customHeight="1" s="54">
      <c r="A308" s="53">
        <f>ROW(Source!A331)</f>
        <v/>
      </c>
      <c r="B308" s="53" t="n">
        <v>1497603308</v>
      </c>
      <c r="C308" s="53" t="n">
        <v>1497603706</v>
      </c>
      <c r="D308" s="53" t="n">
        <v>0</v>
      </c>
      <c r="E308" s="53" t="n">
        <v>1080</v>
      </c>
      <c r="F308" s="53" t="n">
        <v>1</v>
      </c>
      <c r="G308" s="53" t="n">
        <v>1080</v>
      </c>
      <c r="H308" s="53" t="n">
        <v>3</v>
      </c>
      <c r="I308" s="53" t="inlineStr">
        <is>
          <t>PETR-143200</t>
        </is>
      </c>
      <c r="J308" s="53" t="inlineStr">
        <is>
          <t>PETR-143200</t>
        </is>
      </c>
      <c r="K308" s="53" t="inlineStr">
        <is>
          <t>Труба PPR/металлопластик для ХВС/ГВС</t>
        </is>
      </c>
      <c r="L308" s="53" t="n">
        <v>1301</v>
      </c>
      <c r="M308" s="53" t="inlineStr">
        <is>
          <t>м.п.</t>
        </is>
      </c>
      <c r="N308" s="53" t="n">
        <v>321.2</v>
      </c>
      <c r="O308" s="53" t="n">
        <v>64471.26</v>
      </c>
      <c r="P308" s="53" t="n">
        <v>64472.31</v>
      </c>
    </row>
    <row r="309" ht="13.8" customHeight="1" s="54">
      <c r="A309" s="53">
        <f>ROW(Source!A332)</f>
        <v/>
      </c>
      <c r="B309" s="53" t="n">
        <v>1497603309</v>
      </c>
      <c r="C309" s="53" t="n">
        <v>1497603707</v>
      </c>
      <c r="D309" s="53" t="n">
        <v>0</v>
      </c>
      <c r="E309" s="53" t="n">
        <v>1080</v>
      </c>
      <c r="F309" s="53" t="n">
        <v>1</v>
      </c>
      <c r="G309" s="53" t="n">
        <v>1080</v>
      </c>
      <c r="H309" s="53" t="n">
        <v>3</v>
      </c>
      <c r="I309" s="53" t="inlineStr">
        <is>
          <t>PETR-108328</t>
        </is>
      </c>
      <c r="J309" s="53" t="inlineStr">
        <is>
          <t>PETR-108328</t>
        </is>
      </c>
      <c r="K309" s="53" t="inlineStr">
        <is>
          <t>Канализационные трубы, отводы, тройники, ревизии</t>
        </is>
      </c>
      <c r="L309" s="53" t="n">
        <v>1301</v>
      </c>
      <c r="M309" s="53" t="inlineStr">
        <is>
          <t>м.п.</t>
        </is>
      </c>
      <c r="N309" s="53" t="n">
        <v>149.49</v>
      </c>
      <c r="O309" s="53" t="n">
        <v>108354.84</v>
      </c>
      <c r="P309" s="53" t="n">
        <v>108355.43</v>
      </c>
    </row>
    <row r="310" ht="13.8" customHeight="1" s="54">
      <c r="A310" s="53">
        <f>ROW(Source!A333)</f>
        <v/>
      </c>
      <c r="B310" s="53" t="n">
        <v>1497603310</v>
      </c>
      <c r="C310" s="53" t="n">
        <v>1497603708</v>
      </c>
      <c r="D310" s="53" t="n">
        <v>0</v>
      </c>
      <c r="E310" s="53" t="n">
        <v>1080</v>
      </c>
      <c r="F310" s="53" t="n">
        <v>1</v>
      </c>
      <c r="G310" s="53" t="n">
        <v>1080</v>
      </c>
      <c r="H310" s="53" t="n">
        <v>3</v>
      </c>
      <c r="I310" s="53" t="inlineStr">
        <is>
          <t>PETR-109192</t>
        </is>
      </c>
      <c r="J310" s="53" t="inlineStr">
        <is>
          <t>PETR-109192</t>
        </is>
      </c>
      <c r="K310" s="53" t="inlineStr">
        <is>
          <t>Хомуты, теплоизоляция труб, крепеж и маркировка трубопроводов</t>
        </is>
      </c>
      <c r="L310" s="53" t="n">
        <v>1301</v>
      </c>
      <c r="M310" s="53" t="inlineStr">
        <is>
          <t>м.п.</t>
        </is>
      </c>
      <c r="N310" s="53" t="n">
        <v>470.69</v>
      </c>
      <c r="O310" s="53" t="n">
        <v>94476.89999999999</v>
      </c>
      <c r="P310" s="53" t="n">
        <v>94478.42999999999</v>
      </c>
    </row>
    <row r="311" ht="13.8" customHeight="1" s="54">
      <c r="A311" s="53">
        <f>ROW(Source!A334)</f>
        <v/>
      </c>
      <c r="B311" s="53" t="n">
        <v>1497603311</v>
      </c>
      <c r="C311" s="53" t="n">
        <v>1497603709</v>
      </c>
      <c r="D311" s="53" t="n">
        <v>0</v>
      </c>
      <c r="E311" s="53" t="n">
        <v>1080</v>
      </c>
      <c r="F311" s="53" t="n">
        <v>1</v>
      </c>
      <c r="G311" s="53" t="n">
        <v>1080</v>
      </c>
      <c r="H311" s="53" t="n">
        <v>3</v>
      </c>
      <c r="I311" s="53" t="inlineStr">
        <is>
          <t>PETR-685041</t>
        </is>
      </c>
      <c r="J311" s="53" t="inlineStr">
        <is>
          <t>PETR-685041</t>
        </is>
      </c>
      <c r="K311" s="53" t="inlineStr">
        <is>
          <t>Краны шаровые, фильтры, коллекторы, подводка</t>
        </is>
      </c>
      <c r="L311" s="53" t="n">
        <v>1301</v>
      </c>
      <c r="M311" s="53" t="inlineStr">
        <is>
          <t>компл.</t>
        </is>
      </c>
      <c r="N311" s="53" t="n">
        <v>53.9</v>
      </c>
      <c r="O311" s="53" t="n">
        <v>210369</v>
      </c>
      <c r="P311" s="53" t="n">
        <v>210369.12</v>
      </c>
    </row>
    <row r="312" ht="13.8" customHeight="1" s="54">
      <c r="A312" s="53">
        <f>ROW(Source!A335)</f>
        <v/>
      </c>
      <c r="B312" s="53" t="n">
        <v>1497603312</v>
      </c>
      <c r="C312" s="53" t="n">
        <v>1497603710</v>
      </c>
      <c r="D312" s="53" t="n">
        <v>0</v>
      </c>
      <c r="E312" s="53" t="n">
        <v>1080</v>
      </c>
      <c r="F312" s="53" t="n">
        <v>1</v>
      </c>
      <c r="G312" s="53" t="n">
        <v>1080</v>
      </c>
      <c r="H312" s="53" t="n">
        <v>3</v>
      </c>
      <c r="I312" s="53" t="inlineStr">
        <is>
          <t>PETR-666318</t>
        </is>
      </c>
      <c r="J312" s="53" t="inlineStr">
        <is>
          <t>PETR-666318</t>
        </is>
      </c>
      <c r="K312" s="53" t="inlineStr">
        <is>
          <t>Сифоны, гибкая подводка, манжеты, трапы, крепеж сантехники</t>
        </is>
      </c>
      <c r="L312" s="53" t="n">
        <v>1301</v>
      </c>
      <c r="M312" s="53" t="inlineStr">
        <is>
          <t>компл.</t>
        </is>
      </c>
      <c r="N312" s="53" t="n">
        <v>53.9</v>
      </c>
      <c r="O312" s="53" t="n">
        <v>252442.81</v>
      </c>
      <c r="P312" s="53" t="n">
        <v>252442.94</v>
      </c>
    </row>
    <row r="313" ht="13.8" customHeight="1" s="54">
      <c r="A313" s="53">
        <f>ROW(Source!A336)</f>
        <v/>
      </c>
      <c r="B313" s="53" t="n">
        <v>1497603313</v>
      </c>
      <c r="C313" s="53" t="n">
        <v>1497603711</v>
      </c>
      <c r="D313" s="53" t="n">
        <v>0</v>
      </c>
      <c r="E313" s="53" t="n">
        <v>1080</v>
      </c>
      <c r="F313" s="53" t="n">
        <v>1</v>
      </c>
      <c r="G313" s="53" t="n">
        <v>1080</v>
      </c>
      <c r="H313" s="53" t="n">
        <v>3</v>
      </c>
      <c r="I313" s="53" t="inlineStr">
        <is>
          <t>PETR-1067309</t>
        </is>
      </c>
      <c r="J313" s="53" t="inlineStr">
        <is>
          <t>PETR-1067309</t>
        </is>
      </c>
      <c r="K313" s="53" t="inlineStr">
        <is>
          <t>Фильтры грубой/тонкой очистки, редукторы и манометры</t>
        </is>
      </c>
      <c r="L313" s="53" t="n">
        <v>1301</v>
      </c>
      <c r="M313" s="53" t="inlineStr">
        <is>
          <t>компл.</t>
        </is>
      </c>
      <c r="N313" s="53" t="n">
        <v>18.7</v>
      </c>
      <c r="O313" s="53" t="n">
        <v>177249.82</v>
      </c>
      <c r="P313" s="53" t="n">
        <v>177249.78</v>
      </c>
    </row>
    <row r="314" ht="13.8" customHeight="1" s="54">
      <c r="A314" s="53">
        <f>ROW(Source!A337)</f>
        <v/>
      </c>
      <c r="B314" s="53" t="n">
        <v>1497603314</v>
      </c>
      <c r="C314" s="53" t="n">
        <v>1497603712</v>
      </c>
      <c r="D314" s="53" t="n">
        <v>0</v>
      </c>
      <c r="E314" s="53" t="n">
        <v>1080</v>
      </c>
      <c r="F314" s="53" t="n">
        <v>1</v>
      </c>
      <c r="G314" s="53" t="n">
        <v>1080</v>
      </c>
      <c r="H314" s="53" t="n">
        <v>3</v>
      </c>
      <c r="I314" s="53" t="inlineStr">
        <is>
          <t>TKP</t>
        </is>
      </c>
      <c r="J314" s="53" t="inlineStr">
        <is>
          <t>ТКП</t>
        </is>
      </c>
      <c r="K314" s="53" t="inlineStr">
        <is>
          <t>Система защиты от протечек: датчики, краны, контроллер и питание</t>
        </is>
      </c>
      <c r="L314" s="53" t="n">
        <v>1301</v>
      </c>
      <c r="M314" s="53" t="inlineStr">
        <is>
          <t>компл.</t>
        </is>
      </c>
      <c r="N314" s="53" t="n">
        <v>30.45</v>
      </c>
      <c r="O314" s="53" t="n">
        <v>950759.23</v>
      </c>
      <c r="P314" s="53" t="n">
        <v>950759.13</v>
      </c>
    </row>
    <row r="315" ht="13.8" customHeight="1" s="54">
      <c r="A315" s="53">
        <f>ROW(Source!A338)</f>
        <v/>
      </c>
      <c r="B315" s="53" t="n">
        <v>1497603315</v>
      </c>
      <c r="C315" s="53" t="n">
        <v>1497603713</v>
      </c>
      <c r="D315" s="53" t="n">
        <v>0</v>
      </c>
      <c r="E315" s="53" t="n">
        <v>1080</v>
      </c>
      <c r="F315" s="53" t="n">
        <v>1</v>
      </c>
      <c r="G315" s="53" t="n">
        <v>1080</v>
      </c>
      <c r="H315" s="53" t="n">
        <v>3</v>
      </c>
      <c r="I315" s="53" t="inlineStr">
        <is>
          <t>TKP</t>
        </is>
      </c>
      <c r="J315" s="53" t="inlineStr">
        <is>
          <t>ТКП</t>
        </is>
      </c>
      <c r="K315" s="53" t="inlineStr">
        <is>
          <t>Коллекторный шкаф, коллекторы ХВС/ГВС, расходомеры и крепеж</t>
        </is>
      </c>
      <c r="L315" s="53" t="n">
        <v>1301</v>
      </c>
      <c r="M315" s="53" t="inlineStr">
        <is>
          <t>компл.</t>
        </is>
      </c>
      <c r="N315" s="53" t="n">
        <v>24.73</v>
      </c>
      <c r="O315" s="53" t="n">
        <v>661851.46</v>
      </c>
      <c r="P315" s="53" t="n">
        <v>661851.46</v>
      </c>
    </row>
    <row r="316" ht="13.8" customHeight="1" s="54">
      <c r="A316" s="53">
        <f>ROW(Source!A339)</f>
        <v/>
      </c>
      <c r="B316" s="53" t="n">
        <v>1497603316</v>
      </c>
      <c r="C316" s="53" t="n">
        <v>1497603714</v>
      </c>
      <c r="D316" s="53" t="n">
        <v>0</v>
      </c>
      <c r="E316" s="53" t="n">
        <v>1080</v>
      </c>
      <c r="F316" s="53" t="n">
        <v>1</v>
      </c>
      <c r="G316" s="53" t="n">
        <v>1080</v>
      </c>
      <c r="H316" s="53" t="n">
        <v>3</v>
      </c>
      <c r="I316" s="53" t="inlineStr">
        <is>
          <t>PETR-1020331</t>
        </is>
      </c>
      <c r="J316" s="53" t="inlineStr">
        <is>
          <t>PETR-1020331</t>
        </is>
      </c>
      <c r="K316" s="53" t="inlineStr">
        <is>
          <t>Ревизии, прочистки, трапы и обратные клапаны канализации</t>
        </is>
      </c>
      <c r="L316" s="53" t="n">
        <v>1301</v>
      </c>
      <c r="M316" s="53" t="inlineStr">
        <is>
          <t>компл.</t>
        </is>
      </c>
      <c r="N316" s="53" t="n">
        <v>31.9</v>
      </c>
      <c r="O316" s="53" t="n">
        <v>170748.58</v>
      </c>
      <c r="P316" s="53" t="n">
        <v>170748.58</v>
      </c>
    </row>
    <row r="317" ht="13.8" customHeight="1" s="54">
      <c r="A317" s="53">
        <f>ROW(Source!A340)</f>
        <v/>
      </c>
      <c r="B317" s="53" t="n">
        <v>1497603317</v>
      </c>
      <c r="C317" s="53" t="n">
        <v>1497603715</v>
      </c>
      <c r="D317" s="53" t="n">
        <v>0</v>
      </c>
      <c r="E317" s="53" t="n">
        <v>1080</v>
      </c>
      <c r="F317" s="53" t="n">
        <v>1</v>
      </c>
      <c r="G317" s="53" t="n">
        <v>1080</v>
      </c>
      <c r="H317" s="53" t="n">
        <v>3</v>
      </c>
      <c r="I317" s="53" t="inlineStr">
        <is>
          <t>PETR-877760</t>
        </is>
      </c>
      <c r="J317" s="53" t="inlineStr">
        <is>
          <t>PETR-877760</t>
        </is>
      </c>
      <c r="K317" s="53" t="inlineStr">
        <is>
          <t>Полотенцесушитель/электросушитель с комплектом подключения</t>
        </is>
      </c>
      <c r="L317" s="53" t="n">
        <v>1301</v>
      </c>
      <c r="M317" s="53" t="inlineStr">
        <is>
          <t>шт.</t>
        </is>
      </c>
      <c r="N317" s="53" t="n">
        <v>11.06</v>
      </c>
      <c r="O317" s="53" t="n">
        <v>209666.63</v>
      </c>
      <c r="P317" s="53" t="n">
        <v>209666.59</v>
      </c>
    </row>
    <row r="318" ht="13.8" customHeight="1" s="54">
      <c r="A318" s="53">
        <f>ROW(Source!A341)</f>
        <v/>
      </c>
      <c r="B318" s="53" t="n">
        <v>1497603318</v>
      </c>
      <c r="C318" s="53" t="n">
        <v>1497603716</v>
      </c>
      <c r="D318" s="53" t="n">
        <v>0</v>
      </c>
      <c r="E318" s="53" t="n">
        <v>1080</v>
      </c>
      <c r="F318" s="53" t="n">
        <v>1</v>
      </c>
      <c r="G318" s="53" t="n">
        <v>1080</v>
      </c>
      <c r="H318" s="53" t="n">
        <v>3</v>
      </c>
      <c r="I318" s="53" t="inlineStr">
        <is>
          <t>PETR-682853</t>
        </is>
      </c>
      <c r="J318" s="53" t="inlineStr">
        <is>
          <t>PETR-682853</t>
        </is>
      </c>
      <c r="K318" s="53" t="inlineStr">
        <is>
          <t>Раковина Cersanit/аналог 50-55 см</t>
        </is>
      </c>
      <c r="L318" s="53" t="n">
        <v>1301</v>
      </c>
      <c r="M318" s="53" t="inlineStr">
        <is>
          <t>шт.</t>
        </is>
      </c>
      <c r="N318" s="53" t="n">
        <v>8.4</v>
      </c>
      <c r="O318" s="53" t="n">
        <v>46835.46</v>
      </c>
      <c r="P318" s="53" t="n">
        <v>46835.42</v>
      </c>
    </row>
    <row r="319" ht="13.8" customHeight="1" s="54">
      <c r="A319" s="53">
        <f>ROW(Source!A342)</f>
        <v/>
      </c>
      <c r="B319" s="53" t="n">
        <v>1497603319</v>
      </c>
      <c r="C319" s="53" t="n">
        <v>1497603717</v>
      </c>
      <c r="D319" s="53" t="n">
        <v>0</v>
      </c>
      <c r="E319" s="53" t="n">
        <v>1080</v>
      </c>
      <c r="F319" s="53" t="n">
        <v>1</v>
      </c>
      <c r="G319" s="53" t="n">
        <v>1080</v>
      </c>
      <c r="H319" s="53" t="n">
        <v>3</v>
      </c>
      <c r="I319" s="53" t="inlineStr">
        <is>
          <t>PETR-978057</t>
        </is>
      </c>
      <c r="J319" s="53" t="inlineStr">
        <is>
          <t>PETR-978057</t>
        </is>
      </c>
      <c r="K319" s="53" t="inlineStr">
        <is>
          <t>Зеркало санитарное с крепежом</t>
        </is>
      </c>
      <c r="L319" s="53" t="n">
        <v>1301</v>
      </c>
      <c r="M319" s="53" t="inlineStr">
        <is>
          <t>шт.</t>
        </is>
      </c>
      <c r="N319" s="53" t="n">
        <v>8.4</v>
      </c>
      <c r="O319" s="53" t="n">
        <v>60886.06</v>
      </c>
      <c r="P319" s="53" t="n">
        <v>60886.05</v>
      </c>
    </row>
    <row r="320" ht="13.8" customHeight="1" s="54">
      <c r="A320" s="53">
        <f>ROW(Source!A343)</f>
        <v/>
      </c>
      <c r="B320" s="53" t="n">
        <v>1497603320</v>
      </c>
      <c r="C320" s="53" t="n">
        <v>1497603718</v>
      </c>
      <c r="D320" s="53" t="n">
        <v>0</v>
      </c>
      <c r="E320" s="53" t="n">
        <v>1080</v>
      </c>
      <c r="F320" s="53" t="n">
        <v>1</v>
      </c>
      <c r="G320" s="53" t="n">
        <v>1080</v>
      </c>
      <c r="H320" s="53" t="n">
        <v>3</v>
      </c>
      <c r="I320" s="53" t="inlineStr">
        <is>
          <t>PETR-1149503</t>
        </is>
      </c>
      <c r="J320" s="53" t="inlineStr">
        <is>
          <t>PETR-1149503</t>
        </is>
      </c>
      <c r="K320" s="53" t="inlineStr">
        <is>
          <t>Дозаторы, держатели, крючки, ершики и санитарные аксессуары</t>
        </is>
      </c>
      <c r="L320" s="53" t="n">
        <v>1301</v>
      </c>
      <c r="M320" s="53" t="inlineStr">
        <is>
          <t>компл.</t>
        </is>
      </c>
      <c r="N320" s="53" t="n">
        <v>8.4</v>
      </c>
      <c r="O320" s="53" t="n">
        <v>48708.83</v>
      </c>
      <c r="P320" s="53" t="n">
        <v>48708.84</v>
      </c>
    </row>
    <row r="321" ht="13.8" customHeight="1" s="54">
      <c r="A321" s="53">
        <f>ROW(Source!A344)</f>
        <v/>
      </c>
      <c r="B321" s="53" t="n">
        <v>1497603321</v>
      </c>
      <c r="C321" s="53" t="n">
        <v>1497603719</v>
      </c>
      <c r="D321" s="53" t="n">
        <v>0</v>
      </c>
      <c r="E321" s="53" t="n">
        <v>1080</v>
      </c>
      <c r="F321" s="53" t="n">
        <v>1</v>
      </c>
      <c r="G321" s="53" t="n">
        <v>1080</v>
      </c>
      <c r="H321" s="53" t="n">
        <v>3</v>
      </c>
      <c r="I321" s="53" t="inlineStr">
        <is>
          <t>PETR-788014</t>
        </is>
      </c>
      <c r="J321" s="53" t="inlineStr">
        <is>
          <t>PETR-788014</t>
        </is>
      </c>
      <c r="K321" s="53" t="inlineStr">
        <is>
          <t>Электросушилка для рук/диспенсер полотенец с крепежом</t>
        </is>
      </c>
      <c r="L321" s="53" t="n">
        <v>1301</v>
      </c>
      <c r="M321" s="53" t="inlineStr">
        <is>
          <t>шт.</t>
        </is>
      </c>
      <c r="N321" s="53" t="n">
        <v>8.4</v>
      </c>
      <c r="O321" s="53" t="n">
        <v>88987.33</v>
      </c>
      <c r="P321" s="53" t="n">
        <v>88987.31</v>
      </c>
    </row>
    <row r="322" ht="13.8" customHeight="1" s="54">
      <c r="A322" s="53">
        <f>ROW(Source!A345)</f>
        <v/>
      </c>
      <c r="B322" s="53" t="n">
        <v>1497603322</v>
      </c>
      <c r="C322" s="53" t="n">
        <v>1497603720</v>
      </c>
      <c r="D322" s="53" t="n">
        <v>0</v>
      </c>
      <c r="E322" s="53" t="n">
        <v>1080</v>
      </c>
      <c r="F322" s="53" t="n">
        <v>1</v>
      </c>
      <c r="G322" s="53" t="n">
        <v>1080</v>
      </c>
      <c r="H322" s="53" t="n">
        <v>3</v>
      </c>
      <c r="I322" s="53" t="inlineStr">
        <is>
          <t>PETR-686249</t>
        </is>
      </c>
      <c r="J322" s="53" t="inlineStr">
        <is>
          <t>PETR-686249</t>
        </is>
      </c>
      <c r="K322" s="53" t="inlineStr">
        <is>
          <t>Смеситель Iddis Bild хром</t>
        </is>
      </c>
      <c r="L322" s="53" t="n">
        <v>1301</v>
      </c>
      <c r="M322" s="53" t="inlineStr">
        <is>
          <t>шт.</t>
        </is>
      </c>
      <c r="N322" s="53" t="n">
        <v>10.5</v>
      </c>
      <c r="O322" s="53" t="n">
        <v>70136.00999999999</v>
      </c>
      <c r="P322" s="53" t="n">
        <v>70136.05</v>
      </c>
    </row>
    <row r="323" ht="13.8" customHeight="1" s="54">
      <c r="A323" s="53">
        <f>ROW(Source!A346)</f>
        <v/>
      </c>
      <c r="B323" s="53" t="n">
        <v>1497603323</v>
      </c>
      <c r="C323" s="53" t="n">
        <v>1497603721</v>
      </c>
      <c r="D323" s="53" t="n">
        <v>0</v>
      </c>
      <c r="E323" s="53" t="n">
        <v>1080</v>
      </c>
      <c r="F323" s="53" t="n">
        <v>1</v>
      </c>
      <c r="G323" s="53" t="n">
        <v>1080</v>
      </c>
      <c r="H323" s="53" t="n">
        <v>3</v>
      </c>
      <c r="I323" s="53" t="inlineStr">
        <is>
          <t>PETR-1023898</t>
        </is>
      </c>
      <c r="J323" s="53" t="inlineStr">
        <is>
          <t>PETR-1023898</t>
        </is>
      </c>
      <c r="K323" s="53" t="inlineStr">
        <is>
          <t>Вытяжной вентилятор/канальный вентилятор для мокрых зон и кухонь</t>
        </is>
      </c>
      <c r="L323" s="53" t="n">
        <v>1301</v>
      </c>
      <c r="M323" s="53" t="inlineStr">
        <is>
          <t>шт.</t>
        </is>
      </c>
      <c r="N323" s="53" t="n">
        <v>30.45</v>
      </c>
      <c r="O323" s="53" t="n">
        <v>254667.66</v>
      </c>
      <c r="P323" s="53" t="n">
        <v>254667.62</v>
      </c>
    </row>
    <row r="324" ht="13.8" customHeight="1" s="54">
      <c r="A324" s="53">
        <f>ROW(Source!A347)</f>
        <v/>
      </c>
      <c r="B324" s="53" t="n">
        <v>1497603324</v>
      </c>
      <c r="C324" s="53" t="n">
        <v>1497603722</v>
      </c>
      <c r="D324" s="53" t="n">
        <v>0</v>
      </c>
      <c r="E324" s="53" t="n">
        <v>1080</v>
      </c>
      <c r="F324" s="53" t="n">
        <v>1</v>
      </c>
      <c r="G324" s="53" t="n">
        <v>1080</v>
      </c>
      <c r="H324" s="53" t="n">
        <v>3</v>
      </c>
      <c r="I324" s="53" t="inlineStr">
        <is>
          <t>PETR-1020291</t>
        </is>
      </c>
      <c r="J324" s="53" t="inlineStr">
        <is>
          <t>PETR-1020291</t>
        </is>
      </c>
      <c r="K324" s="53" t="inlineStr">
        <is>
          <t>Решетки вентиляционные, вентиляторы, воздуховоды</t>
        </is>
      </c>
      <c r="L324" s="53" t="n">
        <v>1301</v>
      </c>
      <c r="M324" s="53" t="inlineStr">
        <is>
          <t>компл.</t>
        </is>
      </c>
      <c r="N324" s="53" t="n">
        <v>30.45</v>
      </c>
      <c r="O324" s="53" t="n">
        <v>84889.12</v>
      </c>
      <c r="P324" s="53" t="n">
        <v>84889.21000000001</v>
      </c>
    </row>
    <row r="325" ht="13.8" customHeight="1" s="54">
      <c r="A325" s="53">
        <f>ROW(Source!A348)</f>
        <v/>
      </c>
      <c r="B325" s="53" t="n">
        <v>1497603325</v>
      </c>
      <c r="C325" s="53" t="n">
        <v>1497603723</v>
      </c>
      <c r="D325" s="53" t="n">
        <v>0</v>
      </c>
      <c r="E325" s="53" t="n">
        <v>1080</v>
      </c>
      <c r="F325" s="53" t="n">
        <v>1</v>
      </c>
      <c r="G325" s="53" t="n">
        <v>1080</v>
      </c>
      <c r="H325" s="53" t="n">
        <v>3</v>
      </c>
      <c r="I325" s="53" t="inlineStr">
        <is>
          <t>PETR-1005505</t>
        </is>
      </c>
      <c r="J325" s="53" t="inlineStr">
        <is>
          <t>PETR-1005505</t>
        </is>
      </c>
      <c r="K325" s="53" t="inlineStr">
        <is>
          <t>Коробка уравнивания потенциалов и комплект подключений мокрых зон</t>
        </is>
      </c>
      <c r="L325" s="53" t="n">
        <v>1301</v>
      </c>
      <c r="M325" s="53" t="inlineStr">
        <is>
          <t>компл.</t>
        </is>
      </c>
      <c r="N325" s="53" t="n">
        <v>25.2</v>
      </c>
      <c r="O325" s="53" t="n">
        <v>106784.75</v>
      </c>
      <c r="P325" s="53" t="n">
        <v>106784.77</v>
      </c>
    </row>
    <row r="326" ht="13.8" customHeight="1" s="54">
      <c r="A326" s="53">
        <f>ROW(Source!A349)</f>
        <v/>
      </c>
      <c r="B326" s="53" t="n">
        <v>1497603326</v>
      </c>
      <c r="C326" s="53" t="n">
        <v>1497603724</v>
      </c>
      <c r="D326" s="53" t="n">
        <v>0</v>
      </c>
      <c r="E326" s="53" t="n">
        <v>1080</v>
      </c>
      <c r="F326" s="53" t="n">
        <v>1</v>
      </c>
      <c r="G326" s="53" t="n">
        <v>1080</v>
      </c>
      <c r="H326" s="53" t="n">
        <v>3</v>
      </c>
      <c r="I326" s="53" t="inlineStr">
        <is>
          <t>PETR-142793</t>
        </is>
      </c>
      <c r="J326" s="53" t="inlineStr">
        <is>
          <t>PETR-142793</t>
        </is>
      </c>
      <c r="K326" s="53" t="inlineStr">
        <is>
          <t>Унитаз компакт Cersanit Just 031</t>
        </is>
      </c>
      <c r="L326" s="53" t="n">
        <v>1301</v>
      </c>
      <c r="M326" s="53" t="inlineStr">
        <is>
          <t>шт.</t>
        </is>
      </c>
      <c r="N326" s="53" t="n">
        <v>8.4</v>
      </c>
      <c r="O326" s="53" t="n">
        <v>76716.44</v>
      </c>
      <c r="P326" s="53" t="n">
        <v>76716.42999999999</v>
      </c>
    </row>
    <row r="327" ht="13.8" customHeight="1" s="54">
      <c r="A327" s="53">
        <f>ROW(Source!A350)</f>
        <v/>
      </c>
      <c r="B327" s="53" t="n">
        <v>1497603327</v>
      </c>
      <c r="C327" s="53" t="n">
        <v>1497603725</v>
      </c>
      <c r="D327" s="53" t="n">
        <v>0</v>
      </c>
      <c r="E327" s="53" t="n">
        <v>1080</v>
      </c>
      <c r="F327" s="53" t="n">
        <v>1</v>
      </c>
      <c r="G327" s="53" t="n">
        <v>1080</v>
      </c>
      <c r="H327" s="53" t="n">
        <v>3</v>
      </c>
      <c r="I327" s="53" t="inlineStr">
        <is>
          <t>TKP</t>
        </is>
      </c>
      <c r="J327" s="53" t="inlineStr">
        <is>
          <t>ТКП</t>
        </is>
      </c>
      <c r="K327" s="53" t="inlineStr">
        <is>
          <t>Сантехнические перегородки, экраны и крепеж</t>
        </is>
      </c>
      <c r="L327" s="53" t="n">
        <v>1301</v>
      </c>
      <c r="M327" s="53" t="inlineStr">
        <is>
          <t>компл.</t>
        </is>
      </c>
      <c r="N327" s="53" t="n">
        <v>7.42</v>
      </c>
      <c r="O327" s="53" t="n">
        <v>153073.78</v>
      </c>
      <c r="P327" s="53" t="n">
        <v>153073.78</v>
      </c>
    </row>
    <row r="328" ht="13.8" customHeight="1" s="54">
      <c r="A328" s="53">
        <f>ROW(Source!A351)</f>
        <v/>
      </c>
      <c r="B328" s="53" t="n">
        <v>1497603328</v>
      </c>
      <c r="C328" s="53" t="n">
        <v>1497603726</v>
      </c>
      <c r="D328" s="53" t="n">
        <v>0</v>
      </c>
      <c r="E328" s="53" t="n">
        <v>1080</v>
      </c>
      <c r="F328" s="53" t="n">
        <v>1</v>
      </c>
      <c r="G328" s="53" t="n">
        <v>1080</v>
      </c>
      <c r="H328" s="53" t="n">
        <v>3</v>
      </c>
      <c r="I328" s="53" t="inlineStr">
        <is>
          <t>PETR-950504</t>
        </is>
      </c>
      <c r="J328" s="53" t="inlineStr">
        <is>
          <t>PETR-950504</t>
        </is>
      </c>
      <c r="K328" s="53" t="inlineStr">
        <is>
          <t>Фасады/двери встроенного шкафа с направляющими и фурнитурой</t>
        </is>
      </c>
      <c r="L328" s="53" t="n">
        <v>1301</v>
      </c>
      <c r="M328" s="53" t="inlineStr">
        <is>
          <t>компл.</t>
        </is>
      </c>
      <c r="N328" s="53" t="n">
        <v>7.35</v>
      </c>
      <c r="O328" s="53" t="n">
        <v>147531.63</v>
      </c>
      <c r="P328" s="53" t="n">
        <v>147531.59</v>
      </c>
    </row>
    <row r="329" ht="13.8" customHeight="1" s="54">
      <c r="A329" s="53">
        <f>ROW(Source!A352)</f>
        <v/>
      </c>
      <c r="B329" s="53" t="n">
        <v>1497603329</v>
      </c>
      <c r="C329" s="53" t="n">
        <v>1497603727</v>
      </c>
      <c r="D329" s="53" t="n">
        <v>0</v>
      </c>
      <c r="E329" s="53" t="n">
        <v>1080</v>
      </c>
      <c r="F329" s="53" t="n">
        <v>1</v>
      </c>
      <c r="G329" s="53" t="n">
        <v>1080</v>
      </c>
      <c r="H329" s="53" t="n">
        <v>3</v>
      </c>
      <c r="I329" s="53" t="inlineStr">
        <is>
          <t>PETR-633108</t>
        </is>
      </c>
      <c r="J329" s="53" t="inlineStr">
        <is>
          <t>PETR-633108</t>
        </is>
      </c>
      <c r="K329" s="53" t="inlineStr">
        <is>
          <t>Полки, штанги, направляющие и крепеж встроенного шкафа</t>
        </is>
      </c>
      <c r="L329" s="53" t="n">
        <v>1301</v>
      </c>
      <c r="M329" s="53" t="inlineStr">
        <is>
          <t>компл.</t>
        </is>
      </c>
      <c r="N329" s="53" t="n">
        <v>7.35</v>
      </c>
      <c r="O329" s="53" t="n">
        <v>77863.92</v>
      </c>
      <c r="P329" s="53" t="n">
        <v>77863.89</v>
      </c>
    </row>
    <row r="330" ht="13.8" customHeight="1" s="54">
      <c r="A330" s="53">
        <f>ROW(Source!A353)</f>
        <v/>
      </c>
      <c r="B330" s="53" t="n">
        <v>1497603330</v>
      </c>
      <c r="C330" s="53" t="n">
        <v>1497603728</v>
      </c>
      <c r="D330" s="53" t="n">
        <v>0</v>
      </c>
      <c r="E330" s="53" t="n">
        <v>1080</v>
      </c>
      <c r="F330" s="53" t="n">
        <v>1</v>
      </c>
      <c r="G330" s="53" t="n">
        <v>1080</v>
      </c>
      <c r="H330" s="53" t="n">
        <v>3</v>
      </c>
      <c r="I330" s="53" t="inlineStr">
        <is>
          <t>PETR-1025727</t>
        </is>
      </c>
      <c r="J330" s="53" t="inlineStr">
        <is>
          <t>PETR-1025727</t>
        </is>
      </c>
      <c r="K330" s="53" t="inlineStr">
        <is>
          <t>Водонагреватель/бойлер с группой безопасности и крепежом</t>
        </is>
      </c>
      <c r="L330" s="53" t="n">
        <v>1301</v>
      </c>
      <c r="M330" s="53" t="inlineStr">
        <is>
          <t>шт.</t>
        </is>
      </c>
      <c r="N330" s="53" t="n">
        <v>2.65</v>
      </c>
      <c r="O330" s="53" t="n">
        <v>82742.59</v>
      </c>
      <c r="P330" s="53" t="n">
        <v>82742.58</v>
      </c>
    </row>
    <row r="331" ht="13.8" customHeight="1" s="54">
      <c r="A331" s="53">
        <f>ROW(Source!A354)</f>
        <v/>
      </c>
      <c r="B331" s="53" t="n">
        <v>1497603331</v>
      </c>
      <c r="C331" s="53" t="n">
        <v>1497603729</v>
      </c>
      <c r="D331" s="53" t="n">
        <v>0</v>
      </c>
      <c r="E331" s="53" t="n">
        <v>1080</v>
      </c>
      <c r="F331" s="53" t="n">
        <v>1</v>
      </c>
      <c r="G331" s="53" t="n">
        <v>1080</v>
      </c>
      <c r="H331" s="53" t="n">
        <v>3</v>
      </c>
      <c r="I331" s="53" t="inlineStr">
        <is>
          <t>PETR-1046433</t>
        </is>
      </c>
      <c r="J331" s="53" t="inlineStr">
        <is>
          <t>PETR-1046433</t>
        </is>
      </c>
      <c r="K331" s="53" t="inlineStr">
        <is>
          <t>Кухонная мойка с сифоном, выпуском и крепежом</t>
        </is>
      </c>
      <c r="L331" s="53" t="n">
        <v>1301</v>
      </c>
      <c r="M331" s="53" t="inlineStr">
        <is>
          <t>компл.</t>
        </is>
      </c>
      <c r="N331" s="53" t="n">
        <v>4.2</v>
      </c>
      <c r="O331" s="53" t="n">
        <v>67911.35000000001</v>
      </c>
      <c r="P331" s="53" t="n">
        <v>67911.37</v>
      </c>
    </row>
    <row r="332" ht="13.8" customHeight="1" s="54">
      <c r="A332" s="53">
        <f>ROW(Source!A355)</f>
        <v/>
      </c>
      <c r="B332" s="53" t="n">
        <v>1497603332</v>
      </c>
      <c r="C332" s="53" t="n">
        <v>1497603730</v>
      </c>
      <c r="D332" s="53" t="n">
        <v>0</v>
      </c>
      <c r="E332" s="53" t="n">
        <v>1080</v>
      </c>
      <c r="F332" s="53" t="n">
        <v>1</v>
      </c>
      <c r="G332" s="53" t="n">
        <v>1080</v>
      </c>
      <c r="H332" s="53" t="n">
        <v>3</v>
      </c>
      <c r="I332" s="53" t="inlineStr">
        <is>
          <t>PETR-143465</t>
        </is>
      </c>
      <c r="J332" s="53" t="inlineStr">
        <is>
          <t>PETR-143465</t>
        </is>
      </c>
      <c r="K332" s="53" t="inlineStr">
        <is>
          <t>Кухонные подключения: фильтр, гибкая подводка, краны, герметизация</t>
        </is>
      </c>
      <c r="L332" s="53" t="n">
        <v>1301</v>
      </c>
      <c r="M332" s="53" t="inlineStr">
        <is>
          <t>компл.</t>
        </is>
      </c>
      <c r="N332" s="53" t="n">
        <v>4.2</v>
      </c>
      <c r="O332" s="53" t="n">
        <v>44493.67</v>
      </c>
      <c r="P332" s="53" t="n">
        <v>44493.65</v>
      </c>
    </row>
    <row r="333" ht="13.8" customHeight="1" s="54">
      <c r="A333" s="53">
        <f>ROW(Source!A356)</f>
        <v/>
      </c>
      <c r="B333" s="53" t="n">
        <v>1497603333</v>
      </c>
      <c r="C333" s="53" t="n">
        <v>1497603731</v>
      </c>
      <c r="D333" s="53" t="n">
        <v>0</v>
      </c>
      <c r="E333" s="53" t="n">
        <v>1080</v>
      </c>
      <c r="F333" s="53" t="n">
        <v>1</v>
      </c>
      <c r="G333" s="53" t="n">
        <v>1080</v>
      </c>
      <c r="H333" s="53" t="n">
        <v>3</v>
      </c>
      <c r="I333" s="53" t="inlineStr">
        <is>
          <t>PETR-1079892</t>
        </is>
      </c>
      <c r="J333" s="53" t="inlineStr">
        <is>
          <t>PETR-1079892</t>
        </is>
      </c>
      <c r="K333" s="53" t="inlineStr">
        <is>
          <t>Кухонная вытяжка/зонт и комплект подключения к вентиляции</t>
        </is>
      </c>
      <c r="L333" s="53" t="n">
        <v>1301</v>
      </c>
      <c r="M333" s="53" t="inlineStr">
        <is>
          <t>компл.</t>
        </is>
      </c>
      <c r="N333" s="53" t="n">
        <v>5.25</v>
      </c>
      <c r="O333" s="53" t="n">
        <v>128797.41</v>
      </c>
      <c r="P333" s="53" t="n">
        <v>128797.42</v>
      </c>
    </row>
    <row r="334" ht="13.8" customHeight="1" s="54">
      <c r="A334" s="53">
        <f>ROW(Source!A357)</f>
        <v/>
      </c>
      <c r="B334" s="53" t="n">
        <v>1497603334</v>
      </c>
      <c r="C334" s="53" t="n">
        <v>1497603732</v>
      </c>
      <c r="D334" s="53" t="n">
        <v>0</v>
      </c>
      <c r="E334" s="53" t="n">
        <v>1080</v>
      </c>
      <c r="F334" s="53" t="n">
        <v>1</v>
      </c>
      <c r="G334" s="53" t="n">
        <v>1080</v>
      </c>
      <c r="H334" s="53" t="n">
        <v>3</v>
      </c>
      <c r="I334" s="53" t="inlineStr">
        <is>
          <t>PETR-109146</t>
        </is>
      </c>
      <c r="J334" s="53" t="inlineStr">
        <is>
          <t>PETR-109146</t>
        </is>
      </c>
      <c r="K334" s="53" t="inlineStr">
        <is>
          <t>Жироуловитель/фильтр, обратный клапан и кухонные вентиляционные переходы</t>
        </is>
      </c>
      <c r="L334" s="53" t="n">
        <v>1301</v>
      </c>
      <c r="M334" s="53" t="inlineStr">
        <is>
          <t>компл.</t>
        </is>
      </c>
      <c r="N334" s="53" t="n">
        <v>5.25</v>
      </c>
      <c r="O334" s="53" t="n">
        <v>49762.65</v>
      </c>
      <c r="P334" s="53" t="n">
        <v>49762.64</v>
      </c>
    </row>
    <row r="335" ht="13.8" customHeight="1" s="54">
      <c r="A335" s="53">
        <f>ROW(Source!A358)</f>
        <v/>
      </c>
      <c r="B335" s="53" t="n">
        <v>1497603335</v>
      </c>
      <c r="C335" s="53" t="n">
        <v>1497603733</v>
      </c>
      <c r="D335" s="53" t="n">
        <v>0</v>
      </c>
      <c r="E335" s="53" t="n">
        <v>1080</v>
      </c>
      <c r="F335" s="53" t="n">
        <v>1</v>
      </c>
      <c r="G335" s="53" t="n">
        <v>1080</v>
      </c>
      <c r="H335" s="53" t="n">
        <v>3</v>
      </c>
      <c r="I335" s="53" t="inlineStr">
        <is>
          <t>PETR-1070403</t>
        </is>
      </c>
      <c r="J335" s="53" t="inlineStr">
        <is>
          <t>PETR-1070403</t>
        </is>
      </c>
      <c r="K335" s="53" t="inlineStr">
        <is>
          <t>Точки подключения кухонного/технологического оборудования</t>
        </is>
      </c>
      <c r="L335" s="53" t="n">
        <v>1301</v>
      </c>
      <c r="M335" s="53" t="inlineStr">
        <is>
          <t>точка</t>
        </is>
      </c>
      <c r="N335" s="53" t="n">
        <v>13.65</v>
      </c>
      <c r="O335" s="53" t="n">
        <v>53275.27</v>
      </c>
      <c r="P335" s="53" t="n">
        <v>53275.3</v>
      </c>
    </row>
    <row r="336" ht="13.8" customHeight="1" s="54">
      <c r="A336" s="53">
        <f>ROW(Source!A359)</f>
        <v/>
      </c>
      <c r="B336" s="53" t="n">
        <v>1497603336</v>
      </c>
      <c r="C336" s="53" t="n">
        <v>1497603734</v>
      </c>
      <c r="D336" s="53" t="n">
        <v>0</v>
      </c>
      <c r="E336" s="53" t="n">
        <v>1080</v>
      </c>
      <c r="F336" s="53" t="n">
        <v>1</v>
      </c>
      <c r="G336" s="53" t="n">
        <v>1080</v>
      </c>
      <c r="H336" s="53" t="n">
        <v>3</v>
      </c>
      <c r="I336" s="53" t="inlineStr">
        <is>
          <t>TKP</t>
        </is>
      </c>
      <c r="J336" s="53" t="inlineStr">
        <is>
          <t>ТКП</t>
        </is>
      </c>
      <c r="K336" s="53" t="inlineStr">
        <is>
          <t>Грунт премиальный глубокого проникновения Ceresit/Knauf</t>
        </is>
      </c>
      <c r="L336" s="53" t="n">
        <v>1301</v>
      </c>
      <c r="M336" s="53" t="inlineStr">
        <is>
          <t>л</t>
        </is>
      </c>
      <c r="N336" s="53" t="n">
        <v>342.8</v>
      </c>
      <c r="O336" s="53" t="n">
        <v>99388</v>
      </c>
      <c r="P336" s="53" t="n">
        <v>99389.23</v>
      </c>
    </row>
    <row r="337" ht="13.8" customHeight="1" s="54">
      <c r="A337" s="53">
        <f>ROW(Source!A360)</f>
        <v/>
      </c>
      <c r="B337" s="53" t="n">
        <v>1497603337</v>
      </c>
      <c r="C337" s="53" t="n">
        <v>1497603735</v>
      </c>
      <c r="D337" s="53" t="n">
        <v>0</v>
      </c>
      <c r="E337" s="53" t="n">
        <v>1080</v>
      </c>
      <c r="F337" s="53" t="n">
        <v>1</v>
      </c>
      <c r="G337" s="53" t="n">
        <v>1080</v>
      </c>
      <c r="H337" s="53" t="n">
        <v>3</v>
      </c>
      <c r="I337" s="53" t="inlineStr">
        <is>
          <t>PETR-148490</t>
        </is>
      </c>
      <c r="J337" s="53" t="inlineStr">
        <is>
          <t>PETR-148490</t>
        </is>
      </c>
      <c r="K337" s="53" t="inlineStr">
        <is>
          <t>Ровнитель Weber.vetonit 3000</t>
        </is>
      </c>
      <c r="L337" s="53" t="n">
        <v>1301</v>
      </c>
      <c r="M337" s="53" t="inlineStr">
        <is>
          <t>меш.</t>
        </is>
      </c>
      <c r="N337" s="53" t="n">
        <v>277.2</v>
      </c>
      <c r="O337" s="53" t="n">
        <v>419159.66</v>
      </c>
      <c r="P337" s="53" t="n">
        <v>419158.32</v>
      </c>
    </row>
    <row r="338" ht="13.8" customHeight="1" s="54">
      <c r="A338" s="53">
        <f>ROW(Source!A361)</f>
        <v/>
      </c>
      <c r="B338" s="53" t="n">
        <v>1497603338</v>
      </c>
      <c r="C338" s="53" t="n">
        <v>1497603736</v>
      </c>
      <c r="D338" s="53" t="n">
        <v>0</v>
      </c>
      <c r="E338" s="53" t="n">
        <v>1080</v>
      </c>
      <c r="F338" s="53" t="n">
        <v>1</v>
      </c>
      <c r="G338" s="53" t="n">
        <v>1080</v>
      </c>
      <c r="H338" s="53" t="n">
        <v>3</v>
      </c>
      <c r="I338" s="53" t="inlineStr">
        <is>
          <t>TKP</t>
        </is>
      </c>
      <c r="J338" s="53" t="inlineStr">
        <is>
          <t>ТКП</t>
        </is>
      </c>
      <c r="K338" s="53" t="inlineStr">
        <is>
          <t>Инженерная доска/кварцвинил премиум-класса для VIP помещений</t>
        </is>
      </c>
      <c r="L338" s="53" t="n">
        <v>1301</v>
      </c>
      <c r="M338" s="53" t="inlineStr">
        <is>
          <t>м2</t>
        </is>
      </c>
      <c r="N338" s="53" t="n">
        <v>555.0599999999999</v>
      </c>
      <c r="O338" s="53" t="n">
        <v>3837573.83</v>
      </c>
      <c r="P338" s="53" t="n">
        <v>3837574.29</v>
      </c>
    </row>
    <row r="339" ht="13.8" customHeight="1" s="54">
      <c r="A339" s="53">
        <f>ROW(Source!A362)</f>
        <v/>
      </c>
      <c r="B339" s="53" t="n">
        <v>1497603339</v>
      </c>
      <c r="C339" s="53" t="n">
        <v>1497603737</v>
      </c>
      <c r="D339" s="53" t="n">
        <v>0</v>
      </c>
      <c r="E339" s="53" t="n">
        <v>1080</v>
      </c>
      <c r="F339" s="53" t="n">
        <v>1</v>
      </c>
      <c r="G339" s="53" t="n">
        <v>1080</v>
      </c>
      <c r="H339" s="53" t="n">
        <v>3</v>
      </c>
      <c r="I339" s="53" t="inlineStr">
        <is>
          <t>TKP</t>
        </is>
      </c>
      <c r="J339" s="53" t="inlineStr">
        <is>
          <t>ТКП</t>
        </is>
      </c>
      <c r="K339" s="53" t="inlineStr">
        <is>
          <t>Премиальная подложка/клей/подготовка под инженерную доску и кварцвинил</t>
        </is>
      </c>
      <c r="L339" s="53" t="n">
        <v>1301</v>
      </c>
      <c r="M339" s="53" t="inlineStr">
        <is>
          <t>м2</t>
        </is>
      </c>
      <c r="N339" s="53" t="n">
        <v>555.0599999999999</v>
      </c>
      <c r="O339" s="53" t="n">
        <v>742753.54</v>
      </c>
      <c r="P339" s="53" t="n">
        <v>742756.3100000001</v>
      </c>
    </row>
    <row r="340" ht="13.8" customHeight="1" s="54">
      <c r="A340" s="53">
        <f>ROW(Source!A363)</f>
        <v/>
      </c>
      <c r="B340" s="53" t="n">
        <v>1497603340</v>
      </c>
      <c r="C340" s="53" t="n">
        <v>1497603738</v>
      </c>
      <c r="D340" s="53" t="n">
        <v>0</v>
      </c>
      <c r="E340" s="53" t="n">
        <v>1080</v>
      </c>
      <c r="F340" s="53" t="n">
        <v>1</v>
      </c>
      <c r="G340" s="53" t="n">
        <v>1080</v>
      </c>
      <c r="H340" s="53" t="n">
        <v>3</v>
      </c>
      <c r="I340" s="53" t="inlineStr">
        <is>
          <t>TKP</t>
        </is>
      </c>
      <c r="J340" s="53" t="inlineStr">
        <is>
          <t>ТКП</t>
        </is>
      </c>
      <c r="K340" s="53" t="inlineStr">
        <is>
          <t>Плинтус скрытого монтажа/шпонированный с комплектующими VIP</t>
        </is>
      </c>
      <c r="L340" s="53" t="n">
        <v>1301</v>
      </c>
      <c r="M340" s="53" t="inlineStr">
        <is>
          <t>м.п.</t>
        </is>
      </c>
      <c r="N340" s="53" t="n">
        <v>395.58</v>
      </c>
      <c r="O340" s="53" t="n">
        <v>1058694.71</v>
      </c>
      <c r="P340" s="53" t="n">
        <v>1058694.71</v>
      </c>
    </row>
    <row r="341" ht="13.8" customHeight="1" s="54">
      <c r="A341" s="53">
        <f>ROW(Source!A364)</f>
        <v/>
      </c>
      <c r="B341" s="53" t="n">
        <v>1497603341</v>
      </c>
      <c r="C341" s="53" t="n">
        <v>1497603739</v>
      </c>
      <c r="D341" s="53" t="n">
        <v>0</v>
      </c>
      <c r="E341" s="53" t="n">
        <v>1080</v>
      </c>
      <c r="F341" s="53" t="n">
        <v>1</v>
      </c>
      <c r="G341" s="53" t="n">
        <v>1080</v>
      </c>
      <c r="H341" s="53" t="n">
        <v>3</v>
      </c>
      <c r="I341" s="53" t="inlineStr">
        <is>
          <t>TKP</t>
        </is>
      </c>
      <c r="J341" s="53" t="inlineStr">
        <is>
          <t>ТКП</t>
        </is>
      </c>
      <c r="K341" s="53" t="inlineStr">
        <is>
          <t>Штукатурка гипсовая Knauf Ротбанд/МП 75 премиум-класс</t>
        </is>
      </c>
      <c r="L341" s="53" t="n">
        <v>1301</v>
      </c>
      <c r="M341" s="53" t="inlineStr">
        <is>
          <t>меш.</t>
        </is>
      </c>
      <c r="N341" s="53" t="n">
        <v>171.6</v>
      </c>
      <c r="O341" s="53" t="n">
        <v>149257.68</v>
      </c>
      <c r="P341" s="53" t="n">
        <v>149257.81</v>
      </c>
    </row>
    <row r="342" ht="13.8" customHeight="1" s="54">
      <c r="A342" s="53">
        <f>ROW(Source!A365)</f>
        <v/>
      </c>
      <c r="B342" s="53" t="n">
        <v>1497603342</v>
      </c>
      <c r="C342" s="53" t="n">
        <v>1497603740</v>
      </c>
      <c r="D342" s="53" t="n">
        <v>0</v>
      </c>
      <c r="E342" s="53" t="n">
        <v>1080</v>
      </c>
      <c r="F342" s="53" t="n">
        <v>1</v>
      </c>
      <c r="G342" s="53" t="n">
        <v>1080</v>
      </c>
      <c r="H342" s="53" t="n">
        <v>3</v>
      </c>
      <c r="I342" s="53" t="inlineStr">
        <is>
          <t>TKP</t>
        </is>
      </c>
      <c r="J342" s="53" t="inlineStr">
        <is>
          <t>ТКП</t>
        </is>
      </c>
      <c r="K342" s="53" t="inlineStr">
        <is>
          <t>Декоративная отделка стен VIP: панели, молдинги, шпон/обои и клеи</t>
        </is>
      </c>
      <c r="L342" s="53" t="n">
        <v>1301</v>
      </c>
      <c r="M342" s="53" t="inlineStr">
        <is>
          <t>м2</t>
        </is>
      </c>
      <c r="N342" s="53" t="n">
        <v>352.34</v>
      </c>
      <c r="O342" s="53" t="n">
        <v>3064656.84</v>
      </c>
      <c r="P342" s="53" t="n">
        <v>3064655.96</v>
      </c>
    </row>
    <row r="343" ht="13.8" customHeight="1" s="54">
      <c r="A343" s="53">
        <f>ROW(Source!A366)</f>
        <v/>
      </c>
      <c r="B343" s="53" t="n">
        <v>1497603343</v>
      </c>
      <c r="C343" s="53" t="n">
        <v>1497603741</v>
      </c>
      <c r="D343" s="53" t="n">
        <v>0</v>
      </c>
      <c r="E343" s="53" t="n">
        <v>1080</v>
      </c>
      <c r="F343" s="53" t="n">
        <v>1</v>
      </c>
      <c r="G343" s="53" t="n">
        <v>1080</v>
      </c>
      <c r="H343" s="53" t="n">
        <v>3</v>
      </c>
      <c r="I343" s="53" t="inlineStr">
        <is>
          <t>TKP</t>
        </is>
      </c>
      <c r="J343" s="53" t="inlineStr">
        <is>
          <t>ТКП</t>
        </is>
      </c>
      <c r="K343" s="53" t="inlineStr">
        <is>
          <t>Шпатлевка финишная премиальная Danogips/Sheetrock 17 л</t>
        </is>
      </c>
      <c r="L343" s="53" t="n">
        <v>1301</v>
      </c>
      <c r="M343" s="53" t="inlineStr">
        <is>
          <t>ведро</t>
        </is>
      </c>
      <c r="N343" s="53" t="n">
        <v>82.5</v>
      </c>
      <c r="O343" s="53" t="n">
        <v>386392.05</v>
      </c>
      <c r="P343" s="53" t="n">
        <v>386392.26</v>
      </c>
    </row>
    <row r="344" ht="13.8" customHeight="1" s="54">
      <c r="A344" s="53">
        <f>ROW(Source!A367)</f>
        <v/>
      </c>
      <c r="B344" s="53" t="n">
        <v>1497603344</v>
      </c>
      <c r="C344" s="53" t="n">
        <v>1497603742</v>
      </c>
      <c r="D344" s="53" t="n">
        <v>0</v>
      </c>
      <c r="E344" s="53" t="n">
        <v>1080</v>
      </c>
      <c r="F344" s="53" t="n">
        <v>1</v>
      </c>
      <c r="G344" s="53" t="n">
        <v>1080</v>
      </c>
      <c r="H344" s="53" t="n">
        <v>3</v>
      </c>
      <c r="I344" s="53" t="inlineStr">
        <is>
          <t>TKP</t>
        </is>
      </c>
      <c r="J344" s="53" t="inlineStr">
        <is>
          <t>ТКП</t>
        </is>
      </c>
      <c r="K344" s="53" t="inlineStr">
        <is>
          <t>Краска моющаяся премиальная Little Greene/Farrow &amp; Ball/Dulux Diamond 9 л</t>
        </is>
      </c>
      <c r="L344" s="53" t="n">
        <v>1301</v>
      </c>
      <c r="M344" s="53" t="inlineStr">
        <is>
          <t>шт.</t>
        </is>
      </c>
      <c r="N344" s="53" t="n">
        <v>41.8</v>
      </c>
      <c r="O344" s="53" t="n">
        <v>1305147.32</v>
      </c>
      <c r="P344" s="53" t="n">
        <v>1305147.18</v>
      </c>
    </row>
    <row r="345" ht="13.8" customHeight="1" s="54">
      <c r="A345" s="53">
        <f>ROW(Source!A368)</f>
        <v/>
      </c>
      <c r="B345" s="53" t="n">
        <v>1497603345</v>
      </c>
      <c r="C345" s="53" t="n">
        <v>1497603743</v>
      </c>
      <c r="D345" s="53" t="n">
        <v>0</v>
      </c>
      <c r="E345" s="53" t="n">
        <v>1080</v>
      </c>
      <c r="F345" s="53" t="n">
        <v>1</v>
      </c>
      <c r="G345" s="53" t="n">
        <v>1080</v>
      </c>
      <c r="H345" s="53" t="n">
        <v>3</v>
      </c>
      <c r="I345" s="53" t="inlineStr">
        <is>
          <t>TKP</t>
        </is>
      </c>
      <c r="J345" s="53" t="inlineStr">
        <is>
          <t>ТКП</t>
        </is>
      </c>
      <c r="K345" s="53" t="inlineStr">
        <is>
          <t>Стеклохолст премиальный, клей и армирующие материалы под окраску VIP</t>
        </is>
      </c>
      <c r="L345" s="53" t="n">
        <v>1301</v>
      </c>
      <c r="M345" s="53" t="inlineStr">
        <is>
          <t>м2</t>
        </is>
      </c>
      <c r="N345" s="53" t="n">
        <v>1363.49</v>
      </c>
      <c r="O345" s="53" t="n">
        <v>547373.0600000001</v>
      </c>
      <c r="P345" s="53" t="n">
        <v>547368.29</v>
      </c>
    </row>
    <row r="346" ht="13.8" customHeight="1" s="54">
      <c r="A346" s="53">
        <f>ROW(Source!A369)</f>
        <v/>
      </c>
      <c r="B346" s="53" t="n">
        <v>1497603346</v>
      </c>
      <c r="C346" s="53" t="n">
        <v>1497603744</v>
      </c>
      <c r="D346" s="53" t="n">
        <v>0</v>
      </c>
      <c r="E346" s="53" t="n">
        <v>1080</v>
      </c>
      <c r="F346" s="53" t="n">
        <v>1</v>
      </c>
      <c r="G346" s="53" t="n">
        <v>1080</v>
      </c>
      <c r="H346" s="53" t="n">
        <v>3</v>
      </c>
      <c r="I346" s="53" t="inlineStr">
        <is>
          <t>TKP</t>
        </is>
      </c>
      <c r="J346" s="53" t="inlineStr">
        <is>
          <t>ТКП</t>
        </is>
      </c>
      <c r="K346" s="53" t="inlineStr">
        <is>
          <t>Акустическая минераловатная прокладка премиальная над потолком VIP</t>
        </is>
      </c>
      <c r="L346" s="53" t="n">
        <v>1301</v>
      </c>
      <c r="M346" s="53" t="inlineStr">
        <is>
          <t>м2</t>
        </is>
      </c>
      <c r="N346" s="53" t="n">
        <v>154.49</v>
      </c>
      <c r="O346" s="53" t="n">
        <v>146434.89</v>
      </c>
      <c r="P346" s="53" t="n">
        <v>146434.86</v>
      </c>
    </row>
    <row r="347" ht="13.8" customHeight="1" s="54">
      <c r="A347" s="53">
        <f>ROW(Source!A370)</f>
        <v/>
      </c>
      <c r="B347" s="53" t="n">
        <v>1497603347</v>
      </c>
      <c r="C347" s="53" t="n">
        <v>1497603745</v>
      </c>
      <c r="D347" s="53" t="n">
        <v>0</v>
      </c>
      <c r="E347" s="53" t="n">
        <v>1080</v>
      </c>
      <c r="F347" s="53" t="n">
        <v>1</v>
      </c>
      <c r="G347" s="53" t="n">
        <v>1080</v>
      </c>
      <c r="H347" s="53" t="n">
        <v>3</v>
      </c>
      <c r="I347" s="53" t="inlineStr">
        <is>
          <t>TKP</t>
        </is>
      </c>
      <c r="J347" s="53" t="inlineStr">
        <is>
          <t>ТКП</t>
        </is>
      </c>
      <c r="K347" s="53" t="inlineStr">
        <is>
          <t>Акустические панели премиальные для залов, кабинетов и переговорных VIP</t>
        </is>
      </c>
      <c r="L347" s="53" t="n">
        <v>1301</v>
      </c>
      <c r="M347" s="53" t="inlineStr">
        <is>
          <t>м2</t>
        </is>
      </c>
      <c r="N347" s="53" t="n">
        <v>54.08</v>
      </c>
      <c r="O347" s="53" t="n">
        <v>572908.92</v>
      </c>
      <c r="P347" s="53" t="n">
        <v>572908.76</v>
      </c>
    </row>
    <row r="348" ht="13.8" customHeight="1" s="54">
      <c r="A348" s="53">
        <f>ROW(Source!A371)</f>
        <v/>
      </c>
      <c r="B348" s="53" t="n">
        <v>1497603348</v>
      </c>
      <c r="C348" s="53" t="n">
        <v>1497603746</v>
      </c>
      <c r="D348" s="53" t="n">
        <v>0</v>
      </c>
      <c r="E348" s="53" t="n">
        <v>1080</v>
      </c>
      <c r="F348" s="53" t="n">
        <v>1</v>
      </c>
      <c r="G348" s="53" t="n">
        <v>1080</v>
      </c>
      <c r="H348" s="53" t="n">
        <v>3</v>
      </c>
      <c r="I348" s="53" t="inlineStr">
        <is>
          <t>TKP</t>
        </is>
      </c>
      <c r="J348" s="53" t="inlineStr">
        <is>
          <t>ТКП</t>
        </is>
      </c>
      <c r="K348" s="53" t="inlineStr">
        <is>
          <t>Гипсокартон Knauf Сапфир/акустический усиленный 2500х1200х12,5 мм</t>
        </is>
      </c>
      <c r="L348" s="53" t="n">
        <v>1301</v>
      </c>
      <c r="M348" s="53" t="inlineStr">
        <is>
          <t>лист</t>
        </is>
      </c>
      <c r="N348" s="53" t="n">
        <v>235.4</v>
      </c>
      <c r="O348" s="53" t="n">
        <v>380627.68</v>
      </c>
      <c r="P348" s="53" t="n">
        <v>380627.04</v>
      </c>
    </row>
    <row r="349" ht="13.8" customHeight="1" s="54">
      <c r="A349" s="53">
        <f>ROW(Source!A372)</f>
        <v/>
      </c>
      <c r="B349" s="53" t="n">
        <v>1497603349</v>
      </c>
      <c r="C349" s="53" t="n">
        <v>1497603747</v>
      </c>
      <c r="D349" s="53" t="n">
        <v>0</v>
      </c>
      <c r="E349" s="53" t="n">
        <v>1080</v>
      </c>
      <c r="F349" s="53" t="n">
        <v>1</v>
      </c>
      <c r="G349" s="53" t="n">
        <v>1080</v>
      </c>
      <c r="H349" s="53" t="n">
        <v>3</v>
      </c>
      <c r="I349" s="53" t="inlineStr">
        <is>
          <t>TKP</t>
        </is>
      </c>
      <c r="J349" s="53" t="inlineStr">
        <is>
          <t>ТКП</t>
        </is>
      </c>
      <c r="K349" s="53" t="inlineStr">
        <is>
          <t>Профиль потолочный Knauf усиленный 60х27 мм 4 м</t>
        </is>
      </c>
      <c r="L349" s="53" t="n">
        <v>1301</v>
      </c>
      <c r="M349" s="53" t="inlineStr">
        <is>
          <t>шт.</t>
        </is>
      </c>
      <c r="N349" s="53" t="n">
        <v>371.8</v>
      </c>
      <c r="O349" s="53" t="n">
        <v>269491.79</v>
      </c>
      <c r="P349" s="53" t="n">
        <v>269493.27</v>
      </c>
    </row>
    <row r="350" ht="13.8" customHeight="1" s="54">
      <c r="A350" s="53">
        <f>ROW(Source!A373)</f>
        <v/>
      </c>
      <c r="B350" s="53" t="n">
        <v>1497603350</v>
      </c>
      <c r="C350" s="53" t="n">
        <v>1497603748</v>
      </c>
      <c r="D350" s="53" t="n">
        <v>0</v>
      </c>
      <c r="E350" s="53" t="n">
        <v>1080</v>
      </c>
      <c r="F350" s="53" t="n">
        <v>1</v>
      </c>
      <c r="G350" s="53" t="n">
        <v>1080</v>
      </c>
      <c r="H350" s="53" t="n">
        <v>3</v>
      </c>
      <c r="I350" s="53" t="inlineStr">
        <is>
          <t>TKP</t>
        </is>
      </c>
      <c r="J350" s="53" t="inlineStr">
        <is>
          <t>ТКП</t>
        </is>
      </c>
      <c r="K350" s="53" t="inlineStr">
        <is>
          <t>Профиль направляющий Knauf усиленный 27х28 мм 3 м</t>
        </is>
      </c>
      <c r="L350" s="53" t="n">
        <v>1301</v>
      </c>
      <c r="M350" s="53" t="inlineStr">
        <is>
          <t>шт.</t>
        </is>
      </c>
      <c r="N350" s="53" t="n">
        <v>191.4</v>
      </c>
      <c r="O350" s="53" t="n">
        <v>68299.17999999999</v>
      </c>
      <c r="P350" s="53" t="n">
        <v>68299.42999999999</v>
      </c>
    </row>
    <row r="351" ht="13.8" customHeight="1" s="54">
      <c r="A351" s="53">
        <f>ROW(Source!A374)</f>
        <v/>
      </c>
      <c r="B351" s="53" t="n">
        <v>1497603351</v>
      </c>
      <c r="C351" s="53" t="n">
        <v>1497603749</v>
      </c>
      <c r="D351" s="53" t="n">
        <v>0</v>
      </c>
      <c r="E351" s="53" t="n">
        <v>1080</v>
      </c>
      <c r="F351" s="53" t="n">
        <v>1</v>
      </c>
      <c r="G351" s="53" t="n">
        <v>1080</v>
      </c>
      <c r="H351" s="53" t="n">
        <v>3</v>
      </c>
      <c r="I351" s="53" t="inlineStr">
        <is>
          <t>TKP</t>
        </is>
      </c>
      <c r="J351" s="53" t="inlineStr">
        <is>
          <t>ТКП</t>
        </is>
      </c>
      <c r="K351" s="53" t="inlineStr">
        <is>
          <t>Подвесы, соединители, виброподвесы, саморезы, лента и шпаклевка швов VIP</t>
        </is>
      </c>
      <c r="L351" s="53" t="n">
        <v>1301</v>
      </c>
      <c r="M351" s="53" t="inlineStr">
        <is>
          <t>м2</t>
        </is>
      </c>
      <c r="N351" s="53" t="n">
        <v>644.8200000000001</v>
      </c>
      <c r="O351" s="53" t="n">
        <v>970724.92</v>
      </c>
      <c r="P351" s="53" t="n">
        <v>970727.75</v>
      </c>
    </row>
    <row r="352" ht="13.8" customHeight="1" s="54">
      <c r="A352" s="53">
        <f>ROW(Source!A375)</f>
        <v/>
      </c>
      <c r="B352" s="53" t="n">
        <v>1497603352</v>
      </c>
      <c r="C352" s="53" t="n">
        <v>1497603750</v>
      </c>
      <c r="D352" s="53" t="n">
        <v>0</v>
      </c>
      <c r="E352" s="53" t="n">
        <v>1080</v>
      </c>
      <c r="F352" s="53" t="n">
        <v>1</v>
      </c>
      <c r="G352" s="53" t="n">
        <v>1080</v>
      </c>
      <c r="H352" s="53" t="n">
        <v>3</v>
      </c>
      <c r="I352" s="53" t="inlineStr">
        <is>
          <t>TKP</t>
        </is>
      </c>
      <c r="J352" s="53" t="inlineStr">
        <is>
          <t>ТКП</t>
        </is>
      </c>
      <c r="K352" s="53" t="inlineStr">
        <is>
          <t>Материалы премиальной финишной подготовки и окраски потолков VIP</t>
        </is>
      </c>
      <c r="L352" s="53" t="n">
        <v>1301</v>
      </c>
      <c r="M352" s="53" t="inlineStr">
        <is>
          <t>м2</t>
        </is>
      </c>
      <c r="N352" s="53" t="n">
        <v>644.8200000000001</v>
      </c>
      <c r="O352" s="53" t="n">
        <v>560864.4399999999</v>
      </c>
      <c r="P352" s="53" t="n">
        <v>560864.92</v>
      </c>
    </row>
    <row r="353" ht="13.8" customHeight="1" s="54">
      <c r="A353" s="53">
        <f>ROW(Source!A376)</f>
        <v/>
      </c>
      <c r="B353" s="53" t="n">
        <v>1497603353</v>
      </c>
      <c r="C353" s="53" t="n">
        <v>1497603751</v>
      </c>
      <c r="D353" s="53" t="n">
        <v>0</v>
      </c>
      <c r="E353" s="53" t="n">
        <v>1080</v>
      </c>
      <c r="F353" s="53" t="n">
        <v>1</v>
      </c>
      <c r="G353" s="53" t="n">
        <v>1080</v>
      </c>
      <c r="H353" s="53" t="n">
        <v>3</v>
      </c>
      <c r="I353" s="53" t="inlineStr">
        <is>
          <t>TKP</t>
        </is>
      </c>
      <c r="J353" s="53" t="inlineStr">
        <is>
          <t>ТКП</t>
        </is>
      </c>
      <c r="K353" s="53" t="inlineStr">
        <is>
          <t>Ревизионный люк скрытого монтажа премиальный</t>
        </is>
      </c>
      <c r="L353" s="53" t="n">
        <v>1301</v>
      </c>
      <c r="M353" s="53" t="inlineStr">
        <is>
          <t>шт.</t>
        </is>
      </c>
      <c r="N353" s="53" t="n">
        <v>37.8</v>
      </c>
      <c r="O353" s="53" t="n">
        <v>358291.08</v>
      </c>
      <c r="P353" s="53" t="n">
        <v>358291</v>
      </c>
    </row>
    <row r="354" ht="13.8" customHeight="1" s="54">
      <c r="A354" s="53">
        <f>ROW(Source!A377)</f>
        <v/>
      </c>
      <c r="B354" s="53" t="n">
        <v>1497603354</v>
      </c>
      <c r="C354" s="53" t="n">
        <v>1497603752</v>
      </c>
      <c r="D354" s="53" t="n">
        <v>0</v>
      </c>
      <c r="E354" s="53" t="n">
        <v>1080</v>
      </c>
      <c r="F354" s="53" t="n">
        <v>1</v>
      </c>
      <c r="G354" s="53" t="n">
        <v>1080</v>
      </c>
      <c r="H354" s="53" t="n">
        <v>3</v>
      </c>
      <c r="I354" s="53" t="inlineStr">
        <is>
          <t>TKP</t>
        </is>
      </c>
      <c r="J354" s="53" t="inlineStr">
        <is>
          <t>ТКП</t>
        </is>
      </c>
      <c r="K354" s="53" t="inlineStr">
        <is>
          <t>Дверь межкомнатная премиальная шпонированная/эмаль с полотном и коробом</t>
        </is>
      </c>
      <c r="L354" s="53" t="n">
        <v>1301</v>
      </c>
      <c r="M354" s="53" t="inlineStr">
        <is>
          <t>шт.</t>
        </is>
      </c>
      <c r="N354" s="53" t="n">
        <v>29.4</v>
      </c>
      <c r="O354" s="53" t="n">
        <v>1376961.35</v>
      </c>
      <c r="P354" s="53" t="n">
        <v>1376961.49</v>
      </c>
    </row>
    <row r="355" ht="13.8" customHeight="1" s="54">
      <c r="A355" s="53">
        <f>ROW(Source!A378)</f>
        <v/>
      </c>
      <c r="B355" s="53" t="n">
        <v>1497603355</v>
      </c>
      <c r="C355" s="53" t="n">
        <v>1497603753</v>
      </c>
      <c r="D355" s="53" t="n">
        <v>0</v>
      </c>
      <c r="E355" s="53" t="n">
        <v>1080</v>
      </c>
      <c r="F355" s="53" t="n">
        <v>1</v>
      </c>
      <c r="G355" s="53" t="n">
        <v>1080</v>
      </c>
      <c r="H355" s="53" t="n">
        <v>3</v>
      </c>
      <c r="I355" s="53" t="inlineStr">
        <is>
          <t>TKP</t>
        </is>
      </c>
      <c r="J355" s="53" t="inlineStr">
        <is>
          <t>ТКП</t>
        </is>
      </c>
      <c r="K355" s="53" t="inlineStr">
        <is>
          <t>Коробка, скрытые петли, доборы, наличники и замки премиум VIP</t>
        </is>
      </c>
      <c r="L355" s="53" t="n">
        <v>1301</v>
      </c>
      <c r="M355" s="53" t="inlineStr">
        <is>
          <t>компл.</t>
        </is>
      </c>
      <c r="N355" s="53" t="n">
        <v>29.4</v>
      </c>
      <c r="O355" s="53" t="n">
        <v>852404.78</v>
      </c>
      <c r="P355" s="53" t="n">
        <v>852404.73</v>
      </c>
    </row>
    <row r="356" ht="13.8" customHeight="1" s="54">
      <c r="A356" s="53">
        <f>ROW(Source!A379)</f>
        <v/>
      </c>
      <c r="B356" s="53" t="n">
        <v>1497603356</v>
      </c>
      <c r="C356" s="53" t="n">
        <v>1497603754</v>
      </c>
      <c r="D356" s="53" t="n">
        <v>0</v>
      </c>
      <c r="E356" s="53" t="n">
        <v>1080</v>
      </c>
      <c r="F356" s="53" t="n">
        <v>1</v>
      </c>
      <c r="G356" s="53" t="n">
        <v>1080</v>
      </c>
      <c r="H356" s="53" t="n">
        <v>3</v>
      </c>
      <c r="I356" s="53" t="inlineStr">
        <is>
          <t>TKP</t>
        </is>
      </c>
      <c r="J356" s="53" t="inlineStr">
        <is>
          <t>ТКП</t>
        </is>
      </c>
      <c r="K356" s="53" t="inlineStr">
        <is>
          <t>Порожки и переходные профили скрытого/латунного исполнения VIP</t>
        </is>
      </c>
      <c r="L356" s="53" t="n">
        <v>1301</v>
      </c>
      <c r="M356" s="53" t="inlineStr">
        <is>
          <t>шт.</t>
        </is>
      </c>
      <c r="N356" s="53" t="n">
        <v>29.4</v>
      </c>
      <c r="O356" s="53" t="n">
        <v>124582.21</v>
      </c>
      <c r="P356" s="53" t="n">
        <v>124582.23</v>
      </c>
    </row>
    <row r="357" ht="13.8" customHeight="1" s="54">
      <c r="A357" s="53">
        <f>ROW(Source!A380)</f>
        <v/>
      </c>
      <c r="B357" s="53" t="n">
        <v>1497603357</v>
      </c>
      <c r="C357" s="53" t="n">
        <v>1497603755</v>
      </c>
      <c r="D357" s="53" t="n">
        <v>0</v>
      </c>
      <c r="E357" s="53" t="n">
        <v>1080</v>
      </c>
      <c r="F357" s="53" t="n">
        <v>1</v>
      </c>
      <c r="G357" s="53" t="n">
        <v>1080</v>
      </c>
      <c r="H357" s="53" t="n">
        <v>3</v>
      </c>
      <c r="I357" s="53" t="inlineStr">
        <is>
          <t>TKP</t>
        </is>
      </c>
      <c r="J357" s="53" t="inlineStr">
        <is>
          <t>ТКП</t>
        </is>
      </c>
      <c r="K357" s="53" t="inlineStr">
        <is>
          <t>Доводчик премиальный, ограничители, уплотнители и стопоры VIP</t>
        </is>
      </c>
      <c r="L357" s="53" t="n">
        <v>1301</v>
      </c>
      <c r="M357" s="53" t="inlineStr">
        <is>
          <t>компл.</t>
        </is>
      </c>
      <c r="N357" s="53" t="n">
        <v>29.4</v>
      </c>
      <c r="O357" s="53" t="n">
        <v>311455.66</v>
      </c>
      <c r="P357" s="53" t="n">
        <v>311455.58</v>
      </c>
    </row>
    <row r="358" ht="13.8" customHeight="1" s="54">
      <c r="A358" s="53">
        <f>ROW(Source!A381)</f>
        <v/>
      </c>
      <c r="B358" s="53" t="n">
        <v>1497603358</v>
      </c>
      <c r="C358" s="53" t="n">
        <v>1497603756</v>
      </c>
      <c r="D358" s="53" t="n">
        <v>0</v>
      </c>
      <c r="E358" s="53" t="n">
        <v>1080</v>
      </c>
      <c r="F358" s="53" t="n">
        <v>1</v>
      </c>
      <c r="G358" s="53" t="n">
        <v>1080</v>
      </c>
      <c r="H358" s="53" t="n">
        <v>3</v>
      </c>
      <c r="I358" s="53" t="inlineStr">
        <is>
          <t>TKP</t>
        </is>
      </c>
      <c r="J358" s="53" t="inlineStr">
        <is>
          <t>ТКП</t>
        </is>
      </c>
      <c r="K358" s="53" t="inlineStr">
        <is>
          <t>Фурнитура дверная премиум: магнитные замки, скрытые петли, цилиндры</t>
        </is>
      </c>
      <c r="L358" s="53" t="n">
        <v>1301</v>
      </c>
      <c r="M358" s="53" t="inlineStr">
        <is>
          <t>компл.</t>
        </is>
      </c>
      <c r="N358" s="53" t="n">
        <v>29.4</v>
      </c>
      <c r="O358" s="53" t="n">
        <v>721265.5</v>
      </c>
      <c r="P358" s="53" t="n">
        <v>721265.54</v>
      </c>
    </row>
    <row r="359" ht="13.8" customHeight="1" s="54">
      <c r="A359" s="53">
        <f>ROW(Source!A382)</f>
        <v/>
      </c>
      <c r="B359" s="53" t="n">
        <v>1497603359</v>
      </c>
      <c r="C359" s="53" t="n">
        <v>1497603757</v>
      </c>
      <c r="D359" s="53" t="n">
        <v>0</v>
      </c>
      <c r="E359" s="53" t="n">
        <v>1080</v>
      </c>
      <c r="F359" s="53" t="n">
        <v>1</v>
      </c>
      <c r="G359" s="53" t="n">
        <v>1080</v>
      </c>
      <c r="H359" s="53" t="n">
        <v>3</v>
      </c>
      <c r="I359" s="53" t="inlineStr">
        <is>
          <t>TKP</t>
        </is>
      </c>
      <c r="J359" s="53" t="inlineStr">
        <is>
          <t>ТКП</t>
        </is>
      </c>
      <c r="K359" s="53" t="inlineStr">
        <is>
          <t>Материалы усиления и ремонта проемов VIP: профиль, смесь, анкера, сетка</t>
        </is>
      </c>
      <c r="L359" s="53" t="n">
        <v>1301</v>
      </c>
      <c r="M359" s="53" t="inlineStr">
        <is>
          <t>компл.</t>
        </is>
      </c>
      <c r="N359" s="53" t="n">
        <v>37.4</v>
      </c>
      <c r="O359" s="53" t="n">
        <v>271087.92</v>
      </c>
      <c r="P359" s="53" t="n">
        <v>271087.9</v>
      </c>
    </row>
    <row r="360" ht="13.8" customHeight="1" s="54">
      <c r="A360" s="53">
        <f>ROW(Source!A383)</f>
        <v/>
      </c>
      <c r="B360" s="53" t="n">
        <v>1497603360</v>
      </c>
      <c r="C360" s="53" t="n">
        <v>1497603758</v>
      </c>
      <c r="D360" s="53" t="n">
        <v>0</v>
      </c>
      <c r="E360" s="53" t="n">
        <v>1080</v>
      </c>
      <c r="F360" s="53" t="n">
        <v>1</v>
      </c>
      <c r="G360" s="53" t="n">
        <v>1080</v>
      </c>
      <c r="H360" s="53" t="n">
        <v>3</v>
      </c>
      <c r="I360" s="53" t="inlineStr">
        <is>
          <t>TKP</t>
        </is>
      </c>
      <c r="J360" s="53" t="inlineStr">
        <is>
          <t>ТКП</t>
        </is>
      </c>
      <c r="K360" s="53" t="inlineStr">
        <is>
          <t>Отделка порталов VIP: шпон/эмаль, доборы, наличники, латунные профили</t>
        </is>
      </c>
      <c r="L360" s="53" t="n">
        <v>1301</v>
      </c>
      <c r="M360" s="53" t="inlineStr">
        <is>
          <t>компл.</t>
        </is>
      </c>
      <c r="N360" s="53" t="n">
        <v>6.48</v>
      </c>
      <c r="O360" s="53" t="n">
        <v>158972.8</v>
      </c>
      <c r="P360" s="53" t="n">
        <v>158972.81</v>
      </c>
    </row>
    <row r="361" ht="13.8" customHeight="1" s="54">
      <c r="A361" s="53">
        <f>ROW(Source!A384)</f>
        <v/>
      </c>
      <c r="B361" s="53" t="n">
        <v>1497603361</v>
      </c>
      <c r="C361" s="53" t="n">
        <v>1497603759</v>
      </c>
      <c r="D361" s="53" t="n">
        <v>0</v>
      </c>
      <c r="E361" s="53" t="n">
        <v>1080</v>
      </c>
      <c r="F361" s="53" t="n">
        <v>1</v>
      </c>
      <c r="G361" s="53" t="n">
        <v>1080</v>
      </c>
      <c r="H361" s="53" t="n">
        <v>3</v>
      </c>
      <c r="I361" s="53" t="inlineStr">
        <is>
          <t>TKP</t>
        </is>
      </c>
      <c r="J361" s="53" t="inlineStr">
        <is>
          <t>ТКП</t>
        </is>
      </c>
      <c r="K361" s="53" t="inlineStr">
        <is>
          <t>Материалы премиального ремонта оконных откосов и примыканий</t>
        </is>
      </c>
      <c r="L361" s="53" t="n">
        <v>1301</v>
      </c>
      <c r="M361" s="53" t="inlineStr">
        <is>
          <t>компл.</t>
        </is>
      </c>
      <c r="N361" s="53" t="n">
        <v>27.5</v>
      </c>
      <c r="O361" s="53" t="n">
        <v>291327.58</v>
      </c>
      <c r="P361" s="53" t="n">
        <v>291327.49</v>
      </c>
    </row>
    <row r="362" ht="13.8" customHeight="1" s="54">
      <c r="A362" s="53">
        <f>ROW(Source!A385)</f>
        <v/>
      </c>
      <c r="B362" s="53" t="n">
        <v>1497603362</v>
      </c>
      <c r="C362" s="53" t="n">
        <v>1497603760</v>
      </c>
      <c r="D362" s="53" t="n">
        <v>0</v>
      </c>
      <c r="E362" s="53" t="n">
        <v>1080</v>
      </c>
      <c r="F362" s="53" t="n">
        <v>1</v>
      </c>
      <c r="G362" s="53" t="n">
        <v>1080</v>
      </c>
      <c r="H362" s="53" t="n">
        <v>3</v>
      </c>
      <c r="I362" s="53" t="inlineStr">
        <is>
          <t>TKP</t>
        </is>
      </c>
      <c r="J362" s="53" t="inlineStr">
        <is>
          <t>ТКП</t>
        </is>
      </c>
      <c r="K362" s="53" t="inlineStr">
        <is>
          <t>Подоконник премиальный камень/композит и торцевые элементы</t>
        </is>
      </c>
      <c r="L362" s="53" t="n">
        <v>1301</v>
      </c>
      <c r="M362" s="53" t="inlineStr">
        <is>
          <t>м.п.</t>
        </is>
      </c>
      <c r="N362" s="53" t="n">
        <v>44</v>
      </c>
      <c r="O362" s="53" t="n">
        <v>417058.4</v>
      </c>
      <c r="P362" s="53" t="n">
        <v>417058.31</v>
      </c>
    </row>
    <row r="363" ht="13.8" customHeight="1" s="54">
      <c r="A363" s="53">
        <f>ROW(Source!A386)</f>
        <v/>
      </c>
      <c r="B363" s="53" t="n">
        <v>1497603363</v>
      </c>
      <c r="C363" s="53" t="n">
        <v>1497603761</v>
      </c>
      <c r="D363" s="53" t="n">
        <v>0</v>
      </c>
      <c r="E363" s="53" t="n">
        <v>1080</v>
      </c>
      <c r="F363" s="53" t="n">
        <v>1</v>
      </c>
      <c r="G363" s="53" t="n">
        <v>1080</v>
      </c>
      <c r="H363" s="53" t="n">
        <v>3</v>
      </c>
      <c r="I363" s="53" t="inlineStr">
        <is>
          <t>TKP</t>
        </is>
      </c>
      <c r="J363" s="53" t="inlineStr">
        <is>
          <t>ТКП</t>
        </is>
      </c>
      <c r="K363" s="53" t="inlineStr">
        <is>
          <t>Оконная фурнитура премиальная, ручки, уплотнения и герметизация</t>
        </is>
      </c>
      <c r="L363" s="53" t="n">
        <v>1301</v>
      </c>
      <c r="M363" s="53" t="inlineStr">
        <is>
          <t>компл.</t>
        </is>
      </c>
      <c r="N363" s="53" t="n">
        <v>26.25</v>
      </c>
      <c r="O363" s="53" t="n">
        <v>190268.93</v>
      </c>
      <c r="P363" s="53" t="n">
        <v>190268.91</v>
      </c>
    </row>
    <row r="364" ht="13.8" customHeight="1" s="54">
      <c r="A364" s="53">
        <f>ROW(Source!A387)</f>
        <v/>
      </c>
      <c r="B364" s="53" t="n">
        <v>1497603364</v>
      </c>
      <c r="C364" s="53" t="n">
        <v>1497603762</v>
      </c>
      <c r="D364" s="53" t="n">
        <v>0</v>
      </c>
      <c r="E364" s="53" t="n">
        <v>1080</v>
      </c>
      <c r="F364" s="53" t="n">
        <v>1</v>
      </c>
      <c r="G364" s="53" t="n">
        <v>1080</v>
      </c>
      <c r="H364" s="53" t="n">
        <v>3</v>
      </c>
      <c r="I364" s="53" t="inlineStr">
        <is>
          <t>TKP</t>
        </is>
      </c>
      <c r="J364" s="53" t="inlineStr">
        <is>
          <t>ТКП</t>
        </is>
      </c>
      <c r="K364" s="53" t="inlineStr">
        <is>
          <t>Жалюзи/рулонные шторы премиальные blackout/дизайнерская ткань</t>
        </is>
      </c>
      <c r="L364" s="53" t="n">
        <v>1301</v>
      </c>
      <c r="M364" s="53" t="inlineStr">
        <is>
          <t>м2</t>
        </is>
      </c>
      <c r="N364" s="53" t="n">
        <v>63</v>
      </c>
      <c r="O364" s="53" t="n">
        <v>667404.99</v>
      </c>
      <c r="P364" s="53" t="n">
        <v>667404.8100000001</v>
      </c>
    </row>
    <row r="365" ht="13.8" customHeight="1" s="54">
      <c r="A365" s="53">
        <f>ROW(Source!A388)</f>
        <v/>
      </c>
      <c r="B365" s="53" t="n">
        <v>1497603365</v>
      </c>
      <c r="C365" s="53" t="n">
        <v>1497603763</v>
      </c>
      <c r="D365" s="53" t="n">
        <v>0</v>
      </c>
      <c r="E365" s="53" t="n">
        <v>1080</v>
      </c>
      <c r="F365" s="53" t="n">
        <v>1</v>
      </c>
      <c r="G365" s="53" t="n">
        <v>1080</v>
      </c>
      <c r="H365" s="53" t="n">
        <v>3</v>
      </c>
      <c r="I365" s="53" t="inlineStr">
        <is>
          <t>TKP</t>
        </is>
      </c>
      <c r="J365" s="53" t="inlineStr">
        <is>
          <t>ТКП</t>
        </is>
      </c>
      <c r="K365" s="53" t="inlineStr">
        <is>
          <t>Карнизы/потолочные шины премиальные скрытого монтажа</t>
        </is>
      </c>
      <c r="L365" s="53" t="n">
        <v>1301</v>
      </c>
      <c r="M365" s="53" t="inlineStr">
        <is>
          <t>м.п.</t>
        </is>
      </c>
      <c r="N365" s="53" t="n">
        <v>47.25</v>
      </c>
      <c r="O365" s="53" t="n">
        <v>200221.4</v>
      </c>
      <c r="P365" s="53" t="n">
        <v>200221.44</v>
      </c>
    </row>
    <row r="366" ht="13.8" customHeight="1" s="54">
      <c r="A366" s="53">
        <f>ROW(Source!A389)</f>
        <v/>
      </c>
      <c r="B366" s="53" t="n">
        <v>1497603366</v>
      </c>
      <c r="C366" s="53" t="n">
        <v>1497603764</v>
      </c>
      <c r="D366" s="53" t="n">
        <v>0</v>
      </c>
      <c r="E366" s="53" t="n">
        <v>1080</v>
      </c>
      <c r="F366" s="53" t="n">
        <v>1</v>
      </c>
      <c r="G366" s="53" t="n">
        <v>1080</v>
      </c>
      <c r="H366" s="53" t="n">
        <v>3</v>
      </c>
      <c r="I366" s="53" t="inlineStr">
        <is>
          <t>TKP</t>
        </is>
      </c>
      <c r="J366" s="53" t="inlineStr">
        <is>
          <t>ТКП</t>
        </is>
      </c>
      <c r="K366" s="53" t="inlineStr">
        <is>
          <t>Дизайнерский радиатор/экран радиатора премиум с комплектом подключения</t>
        </is>
      </c>
      <c r="L366" s="53" t="n">
        <v>1301</v>
      </c>
      <c r="M366" s="53" t="inlineStr">
        <is>
          <t>шт.</t>
        </is>
      </c>
      <c r="N366" s="53" t="n">
        <v>29.4</v>
      </c>
      <c r="O366" s="53" t="n">
        <v>2229366.13</v>
      </c>
      <c r="P366" s="53" t="n">
        <v>2229366.23</v>
      </c>
    </row>
    <row r="367" ht="13.8" customHeight="1" s="54">
      <c r="A367" s="53">
        <f>ROW(Source!A390)</f>
        <v/>
      </c>
      <c r="B367" s="53" t="n">
        <v>1497603367</v>
      </c>
      <c r="C367" s="53" t="n">
        <v>1497603765</v>
      </c>
      <c r="D367" s="53" t="n">
        <v>0</v>
      </c>
      <c r="E367" s="53" t="n">
        <v>1080</v>
      </c>
      <c r="F367" s="53" t="n">
        <v>1</v>
      </c>
      <c r="G367" s="53" t="n">
        <v>1080</v>
      </c>
      <c r="H367" s="53" t="n">
        <v>3</v>
      </c>
      <c r="I367" s="53" t="inlineStr">
        <is>
          <t>TKP</t>
        </is>
      </c>
      <c r="J367" s="53" t="inlineStr">
        <is>
          <t>ТКП</t>
        </is>
      </c>
      <c r="K367" s="53" t="inlineStr">
        <is>
          <t>Приточная установка/бризер премиум с фильтрами HEPA/уголь и монтажом</t>
        </is>
      </c>
      <c r="L367" s="53" t="n">
        <v>1301</v>
      </c>
      <c r="M367" s="53" t="inlineStr">
        <is>
          <t>шт.</t>
        </is>
      </c>
      <c r="N367" s="53" t="n">
        <v>18.54</v>
      </c>
      <c r="O367" s="53" t="n">
        <v>2997801.75</v>
      </c>
      <c r="P367" s="53" t="n">
        <v>2997801.74</v>
      </c>
    </row>
    <row r="368" ht="13.8" customHeight="1" s="54">
      <c r="A368" s="53">
        <f>ROW(Source!A391)</f>
        <v/>
      </c>
      <c r="B368" s="53" t="n">
        <v>1497603368</v>
      </c>
      <c r="C368" s="53" t="n">
        <v>1497603766</v>
      </c>
      <c r="D368" s="53" t="n">
        <v>0</v>
      </c>
      <c r="E368" s="53" t="n">
        <v>1080</v>
      </c>
      <c r="F368" s="53" t="n">
        <v>1</v>
      </c>
      <c r="G368" s="53" t="n">
        <v>1080</v>
      </c>
      <c r="H368" s="53" t="n">
        <v>3</v>
      </c>
      <c r="I368" s="53" t="inlineStr">
        <is>
          <t>TKP</t>
        </is>
      </c>
      <c r="J368" s="53" t="inlineStr">
        <is>
          <t>ТКП</t>
        </is>
      </c>
      <c r="K368" s="53" t="inlineStr">
        <is>
          <t>Кондиционер премиальный инверторный/полупромышленный внутренний блок VIP</t>
        </is>
      </c>
      <c r="L368" s="53" t="n">
        <v>1301</v>
      </c>
      <c r="M368" s="53" t="inlineStr">
        <is>
          <t>шт.</t>
        </is>
      </c>
      <c r="N368" s="53" t="n">
        <v>24.72</v>
      </c>
      <c r="O368" s="53" t="n">
        <v>4824048.67</v>
      </c>
      <c r="P368" s="53" t="n">
        <v>4824048.77</v>
      </c>
    </row>
    <row r="369" ht="13.8" customHeight="1" s="54">
      <c r="A369" s="53">
        <f>ROW(Source!A392)</f>
        <v/>
      </c>
      <c r="B369" s="53" t="n">
        <v>1497603369</v>
      </c>
      <c r="C369" s="53" t="n">
        <v>1497603767</v>
      </c>
      <c r="D369" s="53" t="n">
        <v>0</v>
      </c>
      <c r="E369" s="53" t="n">
        <v>1080</v>
      </c>
      <c r="F369" s="53" t="n">
        <v>1</v>
      </c>
      <c r="G369" s="53" t="n">
        <v>1080</v>
      </c>
      <c r="H369" s="53" t="n">
        <v>3</v>
      </c>
      <c r="I369" s="53" t="inlineStr">
        <is>
          <t>TKP</t>
        </is>
      </c>
      <c r="J369" s="53" t="inlineStr">
        <is>
          <t>ТКП</t>
        </is>
      </c>
      <c r="K369" s="53" t="inlineStr">
        <is>
          <t>Наружный блок кондиционирования/мультисплит премиум с крепежом</t>
        </is>
      </c>
      <c r="L369" s="53" t="n">
        <v>1301</v>
      </c>
      <c r="M369" s="53" t="inlineStr">
        <is>
          <t>шт.</t>
        </is>
      </c>
      <c r="N369" s="53" t="n">
        <v>24.72</v>
      </c>
      <c r="O369" s="53" t="n">
        <v>5099708.81</v>
      </c>
      <c r="P369" s="53" t="n">
        <v>5099708.7</v>
      </c>
    </row>
    <row r="370" ht="13.8" customHeight="1" s="54">
      <c r="A370" s="53">
        <f>ROW(Source!A393)</f>
        <v/>
      </c>
      <c r="B370" s="53" t="n">
        <v>1497603370</v>
      </c>
      <c r="C370" s="53" t="n">
        <v>1497603768</v>
      </c>
      <c r="D370" s="53" t="n">
        <v>0</v>
      </c>
      <c r="E370" s="53" t="n">
        <v>1080</v>
      </c>
      <c r="F370" s="53" t="n">
        <v>1</v>
      </c>
      <c r="G370" s="53" t="n">
        <v>1080</v>
      </c>
      <c r="H370" s="53" t="n">
        <v>3</v>
      </c>
      <c r="I370" s="53" t="inlineStr">
        <is>
          <t>TKP</t>
        </is>
      </c>
      <c r="J370" s="53" t="inlineStr">
        <is>
          <t>ТКП</t>
        </is>
      </c>
      <c r="K370" s="53" t="inlineStr">
        <is>
          <t>Кабель премиальный ВВГнг(А)-FRLSLTx 3х2,5 для VIP зон</t>
        </is>
      </c>
      <c r="L370" s="53" t="n">
        <v>1301</v>
      </c>
      <c r="M370" s="53" t="inlineStr">
        <is>
          <t>м.п.</t>
        </is>
      </c>
      <c r="N370" s="53" t="n">
        <v>2772</v>
      </c>
      <c r="O370" s="53" t="n">
        <v>680054.76</v>
      </c>
      <c r="P370" s="53" t="n">
        <v>680050.37</v>
      </c>
    </row>
    <row r="371" ht="13.8" customHeight="1" s="54">
      <c r="A371" s="53">
        <f>ROW(Source!A394)</f>
        <v/>
      </c>
      <c r="B371" s="53" t="n">
        <v>1497603371</v>
      </c>
      <c r="C371" s="53" t="n">
        <v>1497603769</v>
      </c>
      <c r="D371" s="53" t="n">
        <v>0</v>
      </c>
      <c r="E371" s="53" t="n">
        <v>1080</v>
      </c>
      <c r="F371" s="53" t="n">
        <v>1</v>
      </c>
      <c r="G371" s="53" t="n">
        <v>1080</v>
      </c>
      <c r="H371" s="53" t="n">
        <v>3</v>
      </c>
      <c r="I371" s="53" t="inlineStr">
        <is>
          <t>TKP</t>
        </is>
      </c>
      <c r="J371" s="53" t="inlineStr">
        <is>
          <t>ТКП</t>
        </is>
      </c>
      <c r="K371" s="53" t="inlineStr">
        <is>
          <t>Розетка премиальная Legrand/Schneider дизайнерская серия</t>
        </is>
      </c>
      <c r="L371" s="53" t="n">
        <v>1301</v>
      </c>
      <c r="M371" s="53" t="inlineStr">
        <is>
          <t>шт.</t>
        </is>
      </c>
      <c r="N371" s="53" t="n">
        <v>231</v>
      </c>
      <c r="O371" s="53" t="n">
        <v>463670.13</v>
      </c>
      <c r="P371" s="53" t="n">
        <v>463670.71</v>
      </c>
    </row>
    <row r="372" ht="13.8" customHeight="1" s="54">
      <c r="A372" s="53">
        <f>ROW(Source!A395)</f>
        <v/>
      </c>
      <c r="B372" s="53" t="n">
        <v>1497603372</v>
      </c>
      <c r="C372" s="53" t="n">
        <v>1497603770</v>
      </c>
      <c r="D372" s="53" t="n">
        <v>0</v>
      </c>
      <c r="E372" s="53" t="n">
        <v>1080</v>
      </c>
      <c r="F372" s="53" t="n">
        <v>1</v>
      </c>
      <c r="G372" s="53" t="n">
        <v>1080</v>
      </c>
      <c r="H372" s="53" t="n">
        <v>3</v>
      </c>
      <c r="I372" s="53" t="inlineStr">
        <is>
          <t>TKP</t>
        </is>
      </c>
      <c r="J372" s="53" t="inlineStr">
        <is>
          <t>ТКП</t>
        </is>
      </c>
      <c r="K372" s="53" t="inlineStr">
        <is>
          <t>Выключатель премиальный Legrand/Schneider дизайнерская серия</t>
        </is>
      </c>
      <c r="L372" s="53" t="n">
        <v>1301</v>
      </c>
      <c r="M372" s="53" t="inlineStr">
        <is>
          <t>шт.</t>
        </is>
      </c>
      <c r="N372" s="53" t="n">
        <v>75.90000000000001</v>
      </c>
      <c r="O372" s="53" t="n">
        <v>126957.17</v>
      </c>
      <c r="P372" s="53" t="n">
        <v>126957.46</v>
      </c>
    </row>
    <row r="373" ht="13.8" customHeight="1" s="54">
      <c r="A373" s="53">
        <f>ROW(Source!A396)</f>
        <v/>
      </c>
      <c r="B373" s="53" t="n">
        <v>1497603373</v>
      </c>
      <c r="C373" s="53" t="n">
        <v>1497603771</v>
      </c>
      <c r="D373" s="53" t="n">
        <v>0</v>
      </c>
      <c r="E373" s="53" t="n">
        <v>1080</v>
      </c>
      <c r="F373" s="53" t="n">
        <v>1</v>
      </c>
      <c r="G373" s="53" t="n">
        <v>1080</v>
      </c>
      <c r="H373" s="53" t="n">
        <v>3</v>
      </c>
      <c r="I373" s="53" t="inlineStr">
        <is>
          <t>TKP</t>
        </is>
      </c>
      <c r="J373" s="53" t="inlineStr">
        <is>
          <t>ТКП</t>
        </is>
      </c>
      <c r="K373" s="53" t="inlineStr">
        <is>
          <t>Рамки, клавиши и лицевые панели премиальной дизайнерской серии</t>
        </is>
      </c>
      <c r="L373" s="53" t="n">
        <v>1301</v>
      </c>
      <c r="M373" s="53" t="inlineStr">
        <is>
          <t>компл.</t>
        </is>
      </c>
      <c r="N373" s="53" t="n">
        <v>306.9</v>
      </c>
      <c r="O373" s="53" t="n">
        <v>410681.3</v>
      </c>
      <c r="P373" s="53" t="n">
        <v>410679.77</v>
      </c>
    </row>
    <row r="374" ht="13.8" customHeight="1" s="54">
      <c r="A374" s="53">
        <f>ROW(Source!A397)</f>
        <v/>
      </c>
      <c r="B374" s="53" t="n">
        <v>1497603374</v>
      </c>
      <c r="C374" s="53" t="n">
        <v>1497603772</v>
      </c>
      <c r="D374" s="53" t="n">
        <v>0</v>
      </c>
      <c r="E374" s="53" t="n">
        <v>1080</v>
      </c>
      <c r="F374" s="53" t="n">
        <v>1</v>
      </c>
      <c r="G374" s="53" t="n">
        <v>1080</v>
      </c>
      <c r="H374" s="53" t="n">
        <v>3</v>
      </c>
      <c r="I374" s="53" t="inlineStr">
        <is>
          <t>TKP</t>
        </is>
      </c>
      <c r="J374" s="53" t="inlineStr">
        <is>
          <t>ТКП</t>
        </is>
      </c>
      <c r="K374" s="53" t="inlineStr">
        <is>
          <t>Светильник дизайнерский/премиальный LED с высоким CRI</t>
        </is>
      </c>
      <c r="L374" s="53" t="n">
        <v>1301</v>
      </c>
      <c r="M374" s="53" t="inlineStr">
        <is>
          <t>шт.</t>
        </is>
      </c>
      <c r="N374" s="53" t="n">
        <v>86.09999999999999</v>
      </c>
      <c r="O374" s="53" t="n">
        <v>624082.0699999999</v>
      </c>
      <c r="P374" s="53" t="n">
        <v>624082.04</v>
      </c>
    </row>
    <row r="375" ht="13.8" customHeight="1" s="54">
      <c r="A375" s="53">
        <f>ROW(Source!A398)</f>
        <v/>
      </c>
      <c r="B375" s="53" t="n">
        <v>1497603375</v>
      </c>
      <c r="C375" s="53" t="n">
        <v>1497603773</v>
      </c>
      <c r="D375" s="53" t="n">
        <v>0</v>
      </c>
      <c r="E375" s="53" t="n">
        <v>1080</v>
      </c>
      <c r="F375" s="53" t="n">
        <v>1</v>
      </c>
      <c r="G375" s="53" t="n">
        <v>1080</v>
      </c>
      <c r="H375" s="53" t="n">
        <v>3</v>
      </c>
      <c r="I375" s="53" t="inlineStr">
        <is>
          <t>TKP</t>
        </is>
      </c>
      <c r="J375" s="53" t="inlineStr">
        <is>
          <t>ТКП</t>
        </is>
      </c>
      <c r="K375" s="53" t="inlineStr">
        <is>
          <t>Керамогранит премиальный крупноформатный 600х1200/1200х1200</t>
        </is>
      </c>
      <c r="L375" s="53" t="n">
        <v>1301</v>
      </c>
      <c r="M375" s="53" t="inlineStr">
        <is>
          <t>м2</t>
        </is>
      </c>
      <c r="N375" s="53" t="n">
        <v>89.76000000000001</v>
      </c>
      <c r="O375" s="53" t="n">
        <v>650611</v>
      </c>
      <c r="P375" s="53" t="n">
        <v>650610.96</v>
      </c>
    </row>
    <row r="376" ht="13.8" customHeight="1" s="54">
      <c r="A376" s="53">
        <f>ROW(Source!A399)</f>
        <v/>
      </c>
      <c r="B376" s="53" t="n">
        <v>1497603376</v>
      </c>
      <c r="C376" s="53" t="n">
        <v>1497603774</v>
      </c>
      <c r="D376" s="53" t="n">
        <v>0</v>
      </c>
      <c r="E376" s="53" t="n">
        <v>1080</v>
      </c>
      <c r="F376" s="53" t="n">
        <v>1</v>
      </c>
      <c r="G376" s="53" t="n">
        <v>1080</v>
      </c>
      <c r="H376" s="53" t="n">
        <v>3</v>
      </c>
      <c r="I376" s="53" t="inlineStr">
        <is>
          <t>TKP</t>
        </is>
      </c>
      <c r="J376" s="53" t="inlineStr">
        <is>
          <t>ТКП</t>
        </is>
      </c>
      <c r="K376" s="53" t="inlineStr">
        <is>
          <t>Клей эластичный премиальный C2TE S1/S2 для крупноформатного керамогранита</t>
        </is>
      </c>
      <c r="L376" s="53" t="n">
        <v>1301</v>
      </c>
      <c r="M376" s="53" t="inlineStr">
        <is>
          <t>меш.</t>
        </is>
      </c>
      <c r="N376" s="53" t="n">
        <v>51.7</v>
      </c>
      <c r="O376" s="53" t="n">
        <v>83595.8</v>
      </c>
      <c r="P376" s="53" t="n">
        <v>83595.66</v>
      </c>
    </row>
    <row r="377" ht="13.8" customHeight="1" s="54">
      <c r="A377" s="53">
        <f>ROW(Source!A400)</f>
        <v/>
      </c>
      <c r="B377" s="53" t="n">
        <v>1497603377</v>
      </c>
      <c r="C377" s="53" t="n">
        <v>1497603775</v>
      </c>
      <c r="D377" s="53" t="n">
        <v>0</v>
      </c>
      <c r="E377" s="53" t="n">
        <v>1080</v>
      </c>
      <c r="F377" s="53" t="n">
        <v>1</v>
      </c>
      <c r="G377" s="53" t="n">
        <v>1080</v>
      </c>
      <c r="H377" s="53" t="n">
        <v>3</v>
      </c>
      <c r="I377" s="53" t="inlineStr">
        <is>
          <t>TKP</t>
        </is>
      </c>
      <c r="J377" s="53" t="inlineStr">
        <is>
          <t>ТКП</t>
        </is>
      </c>
      <c r="K377" s="53" t="inlineStr">
        <is>
          <t>Затирка эпоксидная/премиальная влагостойкая</t>
        </is>
      </c>
      <c r="L377" s="53" t="n">
        <v>1301</v>
      </c>
      <c r="M377" s="53" t="inlineStr">
        <is>
          <t>шт.</t>
        </is>
      </c>
      <c r="N377" s="53" t="n">
        <v>48.4</v>
      </c>
      <c r="O377" s="53" t="n">
        <v>151122.22</v>
      </c>
      <c r="P377" s="53" t="n">
        <v>151122.3</v>
      </c>
    </row>
    <row r="378" ht="13.8" customHeight="1" s="54">
      <c r="A378" s="53">
        <f>ROW(Source!A401)</f>
        <v/>
      </c>
      <c r="B378" s="53" t="n">
        <v>1497603378</v>
      </c>
      <c r="C378" s="53" t="n">
        <v>1497603776</v>
      </c>
      <c r="D378" s="53" t="n">
        <v>0</v>
      </c>
      <c r="E378" s="53" t="n">
        <v>1080</v>
      </c>
      <c r="F378" s="53" t="n">
        <v>1</v>
      </c>
      <c r="G378" s="53" t="n">
        <v>1080</v>
      </c>
      <c r="H378" s="53" t="n">
        <v>3</v>
      </c>
      <c r="I378" s="53" t="inlineStr">
        <is>
          <t>TKP</t>
        </is>
      </c>
      <c r="J378" s="53" t="inlineStr">
        <is>
          <t>ТКП</t>
        </is>
      </c>
      <c r="K378" s="53" t="inlineStr">
        <is>
          <t>Шпаклевка влагостойкая премиальная для санузлов и кухни</t>
        </is>
      </c>
      <c r="L378" s="53" t="n">
        <v>1301</v>
      </c>
      <c r="M378" s="53" t="inlineStr">
        <is>
          <t>меш.</t>
        </is>
      </c>
      <c r="N378" s="53" t="n">
        <v>19.8</v>
      </c>
      <c r="O378" s="53" t="n">
        <v>92734.09</v>
      </c>
      <c r="P378" s="53" t="n">
        <v>92734.14</v>
      </c>
    </row>
    <row r="379" ht="13.8" customHeight="1" s="54">
      <c r="A379" s="53">
        <f>ROW(Source!A402)</f>
        <v/>
      </c>
      <c r="B379" s="53" t="n">
        <v>1497603379</v>
      </c>
      <c r="C379" s="53" t="n">
        <v>1497603777</v>
      </c>
      <c r="D379" s="53" t="n">
        <v>0</v>
      </c>
      <c r="E379" s="53" t="n">
        <v>1080</v>
      </c>
      <c r="F379" s="53" t="n">
        <v>1</v>
      </c>
      <c r="G379" s="53" t="n">
        <v>1080</v>
      </c>
      <c r="H379" s="53" t="n">
        <v>3</v>
      </c>
      <c r="I379" s="53" t="inlineStr">
        <is>
          <t>TKP</t>
        </is>
      </c>
      <c r="J379" s="53" t="inlineStr">
        <is>
          <t>ТКП</t>
        </is>
      </c>
      <c r="K379" s="53" t="inlineStr">
        <is>
          <t>Керамогранит/плитка премиальная крупноформатная для стен</t>
        </is>
      </c>
      <c r="L379" s="53" t="n">
        <v>1301</v>
      </c>
      <c r="M379" s="53" t="inlineStr">
        <is>
          <t>м2</t>
        </is>
      </c>
      <c r="N379" s="53" t="n">
        <v>110.77</v>
      </c>
      <c r="O379" s="53" t="n">
        <v>802898.62</v>
      </c>
      <c r="P379" s="53" t="n">
        <v>802898.58</v>
      </c>
    </row>
    <row r="380" ht="13.8" customHeight="1" s="54">
      <c r="A380" s="53">
        <f>ROW(Source!A403)</f>
        <v/>
      </c>
      <c r="B380" s="53" t="n">
        <v>1497603380</v>
      </c>
      <c r="C380" s="53" t="n">
        <v>1497603778</v>
      </c>
      <c r="D380" s="53" t="n">
        <v>0</v>
      </c>
      <c r="E380" s="53" t="n">
        <v>1080</v>
      </c>
      <c r="F380" s="53" t="n">
        <v>1</v>
      </c>
      <c r="G380" s="53" t="n">
        <v>1080</v>
      </c>
      <c r="H380" s="53" t="n">
        <v>3</v>
      </c>
      <c r="I380" s="53" t="inlineStr">
        <is>
          <t>TKP</t>
        </is>
      </c>
      <c r="J380" s="53" t="inlineStr">
        <is>
          <t>ТКП</t>
        </is>
      </c>
      <c r="K380" s="53" t="inlineStr">
        <is>
          <t>Скрытый ревизионный люк под плитку премиальный</t>
        </is>
      </c>
      <c r="L380" s="53" t="n">
        <v>1301</v>
      </c>
      <c r="M380" s="53" t="inlineStr">
        <is>
          <t>шт.</t>
        </is>
      </c>
      <c r="N380" s="53" t="n">
        <v>12.6</v>
      </c>
      <c r="O380" s="53" t="n">
        <v>203734.06</v>
      </c>
      <c r="P380" s="53" t="n">
        <v>203734.1</v>
      </c>
    </row>
    <row r="381" ht="13.8" customHeight="1" s="54">
      <c r="A381" s="53">
        <f>ROW(Source!A404)</f>
        <v/>
      </c>
      <c r="B381" s="53" t="n">
        <v>1497603381</v>
      </c>
      <c r="C381" s="53" t="n">
        <v>1497603779</v>
      </c>
      <c r="D381" s="53" t="n">
        <v>0</v>
      </c>
      <c r="E381" s="53" t="n">
        <v>1080</v>
      </c>
      <c r="F381" s="53" t="n">
        <v>1</v>
      </c>
      <c r="G381" s="53" t="n">
        <v>1080</v>
      </c>
      <c r="H381" s="53" t="n">
        <v>3</v>
      </c>
      <c r="I381" s="53" t="inlineStr">
        <is>
          <t>TKP</t>
        </is>
      </c>
      <c r="J381" s="53" t="inlineStr">
        <is>
          <t>ТКП</t>
        </is>
      </c>
      <c r="K381" s="53" t="inlineStr">
        <is>
          <t>Полотенцесушитель дизайнерский с комплектом подключения VIP</t>
        </is>
      </c>
      <c r="L381" s="53" t="n">
        <v>1301</v>
      </c>
      <c r="M381" s="53" t="inlineStr">
        <is>
          <t>шт.</t>
        </is>
      </c>
      <c r="N381" s="53" t="n">
        <v>6.86</v>
      </c>
      <c r="O381" s="53" t="n">
        <v>321291.05</v>
      </c>
      <c r="P381" s="53" t="n">
        <v>321291.02</v>
      </c>
    </row>
    <row r="382" ht="13.8" customHeight="1" s="54">
      <c r="A382" s="53">
        <f>ROW(Source!A405)</f>
        <v/>
      </c>
      <c r="B382" s="53" t="n">
        <v>1497603382</v>
      </c>
      <c r="C382" s="53" t="n">
        <v>1497603780</v>
      </c>
      <c r="D382" s="53" t="n">
        <v>0</v>
      </c>
      <c r="E382" s="53" t="n">
        <v>1080</v>
      </c>
      <c r="F382" s="53" t="n">
        <v>1</v>
      </c>
      <c r="G382" s="53" t="n">
        <v>1080</v>
      </c>
      <c r="H382" s="53" t="n">
        <v>3</v>
      </c>
      <c r="I382" s="53" t="inlineStr">
        <is>
          <t>TKP</t>
        </is>
      </c>
      <c r="J382" s="53" t="inlineStr">
        <is>
          <t>ТКП</t>
        </is>
      </c>
      <c r="K382" s="53" t="inlineStr">
        <is>
          <t>Раковина премиальная накладная/встраиваемая с крепежом</t>
        </is>
      </c>
      <c r="L382" s="53" t="n">
        <v>1301</v>
      </c>
      <c r="M382" s="53" t="inlineStr">
        <is>
          <t>шт.</t>
        </is>
      </c>
      <c r="N382" s="53" t="n">
        <v>3.15</v>
      </c>
      <c r="O382" s="53" t="n">
        <v>98354.39999999999</v>
      </c>
      <c r="P382" s="53" t="n">
        <v>98354.39</v>
      </c>
    </row>
    <row r="383" ht="13.8" customHeight="1" s="54">
      <c r="A383" s="53">
        <f>ROW(Source!A406)</f>
        <v/>
      </c>
      <c r="B383" s="53" t="n">
        <v>1497603383</v>
      </c>
      <c r="C383" s="53" t="n">
        <v>1497603781</v>
      </c>
      <c r="D383" s="53" t="n">
        <v>0</v>
      </c>
      <c r="E383" s="53" t="n">
        <v>1080</v>
      </c>
      <c r="F383" s="53" t="n">
        <v>1</v>
      </c>
      <c r="G383" s="53" t="n">
        <v>1080</v>
      </c>
      <c r="H383" s="53" t="n">
        <v>3</v>
      </c>
      <c r="I383" s="53" t="inlineStr">
        <is>
          <t>TKP</t>
        </is>
      </c>
      <c r="J383" s="53" t="inlineStr">
        <is>
          <t>ТКП</t>
        </is>
      </c>
      <c r="K383" s="53" t="inlineStr">
        <is>
          <t>Зеркало премиальное с подсветкой и крепежом</t>
        </is>
      </c>
      <c r="L383" s="53" t="n">
        <v>1301</v>
      </c>
      <c r="M383" s="53" t="inlineStr">
        <is>
          <t>шт.</t>
        </is>
      </c>
      <c r="N383" s="53" t="n">
        <v>3.15</v>
      </c>
      <c r="O383" s="53" t="n">
        <v>77278.45</v>
      </c>
      <c r="P383" s="53" t="n">
        <v>77278.45</v>
      </c>
    </row>
    <row r="384" ht="13.8" customHeight="1" s="54">
      <c r="A384" s="53">
        <f>ROW(Source!A407)</f>
        <v/>
      </c>
      <c r="B384" s="53" t="n">
        <v>1497603384</v>
      </c>
      <c r="C384" s="53" t="n">
        <v>1497603782</v>
      </c>
      <c r="D384" s="53" t="n">
        <v>0</v>
      </c>
      <c r="E384" s="53" t="n">
        <v>1080</v>
      </c>
      <c r="F384" s="53" t="n">
        <v>1</v>
      </c>
      <c r="G384" s="53" t="n">
        <v>1080</v>
      </c>
      <c r="H384" s="53" t="n">
        <v>3</v>
      </c>
      <c r="I384" s="53" t="inlineStr">
        <is>
          <t>TKP</t>
        </is>
      </c>
      <c r="J384" s="53" t="inlineStr">
        <is>
          <t>ТКП</t>
        </is>
      </c>
      <c r="K384" s="53" t="inlineStr">
        <is>
          <t>Санитарные аксессуары премиальные: дозаторы, держатели, крючки, ершики</t>
        </is>
      </c>
      <c r="L384" s="53" t="n">
        <v>1301</v>
      </c>
      <c r="M384" s="53" t="inlineStr">
        <is>
          <t>компл.</t>
        </is>
      </c>
      <c r="N384" s="53" t="n">
        <v>3.15</v>
      </c>
      <c r="O384" s="53" t="n">
        <v>50933.52</v>
      </c>
      <c r="P384" s="53" t="n">
        <v>50933.52</v>
      </c>
    </row>
    <row r="385" ht="13.8" customHeight="1" s="54">
      <c r="A385" s="53">
        <f>ROW(Source!A408)</f>
        <v/>
      </c>
      <c r="B385" s="53" t="n">
        <v>1497603385</v>
      </c>
      <c r="C385" s="53" t="n">
        <v>1497603783</v>
      </c>
      <c r="D385" s="53" t="n">
        <v>0</v>
      </c>
      <c r="E385" s="53" t="n">
        <v>1080</v>
      </c>
      <c r="F385" s="53" t="n">
        <v>1</v>
      </c>
      <c r="G385" s="53" t="n">
        <v>1080</v>
      </c>
      <c r="H385" s="53" t="n">
        <v>3</v>
      </c>
      <c r="I385" s="53" t="inlineStr">
        <is>
          <t>TKP</t>
        </is>
      </c>
      <c r="J385" s="53" t="inlineStr">
        <is>
          <t>ТКП</t>
        </is>
      </c>
      <c r="K385" s="53" t="inlineStr">
        <is>
          <t>Сушилка для рук/диспенсер премиальный</t>
        </is>
      </c>
      <c r="L385" s="53" t="n">
        <v>1301</v>
      </c>
      <c r="M385" s="53" t="inlineStr">
        <is>
          <t>шт.</t>
        </is>
      </c>
      <c r="N385" s="53" t="n">
        <v>3.15</v>
      </c>
      <c r="O385" s="53" t="n">
        <v>98354.39999999999</v>
      </c>
      <c r="P385" s="53" t="n">
        <v>98354.39</v>
      </c>
    </row>
    <row r="386" ht="13.8" customHeight="1" s="54">
      <c r="A386" s="53">
        <f>ROW(Source!A409)</f>
        <v/>
      </c>
      <c r="B386" s="53" t="n">
        <v>1497603386</v>
      </c>
      <c r="C386" s="53" t="n">
        <v>1497603784</v>
      </c>
      <c r="D386" s="53" t="n">
        <v>0</v>
      </c>
      <c r="E386" s="53" t="n">
        <v>1080</v>
      </c>
      <c r="F386" s="53" t="n">
        <v>1</v>
      </c>
      <c r="G386" s="53" t="n">
        <v>1080</v>
      </c>
      <c r="H386" s="53" t="n">
        <v>3</v>
      </c>
      <c r="I386" s="53" t="inlineStr">
        <is>
          <t>TKP</t>
        </is>
      </c>
      <c r="J386" s="53" t="inlineStr">
        <is>
          <t>ТКП</t>
        </is>
      </c>
      <c r="K386" s="53" t="inlineStr">
        <is>
          <t>Смеситель премиальный Grohe/Hansgrohe дизайнерская серия</t>
        </is>
      </c>
      <c r="L386" s="53" t="n">
        <v>1301</v>
      </c>
      <c r="M386" s="53" t="inlineStr">
        <is>
          <t>шт.</t>
        </is>
      </c>
      <c r="N386" s="53" t="n">
        <v>7.35</v>
      </c>
      <c r="O386" s="53" t="n">
        <v>295063.18</v>
      </c>
      <c r="P386" s="53" t="n">
        <v>295063.18</v>
      </c>
    </row>
    <row r="387" ht="13.8" customHeight="1" s="54">
      <c r="A387" s="53">
        <f>ROW(Source!A410)</f>
        <v/>
      </c>
      <c r="B387" s="53" t="n">
        <v>1497603387</v>
      </c>
      <c r="C387" s="53" t="n">
        <v>1497603785</v>
      </c>
      <c r="D387" s="53" t="n">
        <v>0</v>
      </c>
      <c r="E387" s="53" t="n">
        <v>1080</v>
      </c>
      <c r="F387" s="53" t="n">
        <v>1</v>
      </c>
      <c r="G387" s="53" t="n">
        <v>1080</v>
      </c>
      <c r="H387" s="53" t="n">
        <v>3</v>
      </c>
      <c r="I387" s="53" t="inlineStr">
        <is>
          <t>TKP</t>
        </is>
      </c>
      <c r="J387" s="53" t="inlineStr">
        <is>
          <t>ТКП</t>
        </is>
      </c>
      <c r="K387" s="53" t="inlineStr">
        <is>
          <t>Унитаз подвесной премиальный с инсталляцией Geberit/Grohe</t>
        </is>
      </c>
      <c r="L387" s="53" t="n">
        <v>1301</v>
      </c>
      <c r="M387" s="53" t="inlineStr">
        <is>
          <t>шт.</t>
        </is>
      </c>
      <c r="N387" s="53" t="n">
        <v>6.3</v>
      </c>
      <c r="O387" s="53" t="n">
        <v>365316.34</v>
      </c>
      <c r="P387" s="53" t="n">
        <v>365316.31</v>
      </c>
    </row>
    <row r="388" ht="13.8" customHeight="1" s="54">
      <c r="A388" s="53">
        <f>ROW(Source!A411)</f>
        <v/>
      </c>
      <c r="B388" s="53" t="n">
        <v>1497603388</v>
      </c>
      <c r="C388" s="53" t="n">
        <v>1497603786</v>
      </c>
      <c r="D388" s="53" t="n">
        <v>0</v>
      </c>
      <c r="E388" s="53" t="n">
        <v>1080</v>
      </c>
      <c r="F388" s="53" t="n">
        <v>1</v>
      </c>
      <c r="G388" s="53" t="n">
        <v>1080</v>
      </c>
      <c r="H388" s="53" t="n">
        <v>3</v>
      </c>
      <c r="I388" s="53" t="inlineStr">
        <is>
          <t>PETR-660787</t>
        </is>
      </c>
      <c r="J388" s="53" t="inlineStr">
        <is>
          <t>PETR-660787</t>
        </is>
      </c>
      <c r="K388" s="53" t="inlineStr">
        <is>
          <t>Душевой комплект/ванная группа по спецификации</t>
        </is>
      </c>
      <c r="L388" s="53" t="n">
        <v>1301</v>
      </c>
      <c r="M388" s="53" t="inlineStr">
        <is>
          <t>компл.</t>
        </is>
      </c>
      <c r="N388" s="53" t="n">
        <v>2.1</v>
      </c>
      <c r="O388" s="53" t="n">
        <v>42151.87</v>
      </c>
      <c r="P388" s="53" t="n">
        <v>42151.88</v>
      </c>
    </row>
    <row r="389" ht="13.8" customHeight="1" s="54">
      <c r="A389" s="53">
        <f>ROW(Source!A412)</f>
        <v/>
      </c>
      <c r="B389" s="53" t="n">
        <v>1497603389</v>
      </c>
      <c r="C389" s="53" t="n">
        <v>1497603787</v>
      </c>
      <c r="D389" s="53" t="n">
        <v>0</v>
      </c>
      <c r="E389" s="53" t="n">
        <v>1080</v>
      </c>
      <c r="F389" s="53" t="n">
        <v>1</v>
      </c>
      <c r="G389" s="53" t="n">
        <v>1080</v>
      </c>
      <c r="H389" s="53" t="n">
        <v>3</v>
      </c>
      <c r="I389" s="53" t="inlineStr">
        <is>
          <t>TKP</t>
        </is>
      </c>
      <c r="J389" s="53" t="inlineStr">
        <is>
          <t>ТКП</t>
        </is>
      </c>
      <c r="K389" s="53" t="inlineStr">
        <is>
          <t>Сауна VIP: термолипа/абаш, фольга, утеплитель и скрытый крепеж</t>
        </is>
      </c>
      <c r="L389" s="53" t="n">
        <v>1301</v>
      </c>
      <c r="M389" s="53" t="inlineStr">
        <is>
          <t>м2</t>
        </is>
      </c>
      <c r="N389" s="53" t="n">
        <v>5.63</v>
      </c>
      <c r="O389" s="53" t="n">
        <v>103589.92</v>
      </c>
      <c r="P389" s="53" t="n">
        <v>103589.92</v>
      </c>
    </row>
    <row r="390" ht="13.8" customHeight="1" s="54">
      <c r="A390" s="53">
        <f>ROW(Source!A413)</f>
        <v/>
      </c>
      <c r="B390" s="53" t="n">
        <v>1497603390</v>
      </c>
      <c r="C390" s="53" t="n">
        <v>1497603788</v>
      </c>
      <c r="D390" s="53" t="n">
        <v>0</v>
      </c>
      <c r="E390" s="53" t="n">
        <v>1080</v>
      </c>
      <c r="F390" s="53" t="n">
        <v>1</v>
      </c>
      <c r="G390" s="53" t="n">
        <v>1080</v>
      </c>
      <c r="H390" s="53" t="n">
        <v>3</v>
      </c>
      <c r="I390" s="53" t="inlineStr">
        <is>
          <t>TKP</t>
        </is>
      </c>
      <c r="J390" s="53" t="inlineStr">
        <is>
          <t>ТКП</t>
        </is>
      </c>
      <c r="K390" s="53" t="inlineStr">
        <is>
          <t>Электрокаменка сауны премиальная Harvia/аналог, пульт, кабель и защита</t>
        </is>
      </c>
      <c r="L390" s="53" t="n">
        <v>1301</v>
      </c>
      <c r="M390" s="53" t="inlineStr">
        <is>
          <t>компл.</t>
        </is>
      </c>
      <c r="N390" s="53" t="n">
        <v>1.03</v>
      </c>
      <c r="O390" s="53" t="n">
        <v>166544.54</v>
      </c>
      <c r="P390" s="53" t="n">
        <v>166544.54</v>
      </c>
    </row>
    <row r="391" ht="13.8" customHeight="1" s="54">
      <c r="A391" s="53">
        <f>ROW(Source!A414)</f>
        <v/>
      </c>
      <c r="B391" s="53" t="n">
        <v>1497603391</v>
      </c>
      <c r="C391" s="53" t="n">
        <v>1497603789</v>
      </c>
      <c r="D391" s="53" t="n">
        <v>0</v>
      </c>
      <c r="E391" s="53" t="n">
        <v>1080</v>
      </c>
      <c r="F391" s="53" t="n">
        <v>1</v>
      </c>
      <c r="G391" s="53" t="n">
        <v>1080</v>
      </c>
      <c r="H391" s="53" t="n">
        <v>3</v>
      </c>
      <c r="I391" s="53" t="inlineStr">
        <is>
          <t>TKP</t>
        </is>
      </c>
      <c r="J391" s="53" t="inlineStr">
        <is>
          <t>ТКП</t>
        </is>
      </c>
      <c r="K391" s="53" t="inlineStr">
        <is>
          <t>Сауна VIP: стеклянная дверь, решетки, светильники, датчики, герметики</t>
        </is>
      </c>
      <c r="L391" s="53" t="n">
        <v>1301</v>
      </c>
      <c r="M391" s="53" t="inlineStr">
        <is>
          <t>компл.</t>
        </is>
      </c>
      <c r="N391" s="53" t="n">
        <v>1.05</v>
      </c>
      <c r="O391" s="53" t="n">
        <v>91329.08</v>
      </c>
      <c r="P391" s="53" t="n">
        <v>91329.08</v>
      </c>
    </row>
    <row r="392" ht="13.8" customHeight="1" s="54">
      <c r="A392" s="53">
        <f>ROW(Source!A415)</f>
        <v/>
      </c>
      <c r="B392" s="53" t="n">
        <v>1497603392</v>
      </c>
      <c r="C392" s="53" t="n">
        <v>1497603790</v>
      </c>
      <c r="D392" s="53" t="n">
        <v>0</v>
      </c>
      <c r="E392" s="53" t="n">
        <v>1080</v>
      </c>
      <c r="F392" s="53" t="n">
        <v>1</v>
      </c>
      <c r="G392" s="53" t="n">
        <v>1080</v>
      </c>
      <c r="H392" s="53" t="n">
        <v>3</v>
      </c>
      <c r="I392" s="53" t="inlineStr">
        <is>
          <t>TKP</t>
        </is>
      </c>
      <c r="J392" s="53" t="inlineStr">
        <is>
          <t>ТКП</t>
        </is>
      </c>
      <c r="K392" s="53" t="inlineStr">
        <is>
          <t>Фасады встроенного шкафа премиальные с направляющими и доводчиками</t>
        </is>
      </c>
      <c r="L392" s="53" t="n">
        <v>1301</v>
      </c>
      <c r="M392" s="53" t="inlineStr">
        <is>
          <t>компл.</t>
        </is>
      </c>
      <c r="N392" s="53" t="n">
        <v>6.3</v>
      </c>
      <c r="O392" s="53" t="n">
        <v>365316.34</v>
      </c>
      <c r="P392" s="53" t="n">
        <v>365316.31</v>
      </c>
    </row>
    <row r="393" ht="13.8" customHeight="1" s="54">
      <c r="A393" s="53">
        <f>ROW(Source!A416)</f>
        <v/>
      </c>
      <c r="B393" s="53" t="n">
        <v>1497603393</v>
      </c>
      <c r="C393" s="53" t="n">
        <v>1497603791</v>
      </c>
      <c r="D393" s="53" t="n">
        <v>0</v>
      </c>
      <c r="E393" s="53" t="n">
        <v>1080</v>
      </c>
      <c r="F393" s="53" t="n">
        <v>1</v>
      </c>
      <c r="G393" s="53" t="n">
        <v>1080</v>
      </c>
      <c r="H393" s="53" t="n">
        <v>3</v>
      </c>
      <c r="I393" s="53" t="inlineStr">
        <is>
          <t>TKP</t>
        </is>
      </c>
      <c r="J393" s="53" t="inlineStr">
        <is>
          <t>ТКП</t>
        </is>
      </c>
      <c r="K393" s="53" t="inlineStr">
        <is>
          <t>Полки, штанги, подсветка, направляющие и крепеж встроенного шкафа VIP</t>
        </is>
      </c>
      <c r="L393" s="53" t="n">
        <v>1301</v>
      </c>
      <c r="M393" s="53" t="inlineStr">
        <is>
          <t>компл.</t>
        </is>
      </c>
      <c r="N393" s="53" t="n">
        <v>6.3</v>
      </c>
      <c r="O393" s="53" t="n">
        <v>196708.62</v>
      </c>
      <c r="P393" s="53" t="n">
        <v>196708.63</v>
      </c>
    </row>
  </sheetData>
  <printOptions horizontalCentered="0" verticalCentered="0" headings="0" gridLines="1" gridLinesSet="1"/>
  <pageMargins left="0.75" right="0.75" top="1" bottom="1" header="0.5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AR39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14453125" defaultRowHeight="12.75" zeroHeight="0" outlineLevelRow="0"/>
  <sheetData>
    <row r="1" ht="13.8" customHeight="1" s="54">
      <c r="A1" s="53">
        <f>ROW(Source!A24)</f>
        <v/>
      </c>
      <c r="B1" s="53" t="n">
        <v>1497603401</v>
      </c>
      <c r="C1" s="53" t="n">
        <v>1497603401</v>
      </c>
      <c r="D1" s="53" t="n">
        <v>1483651850</v>
      </c>
      <c r="E1" s="53" t="n">
        <v>1080</v>
      </c>
      <c r="F1" s="53" t="n">
        <v>1</v>
      </c>
      <c r="G1" s="53" t="n">
        <v>1080</v>
      </c>
      <c r="H1" s="53" t="n">
        <v>1</v>
      </c>
      <c r="I1" s="53" t="inlineStr">
        <is>
          <t>Калькуляция - 001</t>
        </is>
      </c>
      <c r="J1" s="53" t="inlineStr">
        <is>
          <t>ТСН-2001 Калькуляция - 001</t>
        </is>
      </c>
      <c r="K1" s="53" t="inlineStr">
        <is>
          <t>Обмер, дефектовка, маркировка границ ремонта</t>
        </is>
      </c>
      <c r="L1" s="53" t="n">
        <v>1191</v>
      </c>
      <c r="M1" s="53" t="inlineStr">
        <is>
          <t>м2</t>
        </is>
      </c>
      <c r="N1" s="53" t="n">
        <v>1440.5</v>
      </c>
      <c r="O1" s="53" t="n">
        <v>12836.11</v>
      </c>
      <c r="P1" s="53" t="n">
        <v>192730.95</v>
      </c>
      <c r="AR1" s="56" t="inlineStr">
        <is>
          <t>zcity-template</t>
        </is>
      </c>
    </row>
    <row r="2" ht="13.8" customHeight="1" s="54">
      <c r="A2" s="53">
        <f>ROW(Source!A25)</f>
        <v/>
      </c>
      <c r="B2" s="53" t="n">
        <v>1497603402</v>
      </c>
      <c r="C2" s="53" t="n">
        <v>1497603402</v>
      </c>
      <c r="D2" s="53" t="n">
        <v>1483651850</v>
      </c>
      <c r="E2" s="53" t="n">
        <v>1080</v>
      </c>
      <c r="F2" s="53" t="n">
        <v>1</v>
      </c>
      <c r="G2" s="53" t="n">
        <v>1080</v>
      </c>
      <c r="H2" s="53" t="n">
        <v>1</v>
      </c>
      <c r="I2" s="53" t="inlineStr">
        <is>
          <t>6.69-43-1</t>
        </is>
      </c>
      <c r="J2" s="53" t="inlineStr">
        <is>
          <t>ТСН-2001 6.69-43-1</t>
        </is>
      </c>
      <c r="K2" s="53" t="inlineStr">
        <is>
          <t>Укрытие и защита существующих конструкций и оборудования</t>
        </is>
      </c>
      <c r="L2" s="53" t="n">
        <v>1191</v>
      </c>
      <c r="M2" s="53" t="inlineStr">
        <is>
          <t>м2</t>
        </is>
      </c>
      <c r="N2" s="53" t="n">
        <v>1440.5</v>
      </c>
      <c r="O2" s="53" t="n">
        <v>18366.9</v>
      </c>
      <c r="P2" s="53" t="n">
        <v>275774.4</v>
      </c>
    </row>
    <row r="3" ht="13.8" customHeight="1" s="54">
      <c r="A3" s="53">
        <f>ROW(Source!A26)</f>
        <v/>
      </c>
      <c r="B3" s="53" t="n">
        <v>1497603403</v>
      </c>
      <c r="C3" s="53" t="n">
        <v>1497603403</v>
      </c>
      <c r="D3" s="53" t="n">
        <v>1483651850</v>
      </c>
      <c r="E3" s="53" t="n">
        <v>1080</v>
      </c>
      <c r="F3" s="53" t="n">
        <v>1</v>
      </c>
      <c r="G3" s="53" t="n">
        <v>1080</v>
      </c>
      <c r="H3" s="53" t="n">
        <v>1</v>
      </c>
      <c r="I3" s="53" t="inlineStr">
        <is>
          <t>6.57-2-7</t>
        </is>
      </c>
      <c r="J3" s="53" t="inlineStr">
        <is>
          <t>ТСН-2001 6.57-2-7</t>
        </is>
      </c>
      <c r="K3" s="53" t="inlineStr">
        <is>
          <t>Демонтаж напольных покрытий</t>
        </is>
      </c>
      <c r="L3" s="53" t="n">
        <v>1191</v>
      </c>
      <c r="M3" s="53" t="inlineStr">
        <is>
          <t>м2</t>
        </is>
      </c>
      <c r="N3" s="53" t="n">
        <v>1440.5</v>
      </c>
      <c r="O3" s="53" t="n">
        <v>28426.79</v>
      </c>
      <c r="P3" s="53" t="n">
        <v>396417.43</v>
      </c>
    </row>
    <row r="4" ht="13.8" customHeight="1" s="54">
      <c r="A4" s="53">
        <f>ROW(Source!A27)</f>
        <v/>
      </c>
      <c r="B4" s="53" t="n">
        <v>1497603404</v>
      </c>
      <c r="C4" s="53" t="n">
        <v>1497603404</v>
      </c>
      <c r="D4" s="53" t="n">
        <v>1483651850</v>
      </c>
      <c r="E4" s="53" t="n">
        <v>1080</v>
      </c>
      <c r="F4" s="53" t="n">
        <v>1</v>
      </c>
      <c r="G4" s="53" t="n">
        <v>1080</v>
      </c>
      <c r="H4" s="53" t="n">
        <v>1</v>
      </c>
      <c r="I4" s="53" t="inlineStr">
        <is>
          <t>6.54-1-6</t>
        </is>
      </c>
      <c r="J4" s="53" t="inlineStr">
        <is>
          <t>ТСН-2001 6.54-1-6</t>
        </is>
      </c>
      <c r="K4" s="53" t="inlineStr">
        <is>
          <t>Демонтаж отделки потолка</t>
        </is>
      </c>
      <c r="L4" s="53" t="n">
        <v>1191</v>
      </c>
      <c r="M4" s="53" t="inlineStr">
        <is>
          <t>м2</t>
        </is>
      </c>
      <c r="N4" s="53" t="n">
        <v>1440.5</v>
      </c>
      <c r="O4" s="53" t="n">
        <v>24944.94</v>
      </c>
      <c r="P4" s="53" t="n">
        <v>347862.31</v>
      </c>
    </row>
    <row r="5" ht="13.8" customHeight="1" s="54">
      <c r="A5" s="53">
        <f>ROW(Source!A28)</f>
        <v/>
      </c>
      <c r="B5" s="53" t="n">
        <v>1497603405</v>
      </c>
      <c r="C5" s="53" t="n">
        <v>1497603405</v>
      </c>
      <c r="D5" s="53" t="n">
        <v>1483651850</v>
      </c>
      <c r="E5" s="53" t="n">
        <v>1080</v>
      </c>
      <c r="F5" s="53" t="n">
        <v>1</v>
      </c>
      <c r="G5" s="53" t="n">
        <v>1080</v>
      </c>
      <c r="H5" s="53" t="n">
        <v>1</v>
      </c>
      <c r="I5" s="53" t="inlineStr">
        <is>
          <t>6.62-31-1</t>
        </is>
      </c>
      <c r="J5" s="53" t="inlineStr">
        <is>
          <t>ТСН-2001 6.62-31-1</t>
        </is>
      </c>
      <c r="K5" s="53" t="inlineStr">
        <is>
          <t>Расчистка и демонтаж отделки стен</t>
        </is>
      </c>
      <c r="L5" s="53" t="n">
        <v>1191</v>
      </c>
      <c r="M5" s="53" t="inlineStr">
        <is>
          <t>м2</t>
        </is>
      </c>
      <c r="N5" s="53" t="n">
        <v>3317.24</v>
      </c>
      <c r="O5" s="53" t="n">
        <v>50340.34</v>
      </c>
      <c r="P5" s="53" t="n">
        <v>702006.37</v>
      </c>
    </row>
    <row r="6" ht="13.8" customHeight="1" s="54">
      <c r="A6" s="53">
        <f>ROW(Source!A29)</f>
        <v/>
      </c>
      <c r="B6" s="53" t="n">
        <v>1497603406</v>
      </c>
      <c r="C6" s="53" t="n">
        <v>1497603406</v>
      </c>
      <c r="D6" s="53" t="n">
        <v>1483651850</v>
      </c>
      <c r="E6" s="53" t="n">
        <v>1080</v>
      </c>
      <c r="F6" s="53" t="n">
        <v>1</v>
      </c>
      <c r="G6" s="53" t="n">
        <v>1080</v>
      </c>
      <c r="H6" s="53" t="n">
        <v>1</v>
      </c>
      <c r="I6" s="53" t="inlineStr">
        <is>
          <t>6.67-7-1</t>
        </is>
      </c>
      <c r="J6" s="53" t="inlineStr">
        <is>
          <t>ТСН-2001 6.67-7-1</t>
        </is>
      </c>
      <c r="K6" s="53" t="inlineStr">
        <is>
          <t>Демонтаж существующих электроустановочных и слаботочных изделий</t>
        </is>
      </c>
      <c r="L6" s="53" t="n">
        <v>1191</v>
      </c>
      <c r="M6" s="53" t="inlineStr">
        <is>
          <t>точка</t>
        </is>
      </c>
      <c r="N6" s="53" t="n">
        <v>1028</v>
      </c>
      <c r="O6" s="53" t="n">
        <v>13472.99</v>
      </c>
      <c r="P6" s="53" t="n">
        <v>187883.65</v>
      </c>
    </row>
    <row r="7" ht="13.8" customHeight="1" s="54">
      <c r="A7" s="53">
        <f>ROW(Source!A30)</f>
        <v/>
      </c>
      <c r="B7" s="53" t="n">
        <v>1497603407</v>
      </c>
      <c r="C7" s="53" t="n">
        <v>1497603407</v>
      </c>
      <c r="D7" s="53" t="n">
        <v>1483651850</v>
      </c>
      <c r="E7" s="53" t="n">
        <v>1080</v>
      </c>
      <c r="F7" s="53" t="n">
        <v>1</v>
      </c>
      <c r="G7" s="53" t="n">
        <v>1080</v>
      </c>
      <c r="H7" s="53" t="n">
        <v>1</v>
      </c>
      <c r="I7" s="53" t="inlineStr">
        <is>
          <t>6.56-38-3</t>
        </is>
      </c>
      <c r="J7" s="53" t="inlineStr">
        <is>
          <t>ТСН-2001 6.56-38-3</t>
        </is>
      </c>
      <c r="K7" s="53" t="inlineStr">
        <is>
          <t>Демонтаж дверных блоков, шкафных фасадов и элементов проемов</t>
        </is>
      </c>
      <c r="L7" s="53" t="n">
        <v>1191</v>
      </c>
      <c r="M7" s="53" t="inlineStr">
        <is>
          <t>компл.</t>
        </is>
      </c>
      <c r="N7" s="53" t="n">
        <v>107</v>
      </c>
      <c r="O7" s="53" t="n">
        <v>10534.99</v>
      </c>
      <c r="P7" s="53" t="n">
        <v>146912.69</v>
      </c>
    </row>
    <row r="8" ht="13.8" customHeight="1" s="54">
      <c r="A8" s="53">
        <f>ROW(Source!A31)</f>
        <v/>
      </c>
      <c r="B8" s="53" t="n">
        <v>1497603408</v>
      </c>
      <c r="C8" s="53" t="n">
        <v>1497603408</v>
      </c>
      <c r="D8" s="53" t="n">
        <v>1483651850</v>
      </c>
      <c r="E8" s="53" t="n">
        <v>1080</v>
      </c>
      <c r="F8" s="53" t="n">
        <v>1</v>
      </c>
      <c r="G8" s="53" t="n">
        <v>1080</v>
      </c>
      <c r="H8" s="53" t="n">
        <v>1</v>
      </c>
      <c r="I8" s="53" t="inlineStr">
        <is>
          <t>6.56-3-2</t>
        </is>
      </c>
      <c r="J8" s="53" t="inlineStr">
        <is>
          <t>ТСН-2001 6.56-3-2</t>
        </is>
      </c>
      <c r="K8" s="53" t="inlineStr">
        <is>
          <t>Снятие подоконных досок деревянных в каменных зданиях</t>
        </is>
      </c>
      <c r="L8" s="53" t="n">
        <v>1191</v>
      </c>
      <c r="M8" s="53" t="inlineStr">
        <is>
          <t>шт.</t>
        </is>
      </c>
      <c r="N8" s="53" t="n">
        <v>49</v>
      </c>
      <c r="O8" s="53" t="n">
        <v>1664.15</v>
      </c>
      <c r="P8" s="53" t="n">
        <v>23206.95</v>
      </c>
    </row>
    <row r="9" ht="13.8" customHeight="1" s="54">
      <c r="A9" s="53">
        <f>ROW(Source!A32)</f>
        <v/>
      </c>
      <c r="B9" s="53" t="n">
        <v>1497603409</v>
      </c>
      <c r="C9" s="53" t="n">
        <v>1497603409</v>
      </c>
      <c r="D9" s="53" t="n">
        <v>1483651850</v>
      </c>
      <c r="E9" s="53" t="n">
        <v>1080</v>
      </c>
      <c r="F9" s="53" t="n">
        <v>1</v>
      </c>
      <c r="G9" s="53" t="n">
        <v>1080</v>
      </c>
      <c r="H9" s="53" t="n">
        <v>1</v>
      </c>
      <c r="I9" s="53" t="inlineStr">
        <is>
          <t>6.56-15-1</t>
        </is>
      </c>
      <c r="J9" s="53" t="inlineStr">
        <is>
          <t>ТСН-2001 6.56-15-1</t>
        </is>
      </c>
      <c r="K9" s="53" t="inlineStr">
        <is>
          <t>Снятие дверных и оконных приборов</t>
        </is>
      </c>
      <c r="L9" s="53" t="n">
        <v>1191</v>
      </c>
      <c r="M9" s="53" t="inlineStr">
        <is>
          <t>шт.</t>
        </is>
      </c>
      <c r="N9" s="53" t="n">
        <v>49</v>
      </c>
      <c r="O9" s="53" t="n">
        <v>950.95</v>
      </c>
      <c r="P9" s="53" t="n">
        <v>13261.12</v>
      </c>
    </row>
    <row r="10" ht="13.8" customHeight="1" s="54">
      <c r="A10" s="53">
        <f>ROW(Source!A33)</f>
        <v/>
      </c>
      <c r="B10" s="53" t="n">
        <v>1497603410</v>
      </c>
      <c r="C10" s="53" t="n">
        <v>1497603410</v>
      </c>
      <c r="D10" s="53" t="n">
        <v>1483651850</v>
      </c>
      <c r="E10" s="53" t="n">
        <v>1080</v>
      </c>
      <c r="F10" s="53" t="n">
        <v>1</v>
      </c>
      <c r="G10" s="53" t="n">
        <v>1080</v>
      </c>
      <c r="H10" s="53" t="n">
        <v>1</v>
      </c>
      <c r="I10" s="53" t="inlineStr">
        <is>
          <t>6.62-31-1</t>
        </is>
      </c>
      <c r="J10" s="53" t="inlineStr">
        <is>
          <t>ТСН-2001 6.62-31-1</t>
        </is>
      </c>
      <c r="K10" s="53" t="inlineStr">
        <is>
          <t>Расчистка откосов от старых покрытий</t>
        </is>
      </c>
      <c r="L10" s="53" t="n">
        <v>1191</v>
      </c>
      <c r="M10" s="53" t="inlineStr">
        <is>
          <t>м2</t>
        </is>
      </c>
      <c r="N10" s="53" t="n">
        <v>147</v>
      </c>
      <c r="O10" s="53" t="n">
        <v>1426.42</v>
      </c>
      <c r="P10" s="53" t="n">
        <v>19891.67</v>
      </c>
    </row>
    <row r="11" ht="13.8" customHeight="1" s="54">
      <c r="A11" s="53">
        <f>ROW(Source!A34)</f>
        <v/>
      </c>
      <c r="B11" s="53" t="n">
        <v>1497603411</v>
      </c>
      <c r="C11" s="53" t="n">
        <v>1497603411</v>
      </c>
      <c r="D11" s="53" t="n">
        <v>1483651850</v>
      </c>
      <c r="E11" s="53" t="n">
        <v>1080</v>
      </c>
      <c r="F11" s="53" t="n">
        <v>1</v>
      </c>
      <c r="G11" s="53" t="n">
        <v>1080</v>
      </c>
      <c r="H11" s="53" t="n">
        <v>1</v>
      </c>
      <c r="I11" s="53" t="inlineStr">
        <is>
          <t>6.69-19-1</t>
        </is>
      </c>
      <c r="J11" s="53" t="inlineStr">
        <is>
          <t>ТСН-2001 6.69-19-1</t>
        </is>
      </c>
      <c r="K11" s="53" t="inlineStr">
        <is>
          <t>Погрузка и выгрузка вручную мусора от демонтажа откосов и фурнитуры</t>
        </is>
      </c>
      <c r="L11" s="53" t="n">
        <v>1191</v>
      </c>
      <c r="M11" s="53" t="inlineStr">
        <is>
          <t>т</t>
        </is>
      </c>
      <c r="N11" s="53" t="n">
        <v>0.49</v>
      </c>
      <c r="O11" s="53" t="n">
        <v>713.2</v>
      </c>
      <c r="P11" s="53" t="n">
        <v>9945.84</v>
      </c>
    </row>
    <row r="12" ht="13.8" customHeight="1" s="54">
      <c r="A12" s="53">
        <f>ROW(Source!A35)</f>
        <v/>
      </c>
      <c r="B12" s="53" t="n">
        <v>1497603412</v>
      </c>
      <c r="C12" s="53" t="n">
        <v>1497603412</v>
      </c>
      <c r="D12" s="53" t="n">
        <v>1483651850</v>
      </c>
      <c r="E12" s="53" t="n">
        <v>1080</v>
      </c>
      <c r="F12" s="53" t="n">
        <v>1</v>
      </c>
      <c r="G12" s="53" t="n">
        <v>1080</v>
      </c>
      <c r="H12" s="53" t="n">
        <v>1</v>
      </c>
      <c r="I12" s="53" t="inlineStr">
        <is>
          <t>6.65-12-1</t>
        </is>
      </c>
      <c r="J12" s="53" t="inlineStr">
        <is>
          <t>ТСН-2001 6.65-12-1</t>
        </is>
      </c>
      <c r="K12" s="53" t="inlineStr">
        <is>
          <t>Демонтаж/снятие радиаторов, арматуры и старых подводок</t>
        </is>
      </c>
      <c r="L12" s="53" t="n">
        <v>1191</v>
      </c>
      <c r="M12" s="53" t="inlineStr">
        <is>
          <t>компл.</t>
        </is>
      </c>
      <c r="N12" s="53" t="n">
        <v>62</v>
      </c>
      <c r="O12" s="53" t="n">
        <v>8319.57</v>
      </c>
      <c r="P12" s="53" t="n">
        <v>116018.04</v>
      </c>
    </row>
    <row r="13" ht="13.8" customHeight="1" s="54">
      <c r="A13" s="53">
        <f>ROW(Source!A36)</f>
        <v/>
      </c>
      <c r="B13" s="53" t="n">
        <v>1497603413</v>
      </c>
      <c r="C13" s="53" t="n">
        <v>1497603413</v>
      </c>
      <c r="D13" s="53" t="n">
        <v>1483651850</v>
      </c>
      <c r="E13" s="53" t="n">
        <v>1080</v>
      </c>
      <c r="F13" s="53" t="n">
        <v>1</v>
      </c>
      <c r="G13" s="53" t="n">
        <v>1080</v>
      </c>
      <c r="H13" s="53" t="n">
        <v>1</v>
      </c>
      <c r="I13" s="53" t="inlineStr">
        <is>
          <t>6.69-19-1</t>
        </is>
      </c>
      <c r="J13" s="53" t="inlineStr">
        <is>
          <t>ТСН-2001 6.69-19-1</t>
        </is>
      </c>
      <c r="K13" s="53" t="inlineStr">
        <is>
          <t>Сбор, вынос и погрузка строительного мусора</t>
        </is>
      </c>
      <c r="L13" s="53" t="n">
        <v>1191</v>
      </c>
      <c r="M13" s="53" t="inlineStr">
        <is>
          <t>м2</t>
        </is>
      </c>
      <c r="N13" s="53" t="n">
        <v>1440.5</v>
      </c>
      <c r="O13" s="53" t="n">
        <v>24382.43</v>
      </c>
      <c r="P13" s="53" t="n">
        <v>340018.05</v>
      </c>
    </row>
    <row r="14" ht="13.8" customHeight="1" s="54">
      <c r="A14" s="53">
        <f>ROW(Source!A37)</f>
        <v/>
      </c>
      <c r="B14" s="53" t="n">
        <v>1497603414</v>
      </c>
      <c r="C14" s="53" t="n">
        <v>1497603414</v>
      </c>
      <c r="D14" s="53" t="n">
        <v>1483651850</v>
      </c>
      <c r="E14" s="53" t="n">
        <v>1080</v>
      </c>
      <c r="F14" s="53" t="n">
        <v>1</v>
      </c>
      <c r="G14" s="53" t="n">
        <v>1080</v>
      </c>
      <c r="H14" s="53" t="n">
        <v>1</v>
      </c>
      <c r="I14" s="53" t="inlineStr">
        <is>
          <t>Калькуляция - 014</t>
        </is>
      </c>
      <c r="J14" s="53" t="inlineStr">
        <is>
          <t>ТСН-2001 Калькуляция - 014</t>
        </is>
      </c>
      <c r="K14" s="53" t="inlineStr">
        <is>
          <t>Проверка оснований после демонтажа</t>
        </is>
      </c>
      <c r="L14" s="53" t="n">
        <v>1191</v>
      </c>
      <c r="M14" s="53" t="inlineStr">
        <is>
          <t>м2</t>
        </is>
      </c>
      <c r="N14" s="53" t="n">
        <v>1440.5</v>
      </c>
      <c r="O14" s="53" t="n">
        <v>10561.85</v>
      </c>
      <c r="P14" s="53" t="n">
        <v>147287.1</v>
      </c>
    </row>
    <row r="15" ht="13.8" customHeight="1" s="54">
      <c r="A15" s="53">
        <f>ROW(Source!A38)</f>
        <v/>
      </c>
      <c r="B15" s="53" t="n">
        <v>1497603415</v>
      </c>
      <c r="C15" s="53" t="n">
        <v>1497603415</v>
      </c>
      <c r="D15" s="53" t="n">
        <v>1483651850</v>
      </c>
      <c r="E15" s="53" t="n">
        <v>1080</v>
      </c>
      <c r="F15" s="53" t="n">
        <v>1</v>
      </c>
      <c r="G15" s="53" t="n">
        <v>1080</v>
      </c>
      <c r="H15" s="53" t="n">
        <v>1</v>
      </c>
      <c r="I15" s="53" t="inlineStr">
        <is>
          <t>6.69-9-1</t>
        </is>
      </c>
      <c r="J15" s="53" t="inlineStr">
        <is>
          <t>ТСН-2001 6.69-9-1</t>
        </is>
      </c>
      <c r="K15" s="53" t="inlineStr">
        <is>
          <t>Заделка отверстий в местах прохода трубопроводов</t>
        </is>
      </c>
      <c r="L15" s="53" t="n">
        <v>1191</v>
      </c>
      <c r="M15" s="53" t="inlineStr">
        <is>
          <t>шт.</t>
        </is>
      </c>
      <c r="N15" s="53" t="n">
        <v>94</v>
      </c>
      <c r="O15" s="53" t="n">
        <v>2837.45</v>
      </c>
      <c r="P15" s="53" t="n">
        <v>42603.51</v>
      </c>
    </row>
    <row r="16" ht="13.8" customHeight="1" s="54">
      <c r="A16" s="53">
        <f>ROW(Source!A39)</f>
        <v/>
      </c>
      <c r="B16" s="53" t="n">
        <v>1497603416</v>
      </c>
      <c r="C16" s="53" t="n">
        <v>1497603416</v>
      </c>
      <c r="D16" s="53" t="n">
        <v>1483651850</v>
      </c>
      <c r="E16" s="53" t="n">
        <v>1080</v>
      </c>
      <c r="F16" s="53" t="n">
        <v>1</v>
      </c>
      <c r="G16" s="53" t="n">
        <v>1080</v>
      </c>
      <c r="H16" s="53" t="n">
        <v>1</v>
      </c>
      <c r="I16" s="53" t="inlineStr">
        <is>
          <t>6.69-42-1</t>
        </is>
      </c>
      <c r="J16" s="53" t="inlineStr">
        <is>
          <t>ТСН-2001 6.69-42-1</t>
        </is>
      </c>
      <c r="K16" s="53" t="inlineStr">
        <is>
          <t>Заделка отверстий в железобетонных стенах и перегородках</t>
        </is>
      </c>
      <c r="L16" s="53" t="n">
        <v>1191</v>
      </c>
      <c r="M16" s="53" t="inlineStr">
        <is>
          <t>шт.</t>
        </is>
      </c>
      <c r="N16" s="53" t="n">
        <v>94</v>
      </c>
      <c r="O16" s="53" t="n">
        <v>2837.45</v>
      </c>
      <c r="P16" s="53" t="n">
        <v>42603.51</v>
      </c>
    </row>
    <row r="17" ht="13.8" customHeight="1" s="54">
      <c r="A17" s="53">
        <f>ROW(Source!A40)</f>
        <v/>
      </c>
      <c r="B17" s="53" t="n">
        <v>1497603417</v>
      </c>
      <c r="C17" s="53" t="n">
        <v>1497603417</v>
      </c>
      <c r="D17" s="53" t="n">
        <v>1483651850</v>
      </c>
      <c r="E17" s="53" t="n">
        <v>1080</v>
      </c>
      <c r="F17" s="53" t="n">
        <v>1</v>
      </c>
      <c r="G17" s="53" t="n">
        <v>1080</v>
      </c>
      <c r="H17" s="53" t="n">
        <v>1</v>
      </c>
      <c r="I17" s="53" t="inlineStr">
        <is>
          <t>Калькуляция - 017</t>
        </is>
      </c>
      <c r="J17" s="53" t="inlineStr">
        <is>
          <t>ТСН-2001 Калькуляция - 017</t>
        </is>
      </c>
      <c r="K17" s="53" t="inlineStr">
        <is>
          <t>Противопожарная герметизация инженерных проходок материалами EI</t>
        </is>
      </c>
      <c r="L17" s="53" t="n">
        <v>1191</v>
      </c>
      <c r="M17" s="53" t="inlineStr">
        <is>
          <t>шт.</t>
        </is>
      </c>
      <c r="N17" s="53" t="n">
        <v>94</v>
      </c>
      <c r="O17" s="53" t="n">
        <v>4539.91</v>
      </c>
      <c r="P17" s="53" t="n">
        <v>68165.62</v>
      </c>
    </row>
    <row r="18" ht="13.8" customHeight="1" s="54">
      <c r="A18" s="53">
        <f>ROW(Source!A41)</f>
        <v/>
      </c>
      <c r="B18" s="53" t="n">
        <v>1497603418</v>
      </c>
      <c r="C18" s="53" t="n">
        <v>1497603418</v>
      </c>
      <c r="D18" s="53" t="n">
        <v>1483651850</v>
      </c>
      <c r="E18" s="53" t="n">
        <v>1080</v>
      </c>
      <c r="F18" s="53" t="n">
        <v>1</v>
      </c>
      <c r="G18" s="53" t="n">
        <v>1080</v>
      </c>
      <c r="H18" s="53" t="n">
        <v>1</v>
      </c>
      <c r="I18" s="53" t="inlineStr">
        <is>
          <t>Калькуляция - 018</t>
        </is>
      </c>
      <c r="J18" s="53" t="inlineStr">
        <is>
          <t>ТСН-2001 Калькуляция - 018</t>
        </is>
      </c>
      <c r="K18" s="53" t="inlineStr">
        <is>
          <t>Фотофиксация и акты скрытых работ по проходкам</t>
        </is>
      </c>
      <c r="L18" s="53" t="n">
        <v>1191</v>
      </c>
      <c r="M18" s="53" t="inlineStr">
        <is>
          <t>компл.</t>
        </is>
      </c>
      <c r="N18" s="53" t="n">
        <v>9.4</v>
      </c>
      <c r="O18" s="53" t="n">
        <v>1134.97</v>
      </c>
      <c r="P18" s="53" t="n">
        <v>17041.4</v>
      </c>
    </row>
    <row r="19" ht="13.8" customHeight="1" s="54">
      <c r="A19" s="53">
        <f>ROW(Source!A42)</f>
        <v/>
      </c>
      <c r="B19" s="53" t="n">
        <v>1497603419</v>
      </c>
      <c r="C19" s="53" t="n">
        <v>1497603419</v>
      </c>
      <c r="D19" s="53" t="n">
        <v>1483651850</v>
      </c>
      <c r="E19" s="53" t="n">
        <v>1080</v>
      </c>
      <c r="F19" s="53" t="n">
        <v>1</v>
      </c>
      <c r="G19" s="53" t="n">
        <v>1080</v>
      </c>
      <c r="H19" s="53" t="n">
        <v>1</v>
      </c>
      <c r="I19" s="53" t="inlineStr">
        <is>
          <t>3.15-165-1</t>
        </is>
      </c>
      <c r="J19" s="53" t="inlineStr">
        <is>
          <t>ТСН-2001 3.15-165-1</t>
        </is>
      </c>
      <c r="K19" s="53" t="inlineStr">
        <is>
          <t>Обеспыливание, грунтование и ремонт основания пола</t>
        </is>
      </c>
      <c r="L19" s="53" t="n">
        <v>1191</v>
      </c>
      <c r="M19" s="53" t="inlineStr">
        <is>
          <t>м2</t>
        </is>
      </c>
      <c r="N19" s="53" t="n">
        <v>1440.5</v>
      </c>
      <c r="O19" s="53" t="n">
        <v>14752.01</v>
      </c>
      <c r="P19" s="53" t="n">
        <v>230330.54</v>
      </c>
    </row>
    <row r="20" ht="13.8" customHeight="1" s="54">
      <c r="A20" s="53">
        <f>ROW(Source!A43)</f>
        <v/>
      </c>
      <c r="B20" s="53" t="n">
        <v>1497603420</v>
      </c>
      <c r="C20" s="53" t="n">
        <v>1497603420</v>
      </c>
      <c r="D20" s="53" t="n">
        <v>1483651850</v>
      </c>
      <c r="E20" s="53" t="n">
        <v>1080</v>
      </c>
      <c r="F20" s="53" t="n">
        <v>1</v>
      </c>
      <c r="G20" s="53" t="n">
        <v>1080</v>
      </c>
      <c r="H20" s="53" t="n">
        <v>1</v>
      </c>
      <c r="I20" s="53" t="inlineStr">
        <is>
          <t>3.11-10-1</t>
        </is>
      </c>
      <c r="J20" s="53" t="inlineStr">
        <is>
          <t>ТСН-2001 3.11-10-1</t>
        </is>
      </c>
      <c r="K20" s="53" t="inlineStr">
        <is>
          <t>Выравнивание основания пола</t>
        </is>
      </c>
      <c r="L20" s="53" t="n">
        <v>1191</v>
      </c>
      <c r="M20" s="53" t="inlineStr">
        <is>
          <t>м2</t>
        </is>
      </c>
      <c r="N20" s="53" t="n">
        <v>1440.5</v>
      </c>
      <c r="O20" s="53" t="n">
        <v>79884.31</v>
      </c>
      <c r="P20" s="53" t="n">
        <v>1247273.42</v>
      </c>
    </row>
    <row r="21" ht="13.8" customHeight="1" s="54">
      <c r="A21" s="53">
        <f>ROW(Source!A44)</f>
        <v/>
      </c>
      <c r="B21" s="53" t="n">
        <v>1497603421</v>
      </c>
      <c r="C21" s="53" t="n">
        <v>1497603421</v>
      </c>
      <c r="D21" s="53" t="n">
        <v>1483651850</v>
      </c>
      <c r="E21" s="53" t="n">
        <v>1080</v>
      </c>
      <c r="F21" s="53" t="n">
        <v>1</v>
      </c>
      <c r="G21" s="53" t="n">
        <v>1080</v>
      </c>
      <c r="H21" s="53" t="n">
        <v>1</v>
      </c>
      <c r="I21" s="53" t="inlineStr">
        <is>
          <t>3.11-26-2</t>
        </is>
      </c>
      <c r="J21" s="53" t="inlineStr">
        <is>
          <t>ТСН-2001 3.11-26-2</t>
        </is>
      </c>
      <c r="K21" s="53" t="inlineStr">
        <is>
          <t>Устройство покрытий из линолеума/эластичного покрытия в обычных зонах</t>
        </is>
      </c>
      <c r="L21" s="53" t="n">
        <v>1191</v>
      </c>
      <c r="M21" s="53" t="inlineStr">
        <is>
          <t>м2</t>
        </is>
      </c>
      <c r="N21" s="53" t="n">
        <v>679.745</v>
      </c>
      <c r="O21" s="53" t="n">
        <v>28704.96</v>
      </c>
      <c r="P21" s="53" t="n">
        <v>448184.79</v>
      </c>
    </row>
    <row r="22" ht="13.8" customHeight="1" s="54">
      <c r="A22" s="53">
        <f>ROW(Source!A45)</f>
        <v/>
      </c>
      <c r="B22" s="53" t="n">
        <v>1497603422</v>
      </c>
      <c r="C22" s="53" t="n">
        <v>1497603422</v>
      </c>
      <c r="D22" s="53" t="n">
        <v>1483651850</v>
      </c>
      <c r="E22" s="53" t="n">
        <v>1080</v>
      </c>
      <c r="F22" s="53" t="n">
        <v>1</v>
      </c>
      <c r="G22" s="53" t="n">
        <v>1080</v>
      </c>
      <c r="H22" s="53" t="n">
        <v>1</v>
      </c>
      <c r="I22" s="53" t="inlineStr">
        <is>
          <t>3.11-36-1</t>
        </is>
      </c>
      <c r="J22" s="53" t="inlineStr">
        <is>
          <t>ТСН-2001 3.11-36-1</t>
        </is>
      </c>
      <c r="K22" s="53" t="inlineStr">
        <is>
          <t>Устройство полов из керамогранита в мокрых, входных и VIP-зонах</t>
        </is>
      </c>
      <c r="L22" s="53" t="n">
        <v>1191</v>
      </c>
      <c r="M22" s="53" t="inlineStr">
        <is>
          <t>м2</t>
        </is>
      </c>
      <c r="N22" s="53" t="n">
        <v>308.975</v>
      </c>
      <c r="O22" s="53" t="n">
        <v>22326.08</v>
      </c>
      <c r="P22" s="53" t="n">
        <v>348588.16</v>
      </c>
    </row>
    <row r="23" ht="13.8" customHeight="1" s="54">
      <c r="A23" s="53">
        <f>ROW(Source!A46)</f>
        <v/>
      </c>
      <c r="B23" s="53" t="n">
        <v>1497603423</v>
      </c>
      <c r="C23" s="53" t="n">
        <v>1497603423</v>
      </c>
      <c r="D23" s="53" t="n">
        <v>1483651850</v>
      </c>
      <c r="E23" s="53" t="n">
        <v>1080</v>
      </c>
      <c r="F23" s="53" t="n">
        <v>1</v>
      </c>
      <c r="G23" s="53" t="n">
        <v>1080</v>
      </c>
      <c r="H23" s="53" t="n">
        <v>1</v>
      </c>
      <c r="I23" s="53" t="inlineStr">
        <is>
          <t>3.11-32-1</t>
        </is>
      </c>
      <c r="J23" s="53" t="inlineStr">
        <is>
          <t>ТСН-2001 3.11-32-1</t>
        </is>
      </c>
      <c r="K23" s="53" t="inlineStr">
        <is>
          <t>Гидроизоляция и разделительный слой под финишные покрытия</t>
        </is>
      </c>
      <c r="L23" s="53" t="n">
        <v>1191</v>
      </c>
      <c r="M23" s="53" t="inlineStr">
        <is>
          <t>м2</t>
        </is>
      </c>
      <c r="N23" s="53" t="n">
        <v>123.59</v>
      </c>
      <c r="O23" s="53" t="n">
        <v>6378.88</v>
      </c>
      <c r="P23" s="53" t="n">
        <v>99596.62</v>
      </c>
    </row>
    <row r="24" ht="13.8" customHeight="1" s="54">
      <c r="A24" s="53">
        <f>ROW(Source!A47)</f>
        <v/>
      </c>
      <c r="B24" s="53" t="n">
        <v>1497603424</v>
      </c>
      <c r="C24" s="53" t="n">
        <v>1497603424</v>
      </c>
      <c r="D24" s="53" t="n">
        <v>1483651850</v>
      </c>
      <c r="E24" s="53" t="n">
        <v>1080</v>
      </c>
      <c r="F24" s="53" t="n">
        <v>1</v>
      </c>
      <c r="G24" s="53" t="n">
        <v>1080</v>
      </c>
      <c r="H24" s="53" t="n">
        <v>1</v>
      </c>
      <c r="I24" s="53" t="inlineStr">
        <is>
          <t>3.11-10-1</t>
        </is>
      </c>
      <c r="J24" s="53" t="inlineStr">
        <is>
          <t>ТСН-2001 3.11-10-1</t>
        </is>
      </c>
      <c r="K24" s="53" t="inlineStr">
        <is>
          <t>Локальная подготовка/стяжка под финишное покрытие</t>
        </is>
      </c>
      <c r="L24" s="53" t="n">
        <v>1191</v>
      </c>
      <c r="M24" s="53" t="inlineStr">
        <is>
          <t>м2</t>
        </is>
      </c>
      <c r="N24" s="53" t="n">
        <v>123.59</v>
      </c>
      <c r="O24" s="53" t="n">
        <v>6378.87</v>
      </c>
      <c r="P24" s="53" t="n">
        <v>99596.61</v>
      </c>
    </row>
    <row r="25" ht="13.8" customHeight="1" s="54">
      <c r="A25" s="53">
        <f>ROW(Source!A48)</f>
        <v/>
      </c>
      <c r="B25" s="53" t="n">
        <v>1497603425</v>
      </c>
      <c r="C25" s="53" t="n">
        <v>1497603425</v>
      </c>
      <c r="D25" s="53" t="n">
        <v>1483651850</v>
      </c>
      <c r="E25" s="53" t="n">
        <v>1080</v>
      </c>
      <c r="F25" s="53" t="n">
        <v>1</v>
      </c>
      <c r="G25" s="53" t="n">
        <v>1080</v>
      </c>
      <c r="H25" s="53" t="n">
        <v>1</v>
      </c>
      <c r="I25" s="53" t="inlineStr">
        <is>
          <t>3.15-165-1</t>
        </is>
      </c>
      <c r="J25" s="53" t="inlineStr">
        <is>
          <t>ТСН-2001 3.15-165-1</t>
        </is>
      </c>
      <c r="K25" s="53" t="inlineStr">
        <is>
          <t>Грунтование стен</t>
        </is>
      </c>
      <c r="L25" s="53" t="n">
        <v>1191</v>
      </c>
      <c r="M25" s="53" t="inlineStr">
        <is>
          <t>м2</t>
        </is>
      </c>
      <c r="N25" s="53" t="n">
        <v>3317.24</v>
      </c>
      <c r="O25" s="53" t="n">
        <v>25401.71</v>
      </c>
      <c r="P25" s="53" t="n">
        <v>384805.56</v>
      </c>
    </row>
    <row r="26" ht="13.8" customHeight="1" s="54">
      <c r="A26" s="53">
        <f>ROW(Source!A49)</f>
        <v/>
      </c>
      <c r="B26" s="53" t="n">
        <v>1497603426</v>
      </c>
      <c r="C26" s="53" t="n">
        <v>1497603426</v>
      </c>
      <c r="D26" s="53" t="n">
        <v>1483651850</v>
      </c>
      <c r="E26" s="53" t="n">
        <v>1080</v>
      </c>
      <c r="F26" s="53" t="n">
        <v>1</v>
      </c>
      <c r="G26" s="53" t="n">
        <v>1080</v>
      </c>
      <c r="H26" s="53" t="n">
        <v>1</v>
      </c>
      <c r="I26" s="53" t="inlineStr">
        <is>
          <t>6.61-1-3</t>
        </is>
      </c>
      <c r="J26" s="53" t="inlineStr">
        <is>
          <t>ТСН-2001 6.61-1-3</t>
        </is>
      </c>
      <c r="K26" s="53" t="inlineStr">
        <is>
          <t>Локальное штукатурное выравнивание стен и откосов</t>
        </is>
      </c>
      <c r="L26" s="53" t="n">
        <v>1191</v>
      </c>
      <c r="M26" s="53" t="inlineStr">
        <is>
          <t>м2</t>
        </is>
      </c>
      <c r="N26" s="53" t="n">
        <v>1160.97</v>
      </c>
      <c r="O26" s="53" t="n">
        <v>78889.32000000001</v>
      </c>
      <c r="P26" s="53" t="n">
        <v>1195079.3</v>
      </c>
    </row>
    <row r="27" ht="13.8" customHeight="1" s="54">
      <c r="A27" s="53">
        <f>ROW(Source!A50)</f>
        <v/>
      </c>
      <c r="B27" s="53" t="n">
        <v>1497603427</v>
      </c>
      <c r="C27" s="53" t="n">
        <v>1497603427</v>
      </c>
      <c r="D27" s="53" t="n">
        <v>1483651850</v>
      </c>
      <c r="E27" s="53" t="n">
        <v>1080</v>
      </c>
      <c r="F27" s="53" t="n">
        <v>1</v>
      </c>
      <c r="G27" s="53" t="n">
        <v>1080</v>
      </c>
      <c r="H27" s="53" t="n">
        <v>1</v>
      </c>
      <c r="I27" s="53" t="inlineStr">
        <is>
          <t>3.15-103-1</t>
        </is>
      </c>
      <c r="J27" s="53" t="inlineStr">
        <is>
          <t>ТСН-2001 3.15-103-1</t>
        </is>
      </c>
      <c r="K27" s="53" t="inlineStr">
        <is>
          <t>Финишная шпаклевка стен</t>
        </is>
      </c>
      <c r="L27" s="53" t="n">
        <v>1191</v>
      </c>
      <c r="M27" s="53" t="inlineStr">
        <is>
          <t>м2</t>
        </is>
      </c>
      <c r="N27" s="53" t="n">
        <v>3317.24</v>
      </c>
      <c r="O27" s="53" t="n">
        <v>128838.19</v>
      </c>
      <c r="P27" s="53" t="n">
        <v>1951745.19</v>
      </c>
    </row>
    <row r="28" ht="13.8" customHeight="1" s="54">
      <c r="A28" s="53">
        <f>ROW(Source!A51)</f>
        <v/>
      </c>
      <c r="B28" s="53" t="n">
        <v>1497603428</v>
      </c>
      <c r="C28" s="53" t="n">
        <v>1497603428</v>
      </c>
      <c r="D28" s="53" t="n">
        <v>1483651850</v>
      </c>
      <c r="E28" s="53" t="n">
        <v>1080</v>
      </c>
      <c r="F28" s="53" t="n">
        <v>1</v>
      </c>
      <c r="G28" s="53" t="n">
        <v>1080</v>
      </c>
      <c r="H28" s="53" t="n">
        <v>1</v>
      </c>
      <c r="I28" s="53" t="inlineStr">
        <is>
          <t>3.15-115-1</t>
        </is>
      </c>
      <c r="J28" s="53" t="inlineStr">
        <is>
          <t>ТСН-2001 3.15-115-1</t>
        </is>
      </c>
      <c r="K28" s="53" t="inlineStr">
        <is>
          <t>Декоративная отделка акцентных стен</t>
        </is>
      </c>
      <c r="L28" s="53" t="n">
        <v>1191</v>
      </c>
      <c r="M28" s="53" t="inlineStr">
        <is>
          <t>м2</t>
        </is>
      </c>
      <c r="N28" s="53" t="n">
        <v>164.1185</v>
      </c>
      <c r="O28" s="53" t="n">
        <v>13842.44</v>
      </c>
      <c r="P28" s="53" t="n">
        <v>209696.61</v>
      </c>
    </row>
    <row r="29" ht="13.8" customHeight="1" s="54">
      <c r="A29" s="53">
        <f>ROW(Source!A52)</f>
        <v/>
      </c>
      <c r="B29" s="53" t="n">
        <v>1497603429</v>
      </c>
      <c r="C29" s="53" t="n">
        <v>1497603429</v>
      </c>
      <c r="D29" s="53" t="n">
        <v>1483651850</v>
      </c>
      <c r="E29" s="53" t="n">
        <v>1080</v>
      </c>
      <c r="F29" s="53" t="n">
        <v>1</v>
      </c>
      <c r="G29" s="53" t="n">
        <v>1080</v>
      </c>
      <c r="H29" s="53" t="n">
        <v>1</v>
      </c>
      <c r="I29" s="53" t="inlineStr">
        <is>
          <t>3.15-140-1</t>
        </is>
      </c>
      <c r="J29" s="53" t="inlineStr">
        <is>
          <t>ТСН-2001 3.15-140-1</t>
        </is>
      </c>
      <c r="K29" s="53" t="inlineStr">
        <is>
          <t>Оклейка стеклообоями/армирующим декоративным покрытием</t>
        </is>
      </c>
      <c r="L29" s="53" t="n">
        <v>1191</v>
      </c>
      <c r="M29" s="53" t="inlineStr">
        <is>
          <t>м2</t>
        </is>
      </c>
      <c r="N29" s="53" t="n">
        <v>117.2275</v>
      </c>
      <c r="O29" s="53" t="n">
        <v>9887.459999999999</v>
      </c>
      <c r="P29" s="53" t="n">
        <v>149783.29</v>
      </c>
    </row>
    <row r="30" ht="13.8" customHeight="1" s="54">
      <c r="A30" s="53">
        <f>ROW(Source!A53)</f>
        <v/>
      </c>
      <c r="B30" s="53" t="n">
        <v>1497603430</v>
      </c>
      <c r="C30" s="53" t="n">
        <v>1497603430</v>
      </c>
      <c r="D30" s="53" t="n">
        <v>1483651850</v>
      </c>
      <c r="E30" s="53" t="n">
        <v>1080</v>
      </c>
      <c r="F30" s="53" t="n">
        <v>1</v>
      </c>
      <c r="G30" s="53" t="n">
        <v>1080</v>
      </c>
      <c r="H30" s="53" t="n">
        <v>1</v>
      </c>
      <c r="I30" s="53" t="inlineStr">
        <is>
          <t>3.15-149-1</t>
        </is>
      </c>
      <c r="J30" s="53" t="inlineStr">
        <is>
          <t>ТСН-2001 3.15-149-1</t>
        </is>
      </c>
      <c r="K30" s="53" t="inlineStr">
        <is>
          <t>Облицовка защитных участков стен плиткой на клее</t>
        </is>
      </c>
      <c r="L30" s="53" t="n">
        <v>1191</v>
      </c>
      <c r="M30" s="53" t="inlineStr">
        <is>
          <t>м2</t>
        </is>
      </c>
      <c r="N30" s="53" t="n">
        <v>93.782</v>
      </c>
      <c r="O30" s="53" t="n">
        <v>7909.97</v>
      </c>
      <c r="P30" s="53" t="n">
        <v>119826.63</v>
      </c>
    </row>
    <row r="31" ht="13.8" customHeight="1" s="54">
      <c r="A31" s="53">
        <f>ROW(Source!A54)</f>
        <v/>
      </c>
      <c r="B31" s="53" t="n">
        <v>1497603431</v>
      </c>
      <c r="C31" s="53" t="n">
        <v>1497603431</v>
      </c>
      <c r="D31" s="53" t="n">
        <v>1483651850</v>
      </c>
      <c r="E31" s="53" t="n">
        <v>1080</v>
      </c>
      <c r="F31" s="53" t="n">
        <v>1</v>
      </c>
      <c r="G31" s="53" t="n">
        <v>1080</v>
      </c>
      <c r="H31" s="53" t="n">
        <v>1</v>
      </c>
      <c r="I31" s="53" t="inlineStr">
        <is>
          <t>3.15-71-1</t>
        </is>
      </c>
      <c r="J31" s="53" t="inlineStr">
        <is>
          <t>ТСН-2001 3.15-71-1</t>
        </is>
      </c>
      <c r="K31" s="53" t="inlineStr">
        <is>
          <t>Листовые панели/подоснова под декоративную отделку</t>
        </is>
      </c>
      <c r="L31" s="53" t="n">
        <v>1191</v>
      </c>
      <c r="M31" s="53" t="inlineStr">
        <is>
          <t>м2</t>
        </is>
      </c>
      <c r="N31" s="53" t="n">
        <v>93.782</v>
      </c>
      <c r="O31" s="53" t="n">
        <v>7909.98</v>
      </c>
      <c r="P31" s="53" t="n">
        <v>119826.62</v>
      </c>
    </row>
    <row r="32" ht="13.8" customHeight="1" s="54">
      <c r="A32" s="53">
        <f>ROW(Source!A55)</f>
        <v/>
      </c>
      <c r="B32" s="53" t="n">
        <v>1497603432</v>
      </c>
      <c r="C32" s="53" t="n">
        <v>1497603431.1</v>
      </c>
      <c r="D32" s="53" t="n">
        <v>1483648472</v>
      </c>
      <c r="E32" s="53" t="n">
        <v>1080</v>
      </c>
      <c r="F32" s="53" t="n">
        <v>1</v>
      </c>
      <c r="G32" s="53" t="n">
        <v>1080</v>
      </c>
      <c r="H32" s="53" t="n">
        <v>3</v>
      </c>
      <c r="I32" s="53" t="inlineStr">
        <is>
          <t>PETR-159606</t>
        </is>
      </c>
      <c r="J32" s="53" t="inlineStr">
        <is>
          <t>ТКП</t>
        </is>
      </c>
      <c r="K32" s="53" t="inlineStr">
        <is>
          <t>Декоративная отделка стен: панели/молдинги/обои и клеи</t>
        </is>
      </c>
      <c r="L32" s="53" t="n">
        <v>1301</v>
      </c>
      <c r="M32" s="53" t="inlineStr">
        <is>
          <t>м2</t>
        </is>
      </c>
      <c r="N32" s="53" t="n">
        <v>154.11</v>
      </c>
      <c r="O32" s="53" t="n">
        <v>481186.9</v>
      </c>
      <c r="P32" s="53" t="n">
        <v>481187.16</v>
      </c>
    </row>
    <row r="33" ht="13.8" customHeight="1" s="54">
      <c r="A33" s="53">
        <f>ROW(Source!A56)</f>
        <v/>
      </c>
      <c r="B33" s="53" t="n">
        <v>1497603433</v>
      </c>
      <c r="C33" s="53" t="n">
        <v>1497603432</v>
      </c>
      <c r="D33" s="53" t="n">
        <v>1483651850</v>
      </c>
      <c r="E33" s="53" t="n">
        <v>1080</v>
      </c>
      <c r="F33" s="53" t="n">
        <v>1</v>
      </c>
      <c r="G33" s="53" t="n">
        <v>1080</v>
      </c>
      <c r="H33" s="53" t="n">
        <v>1</v>
      </c>
      <c r="I33" s="53" t="inlineStr">
        <is>
          <t>3.15-96-3</t>
        </is>
      </c>
      <c r="J33" s="53" t="inlineStr">
        <is>
          <t>ТСН-2001 3.15-96-3</t>
        </is>
      </c>
      <c r="K33" s="53" t="inlineStr">
        <is>
          <t>Окраска стен в два слоя</t>
        </is>
      </c>
      <c r="L33" s="53" t="n">
        <v>1191</v>
      </c>
      <c r="M33" s="53" t="inlineStr">
        <is>
          <t>м2</t>
        </is>
      </c>
      <c r="N33" s="53" t="n">
        <v>2854.52</v>
      </c>
      <c r="O33" s="53" t="n">
        <v>97950.09</v>
      </c>
      <c r="P33" s="53" t="n">
        <v>1483827.32</v>
      </c>
    </row>
    <row r="34" ht="13.8" customHeight="1" s="54">
      <c r="A34" s="53">
        <f>ROW(Source!A57)</f>
        <v/>
      </c>
      <c r="B34" s="53" t="n">
        <v>1497603434</v>
      </c>
      <c r="C34" s="53" t="n">
        <v>1497603433</v>
      </c>
      <c r="D34" s="53" t="n">
        <v>1483651850</v>
      </c>
      <c r="E34" s="53" t="n">
        <v>1080</v>
      </c>
      <c r="F34" s="53" t="n">
        <v>1</v>
      </c>
      <c r="G34" s="53" t="n">
        <v>1080</v>
      </c>
      <c r="H34" s="53" t="n">
        <v>1</v>
      </c>
      <c r="I34" s="53" t="inlineStr">
        <is>
          <t>3.15-165-1</t>
        </is>
      </c>
      <c r="J34" s="53" t="inlineStr">
        <is>
          <t>ТСН-2001 3.15-165-1</t>
        </is>
      </c>
      <c r="K34" s="53" t="inlineStr">
        <is>
          <t>Грунтование и подготовка потолочного основания</t>
        </is>
      </c>
      <c r="L34" s="53" t="n">
        <v>1191</v>
      </c>
      <c r="M34" s="53" t="inlineStr">
        <is>
          <t>м2</t>
        </is>
      </c>
      <c r="N34" s="53" t="n">
        <v>1440.5</v>
      </c>
      <c r="O34" s="53" t="n">
        <v>10963.69</v>
      </c>
      <c r="P34" s="53" t="n">
        <v>166086.89</v>
      </c>
    </row>
    <row r="35" ht="13.8" customHeight="1" s="54">
      <c r="A35" s="53">
        <f>ROW(Source!A58)</f>
        <v/>
      </c>
      <c r="B35" s="53" t="n">
        <v>1497603435</v>
      </c>
      <c r="C35" s="53" t="n">
        <v>1497603434</v>
      </c>
      <c r="D35" s="53" t="n">
        <v>1483651850</v>
      </c>
      <c r="E35" s="53" t="n">
        <v>1080</v>
      </c>
      <c r="F35" s="53" t="n">
        <v>1</v>
      </c>
      <c r="G35" s="53" t="n">
        <v>1080</v>
      </c>
      <c r="H35" s="53" t="n">
        <v>1</v>
      </c>
      <c r="I35" s="53" t="inlineStr">
        <is>
          <t>3.15-29-1</t>
        </is>
      </c>
      <c r="J35" s="53" t="inlineStr">
        <is>
          <t>ТСН-2001 3.15-29-1</t>
        </is>
      </c>
      <c r="K35" s="53" t="inlineStr">
        <is>
          <t>Монтаж акустической прокладки/акустических элементов</t>
        </is>
      </c>
      <c r="L35" s="53" t="n">
        <v>1191</v>
      </c>
      <c r="M35" s="53" t="inlineStr">
        <is>
          <t>м2</t>
        </is>
      </c>
      <c r="N35" s="53" t="n">
        <v>189.27</v>
      </c>
      <c r="O35" s="53" t="n">
        <v>10702.89</v>
      </c>
      <c r="P35" s="53" t="n">
        <v>162136.05</v>
      </c>
    </row>
    <row r="36" ht="13.8" customHeight="1" s="54">
      <c r="A36" s="53">
        <f>ROW(Source!A59)</f>
        <v/>
      </c>
      <c r="B36" s="53" t="n">
        <v>1497603436</v>
      </c>
      <c r="C36" s="53" t="n">
        <v>1497603435</v>
      </c>
      <c r="D36" s="53" t="n">
        <v>1483651850</v>
      </c>
      <c r="E36" s="53" t="n">
        <v>1080</v>
      </c>
      <c r="F36" s="53" t="n">
        <v>1</v>
      </c>
      <c r="G36" s="53" t="n">
        <v>1080</v>
      </c>
      <c r="H36" s="53" t="n">
        <v>1</v>
      </c>
      <c r="I36" s="53" t="inlineStr">
        <is>
          <t>3.15-29-1</t>
        </is>
      </c>
      <c r="J36" s="53" t="inlineStr">
        <is>
          <t>ТСН-2001 3.15-29-1</t>
        </is>
      </c>
      <c r="K36" s="53" t="inlineStr">
        <is>
          <t>Устройство/ремонт модульного потолка Armstrong</t>
        </is>
      </c>
      <c r="L36" s="53" t="n">
        <v>1191</v>
      </c>
      <c r="M36" s="53" t="inlineStr">
        <is>
          <t>м2</t>
        </is>
      </c>
      <c r="N36" s="53" t="n">
        <v>731.3</v>
      </c>
      <c r="O36" s="53" t="n">
        <v>52620.98</v>
      </c>
      <c r="P36" s="53" t="n">
        <v>797145.35</v>
      </c>
    </row>
    <row r="37" ht="13.8" customHeight="1" s="54">
      <c r="A37" s="53">
        <f>ROW(Source!A60)</f>
        <v/>
      </c>
      <c r="B37" s="53" t="n">
        <v>1497603437</v>
      </c>
      <c r="C37" s="53" t="n">
        <v>1497603436</v>
      </c>
      <c r="D37" s="53" t="n">
        <v>1483651850</v>
      </c>
      <c r="E37" s="53" t="n">
        <v>1080</v>
      </c>
      <c r="F37" s="53" t="n">
        <v>1</v>
      </c>
      <c r="G37" s="53" t="n">
        <v>1080</v>
      </c>
      <c r="H37" s="53" t="n">
        <v>1</v>
      </c>
      <c r="I37" s="53" t="inlineStr">
        <is>
          <t>6.56-35-1</t>
        </is>
      </c>
      <c r="J37" s="53" t="inlineStr">
        <is>
          <t>ТСН-2001 6.56-35-1</t>
        </is>
      </c>
      <c r="K37" s="53" t="inlineStr">
        <is>
          <t>Обрамление и усиление проходных проемов</t>
        </is>
      </c>
      <c r="L37" s="53" t="n">
        <v>1191</v>
      </c>
      <c r="M37" s="53" t="inlineStr">
        <is>
          <t>компл.</t>
        </is>
      </c>
      <c r="N37" s="53" t="n">
        <v>33</v>
      </c>
      <c r="O37" s="53" t="n">
        <v>2610.85</v>
      </c>
      <c r="P37" s="53" t="n">
        <v>39201.25</v>
      </c>
    </row>
    <row r="38" ht="13.8" customHeight="1" s="54">
      <c r="A38" s="53">
        <f>ROW(Source!A61)</f>
        <v/>
      </c>
      <c r="B38" s="53" t="n">
        <v>1497603438</v>
      </c>
      <c r="C38" s="53" t="n">
        <v>1497603437</v>
      </c>
      <c r="D38" s="53" t="n">
        <v>1483651850</v>
      </c>
      <c r="E38" s="53" t="n">
        <v>1080</v>
      </c>
      <c r="F38" s="53" t="n">
        <v>1</v>
      </c>
      <c r="G38" s="53" t="n">
        <v>1080</v>
      </c>
      <c r="H38" s="53" t="n">
        <v>1</v>
      </c>
      <c r="I38" s="53" t="inlineStr">
        <is>
          <t>6.56-21-1</t>
        </is>
      </c>
      <c r="J38" s="53" t="inlineStr">
        <is>
          <t>ТСН-2001 6.56-21-1</t>
        </is>
      </c>
      <c r="K38" s="53" t="inlineStr">
        <is>
          <t>Укрепление оконных и дверных коробок/проемов</t>
        </is>
      </c>
      <c r="L38" s="53" t="n">
        <v>1191</v>
      </c>
      <c r="M38" s="53" t="inlineStr">
        <is>
          <t>компл.</t>
        </is>
      </c>
      <c r="N38" s="53" t="n">
        <v>33</v>
      </c>
      <c r="O38" s="53" t="n">
        <v>2175.71</v>
      </c>
      <c r="P38" s="53" t="n">
        <v>32667.71</v>
      </c>
    </row>
    <row r="39" ht="13.8" customHeight="1" s="54">
      <c r="A39" s="53">
        <f>ROW(Source!A62)</f>
        <v/>
      </c>
      <c r="B39" s="53" t="n">
        <v>1497603439</v>
      </c>
      <c r="C39" s="53" t="n">
        <v>1497603438</v>
      </c>
      <c r="D39" s="53" t="n">
        <v>1483651850</v>
      </c>
      <c r="E39" s="53" t="n">
        <v>1080</v>
      </c>
      <c r="F39" s="53" t="n">
        <v>1</v>
      </c>
      <c r="G39" s="53" t="n">
        <v>1080</v>
      </c>
      <c r="H39" s="53" t="n">
        <v>1</v>
      </c>
      <c r="I39" s="53" t="inlineStr">
        <is>
          <t>6.56-27-1</t>
        </is>
      </c>
      <c r="J39" s="53" t="inlineStr">
        <is>
          <t>ТСН-2001 6.56-27-1</t>
        </is>
      </c>
      <c r="K39" s="53" t="inlineStr">
        <is>
          <t>Установка наличников и доборных элементов проемов</t>
        </is>
      </c>
      <c r="L39" s="53" t="n">
        <v>1191</v>
      </c>
      <c r="M39" s="53" t="inlineStr">
        <is>
          <t>компл.</t>
        </is>
      </c>
      <c r="N39" s="53" t="n">
        <v>33</v>
      </c>
      <c r="O39" s="53" t="n">
        <v>1740.57</v>
      </c>
      <c r="P39" s="53" t="n">
        <v>26134.17</v>
      </c>
    </row>
    <row r="40" ht="13.8" customHeight="1" s="54">
      <c r="A40" s="53">
        <f>ROW(Source!A63)</f>
        <v/>
      </c>
      <c r="B40" s="53" t="n">
        <v>1497603440</v>
      </c>
      <c r="C40" s="53" t="n">
        <v>1497603439</v>
      </c>
      <c r="D40" s="53" t="n">
        <v>1483651850</v>
      </c>
      <c r="E40" s="53" t="n">
        <v>1080</v>
      </c>
      <c r="F40" s="53" t="n">
        <v>1</v>
      </c>
      <c r="G40" s="53" t="n">
        <v>1080</v>
      </c>
      <c r="H40" s="53" t="n">
        <v>1</v>
      </c>
      <c r="I40" s="53" t="inlineStr">
        <is>
          <t>3.15-71-3</t>
        </is>
      </c>
      <c r="J40" s="53" t="inlineStr">
        <is>
          <t>ТСН-2001 3.15-71-3</t>
        </is>
      </c>
      <c r="K40" s="53" t="inlineStr">
        <is>
          <t>Отделка откосов и порталов листовыми материалами</t>
        </is>
      </c>
      <c r="L40" s="53" t="n">
        <v>1191</v>
      </c>
      <c r="M40" s="53" t="inlineStr">
        <is>
          <t>компл.</t>
        </is>
      </c>
      <c r="N40" s="53" t="n">
        <v>33</v>
      </c>
      <c r="O40" s="53" t="n">
        <v>1305.43</v>
      </c>
      <c r="P40" s="53" t="n">
        <v>19600.63</v>
      </c>
    </row>
    <row r="41" ht="13.8" customHeight="1" s="54">
      <c r="A41" s="53">
        <f>ROW(Source!A64)</f>
        <v/>
      </c>
      <c r="B41" s="53" t="n">
        <v>1497603441</v>
      </c>
      <c r="C41" s="53" t="n">
        <v>1497603440</v>
      </c>
      <c r="D41" s="53" t="n">
        <v>1483651850</v>
      </c>
      <c r="E41" s="53" t="n">
        <v>1080</v>
      </c>
      <c r="F41" s="53" t="n">
        <v>1</v>
      </c>
      <c r="G41" s="53" t="n">
        <v>1080</v>
      </c>
      <c r="H41" s="53" t="n">
        <v>1</v>
      </c>
      <c r="I41" s="53" t="inlineStr">
        <is>
          <t>3.15-96-3</t>
        </is>
      </c>
      <c r="J41" s="53" t="inlineStr">
        <is>
          <t>ТСН-2001 3.15-96-3</t>
        </is>
      </c>
      <c r="K41" s="53" t="inlineStr">
        <is>
          <t>Финишная окраска откосов и порталов</t>
        </is>
      </c>
      <c r="L41" s="53" t="n">
        <v>1191</v>
      </c>
      <c r="M41" s="53" t="inlineStr">
        <is>
          <t>компл.</t>
        </is>
      </c>
      <c r="N41" s="53" t="n">
        <v>33</v>
      </c>
      <c r="O41" s="53" t="n">
        <v>870.28</v>
      </c>
      <c r="P41" s="53" t="n">
        <v>13067.08</v>
      </c>
    </row>
    <row r="42" ht="13.8" customHeight="1" s="54">
      <c r="A42" s="53">
        <f>ROW(Source!A65)</f>
        <v/>
      </c>
      <c r="B42" s="53" t="n">
        <v>1497603442</v>
      </c>
      <c r="C42" s="53" t="n">
        <v>1497603441</v>
      </c>
      <c r="D42" s="53" t="n">
        <v>1483651850</v>
      </c>
      <c r="E42" s="53" t="n">
        <v>1080</v>
      </c>
      <c r="F42" s="53" t="n">
        <v>1</v>
      </c>
      <c r="G42" s="53" t="n">
        <v>1080</v>
      </c>
      <c r="H42" s="53" t="n">
        <v>1</v>
      </c>
      <c r="I42" s="53" t="inlineStr">
        <is>
          <t>6.56-35-1</t>
        </is>
      </c>
      <c r="J42" s="53" t="inlineStr">
        <is>
          <t>ТСН-2001 6.56-35-1</t>
        </is>
      </c>
      <c r="K42" s="53" t="inlineStr">
        <is>
          <t>Металлическое обрамление и усиление порталов/отсечек</t>
        </is>
      </c>
      <c r="L42" s="53" t="n">
        <v>1191</v>
      </c>
      <c r="M42" s="53" t="inlineStr">
        <is>
          <t>компл.</t>
        </is>
      </c>
      <c r="N42" s="53" t="n">
        <v>33</v>
      </c>
      <c r="O42" s="53" t="n">
        <v>2939.38</v>
      </c>
      <c r="P42" s="53" t="n">
        <v>44134.02</v>
      </c>
    </row>
    <row r="43" ht="13.8" customHeight="1" s="54">
      <c r="A43" s="53">
        <f>ROW(Source!A66)</f>
        <v/>
      </c>
      <c r="B43" s="53" t="n">
        <v>1497603443</v>
      </c>
      <c r="C43" s="53" t="n">
        <v>1497603442</v>
      </c>
      <c r="D43" s="53" t="n">
        <v>1483651850</v>
      </c>
      <c r="E43" s="53" t="n">
        <v>1080</v>
      </c>
      <c r="F43" s="53" t="n">
        <v>1</v>
      </c>
      <c r="G43" s="53" t="n">
        <v>1080</v>
      </c>
      <c r="H43" s="53" t="n">
        <v>1</v>
      </c>
      <c r="I43" s="53" t="inlineStr">
        <is>
          <t>6.69-42-1</t>
        </is>
      </c>
      <c r="J43" s="53" t="inlineStr">
        <is>
          <t>ТСН-2001 6.69-42-1</t>
        </is>
      </c>
      <c r="K43" s="53" t="inlineStr">
        <is>
          <t>Заделка отверстий и примыканий в стенах порталов</t>
        </is>
      </c>
      <c r="L43" s="53" t="n">
        <v>1191</v>
      </c>
      <c r="M43" s="53" t="inlineStr">
        <is>
          <t>компл.</t>
        </is>
      </c>
      <c r="N43" s="53" t="n">
        <v>33</v>
      </c>
      <c r="O43" s="53" t="n">
        <v>2351.51</v>
      </c>
      <c r="P43" s="53" t="n">
        <v>35307.22</v>
      </c>
    </row>
    <row r="44" ht="13.8" customHeight="1" s="54">
      <c r="A44" s="53">
        <f>ROW(Source!A67)</f>
        <v/>
      </c>
      <c r="B44" s="53" t="n">
        <v>1497603444</v>
      </c>
      <c r="C44" s="53" t="n">
        <v>1497603443</v>
      </c>
      <c r="D44" s="53" t="n">
        <v>1483651850</v>
      </c>
      <c r="E44" s="53" t="n">
        <v>1080</v>
      </c>
      <c r="F44" s="53" t="n">
        <v>1</v>
      </c>
      <c r="G44" s="53" t="n">
        <v>1080</v>
      </c>
      <c r="H44" s="53" t="n">
        <v>1</v>
      </c>
      <c r="I44" s="53" t="inlineStr">
        <is>
          <t>Калькуляция - 043</t>
        </is>
      </c>
      <c r="J44" s="53" t="inlineStr">
        <is>
          <t>ТСН-2001 Калькуляция - 043</t>
        </is>
      </c>
      <c r="K44" s="53" t="inlineStr">
        <is>
          <t>Дымозащитные уплотнения, отсечки и специальные материалы по проекту</t>
        </is>
      </c>
      <c r="L44" s="53" t="n">
        <v>1191</v>
      </c>
      <c r="M44" s="53" t="inlineStr">
        <is>
          <t>компл.</t>
        </is>
      </c>
      <c r="N44" s="53" t="n">
        <v>33</v>
      </c>
      <c r="O44" s="53" t="n">
        <v>3527.25</v>
      </c>
      <c r="P44" s="53" t="n">
        <v>52960.83</v>
      </c>
    </row>
    <row r="45" ht="13.8" customHeight="1" s="54">
      <c r="A45" s="53">
        <f>ROW(Source!A68)</f>
        <v/>
      </c>
      <c r="B45" s="53" t="n">
        <v>1497603445</v>
      </c>
      <c r="C45" s="53" t="n">
        <v>1497603444</v>
      </c>
      <c r="D45" s="53" t="n">
        <v>1483651850</v>
      </c>
      <c r="E45" s="53" t="n">
        <v>1080</v>
      </c>
      <c r="F45" s="53" t="n">
        <v>1</v>
      </c>
      <c r="G45" s="53" t="n">
        <v>1080</v>
      </c>
      <c r="H45" s="53" t="n">
        <v>1</v>
      </c>
      <c r="I45" s="53" t="inlineStr">
        <is>
          <t>3.15-96-3</t>
        </is>
      </c>
      <c r="J45" s="53" t="inlineStr">
        <is>
          <t>ТСН-2001 3.15-96-3</t>
        </is>
      </c>
      <c r="K45" s="53" t="inlineStr">
        <is>
          <t>Финишная окраска порталов и примыканий</t>
        </is>
      </c>
      <c r="L45" s="53" t="n">
        <v>1191</v>
      </c>
      <c r="M45" s="53" t="inlineStr">
        <is>
          <t>компл.</t>
        </is>
      </c>
      <c r="N45" s="53" t="n">
        <v>33</v>
      </c>
      <c r="O45" s="53" t="n">
        <v>1763.62</v>
      </c>
      <c r="P45" s="53" t="n">
        <v>26480.41</v>
      </c>
    </row>
    <row r="46" ht="13.8" customHeight="1" s="54">
      <c r="A46" s="53">
        <f>ROW(Source!A69)</f>
        <v/>
      </c>
      <c r="B46" s="53" t="n">
        <v>1497603446</v>
      </c>
      <c r="C46" s="53" t="n">
        <v>1497603445</v>
      </c>
      <c r="D46" s="53" t="n">
        <v>1483651850</v>
      </c>
      <c r="E46" s="53" t="n">
        <v>1080</v>
      </c>
      <c r="F46" s="53" t="n">
        <v>1</v>
      </c>
      <c r="G46" s="53" t="n">
        <v>1080</v>
      </c>
      <c r="H46" s="53" t="n">
        <v>1</v>
      </c>
      <c r="I46" s="53" t="inlineStr">
        <is>
          <t>Калькуляция - 045</t>
        </is>
      </c>
      <c r="J46" s="53" t="inlineStr">
        <is>
          <t>ТСН-2001 Калькуляция - 045</t>
        </is>
      </c>
      <c r="K46" s="53" t="inlineStr">
        <is>
          <t>Маркировка, проверка и акты по дымозащитным отсечкам</t>
        </is>
      </c>
      <c r="L46" s="53" t="n">
        <v>1191</v>
      </c>
      <c r="M46" s="53" t="inlineStr">
        <is>
          <t>компл.</t>
        </is>
      </c>
      <c r="N46" s="53" t="n">
        <v>33</v>
      </c>
      <c r="O46" s="53" t="n">
        <v>1175.75</v>
      </c>
      <c r="P46" s="53" t="n">
        <v>17653.61</v>
      </c>
    </row>
    <row r="47" ht="13.8" customHeight="1" s="54">
      <c r="A47" s="53">
        <f>ROW(Source!A70)</f>
        <v/>
      </c>
      <c r="B47" s="53" t="n">
        <v>1497603447</v>
      </c>
      <c r="C47" s="53" t="n">
        <v>1497603446</v>
      </c>
      <c r="D47" s="53" t="n">
        <v>1483651850</v>
      </c>
      <c r="E47" s="53" t="n">
        <v>1080</v>
      </c>
      <c r="F47" s="53" t="n">
        <v>1</v>
      </c>
      <c r="G47" s="53" t="n">
        <v>1080</v>
      </c>
      <c r="H47" s="53" t="n">
        <v>1</v>
      </c>
      <c r="I47" s="53" t="inlineStr">
        <is>
          <t>6.56-7-1</t>
        </is>
      </c>
      <c r="J47" s="53" t="inlineStr">
        <is>
          <t>ТСН-2001 6.56-7-1</t>
        </is>
      </c>
      <c r="K47" s="53" t="inlineStr">
        <is>
          <t>Ремонт деревянных подоконных досок</t>
        </is>
      </c>
      <c r="L47" s="53" t="n">
        <v>1191</v>
      </c>
      <c r="M47" s="53" t="inlineStr">
        <is>
          <t>шт.</t>
        </is>
      </c>
      <c r="N47" s="53" t="n">
        <v>49</v>
      </c>
      <c r="O47" s="53" t="n">
        <v>4648.58</v>
      </c>
      <c r="P47" s="53" t="n">
        <v>70420.41</v>
      </c>
    </row>
    <row r="48" ht="13.8" customHeight="1" s="54">
      <c r="A48" s="53">
        <f>ROW(Source!A71)</f>
        <v/>
      </c>
      <c r="B48" s="53" t="n">
        <v>1497603448</v>
      </c>
      <c r="C48" s="53" t="n">
        <v>1497603447</v>
      </c>
      <c r="D48" s="53" t="n">
        <v>1483651850</v>
      </c>
      <c r="E48" s="53" t="n">
        <v>1080</v>
      </c>
      <c r="F48" s="53" t="n">
        <v>1</v>
      </c>
      <c r="G48" s="53" t="n">
        <v>1080</v>
      </c>
      <c r="H48" s="53" t="n">
        <v>1</v>
      </c>
      <c r="I48" s="53" t="inlineStr">
        <is>
          <t>6.56-11-1</t>
        </is>
      </c>
      <c r="J48" s="53" t="inlineStr">
        <is>
          <t>ТСН-2001 6.56-11-1</t>
        </is>
      </c>
      <c r="K48" s="53" t="inlineStr">
        <is>
          <t>Смена оконных приборов и фурнитуры</t>
        </is>
      </c>
      <c r="L48" s="53" t="n">
        <v>1191</v>
      </c>
      <c r="M48" s="53" t="inlineStr">
        <is>
          <t>шт.</t>
        </is>
      </c>
      <c r="N48" s="53" t="n">
        <v>49</v>
      </c>
      <c r="O48" s="53" t="n">
        <v>3718.87</v>
      </c>
      <c r="P48" s="53" t="n">
        <v>56336.33</v>
      </c>
    </row>
    <row r="49" ht="13.8" customHeight="1" s="54">
      <c r="A49" s="53">
        <f>ROW(Source!A72)</f>
        <v/>
      </c>
      <c r="B49" s="53" t="n">
        <v>1497603449</v>
      </c>
      <c r="C49" s="53" t="n">
        <v>1497603448</v>
      </c>
      <c r="D49" s="53" t="n">
        <v>1483651850</v>
      </c>
      <c r="E49" s="53" t="n">
        <v>1080</v>
      </c>
      <c r="F49" s="53" t="n">
        <v>1</v>
      </c>
      <c r="G49" s="53" t="n">
        <v>1080</v>
      </c>
      <c r="H49" s="53" t="n">
        <v>1</v>
      </c>
      <c r="I49" s="53" t="inlineStr">
        <is>
          <t>3.15-71-3</t>
        </is>
      </c>
      <c r="J49" s="53" t="inlineStr">
        <is>
          <t>ТСН-2001 3.15-71-3</t>
        </is>
      </c>
      <c r="K49" s="53" t="inlineStr">
        <is>
          <t>Отделка оконных откосов листовыми материалами</t>
        </is>
      </c>
      <c r="L49" s="53" t="n">
        <v>1191</v>
      </c>
      <c r="M49" s="53" t="inlineStr">
        <is>
          <t>м2</t>
        </is>
      </c>
      <c r="N49" s="53" t="n">
        <v>147</v>
      </c>
      <c r="O49" s="53" t="n">
        <v>4648.58</v>
      </c>
      <c r="P49" s="53" t="n">
        <v>70420.41</v>
      </c>
    </row>
    <row r="50" ht="13.8" customHeight="1" s="54">
      <c r="A50" s="53">
        <f>ROW(Source!A73)</f>
        <v/>
      </c>
      <c r="B50" s="53" t="n">
        <v>1497603450</v>
      </c>
      <c r="C50" s="53" t="n">
        <v>1497603449</v>
      </c>
      <c r="D50" s="53" t="n">
        <v>1483651850</v>
      </c>
      <c r="E50" s="53" t="n">
        <v>1080</v>
      </c>
      <c r="F50" s="53" t="n">
        <v>1</v>
      </c>
      <c r="G50" s="53" t="n">
        <v>1080</v>
      </c>
      <c r="H50" s="53" t="n">
        <v>1</v>
      </c>
      <c r="I50" s="53" t="inlineStr">
        <is>
          <t>3.15-96-3</t>
        </is>
      </c>
      <c r="J50" s="53" t="inlineStr">
        <is>
          <t>ТСН-2001 3.15-96-3</t>
        </is>
      </c>
      <c r="K50" s="53" t="inlineStr">
        <is>
          <t>Окраска оконных откосов</t>
        </is>
      </c>
      <c r="L50" s="53" t="n">
        <v>1191</v>
      </c>
      <c r="M50" s="53" t="inlineStr">
        <is>
          <t>м2</t>
        </is>
      </c>
      <c r="N50" s="53" t="n">
        <v>147</v>
      </c>
      <c r="O50" s="53" t="n">
        <v>2789.15</v>
      </c>
      <c r="P50" s="53" t="n">
        <v>42252.24</v>
      </c>
    </row>
    <row r="51" ht="13.8" customHeight="1" s="54">
      <c r="A51" s="53">
        <f>ROW(Source!A74)</f>
        <v/>
      </c>
      <c r="B51" s="53" t="n">
        <v>1497603451</v>
      </c>
      <c r="C51" s="53" t="n">
        <v>1497603450</v>
      </c>
      <c r="D51" s="53" t="n">
        <v>1483651850</v>
      </c>
      <c r="E51" s="53" t="n">
        <v>1080</v>
      </c>
      <c r="F51" s="53" t="n">
        <v>1</v>
      </c>
      <c r="G51" s="53" t="n">
        <v>1080</v>
      </c>
      <c r="H51" s="53" t="n">
        <v>1</v>
      </c>
      <c r="I51" s="53" t="inlineStr">
        <is>
          <t>6.69-42-1</t>
        </is>
      </c>
      <c r="J51" s="53" t="inlineStr">
        <is>
          <t>ТСН-2001 6.69-42-1</t>
        </is>
      </c>
      <c r="K51" s="53" t="inlineStr">
        <is>
          <t>Герметизация и заделка примыканий оконных блоков</t>
        </is>
      </c>
      <c r="L51" s="53" t="n">
        <v>1191</v>
      </c>
      <c r="M51" s="53" t="inlineStr">
        <is>
          <t>шт.</t>
        </is>
      </c>
      <c r="N51" s="53" t="n">
        <v>49</v>
      </c>
      <c r="O51" s="53" t="n">
        <v>2789.13</v>
      </c>
      <c r="P51" s="53" t="n">
        <v>42252.24</v>
      </c>
    </row>
    <row r="52" ht="13.8" customHeight="1" s="54">
      <c r="A52" s="53">
        <f>ROW(Source!A75)</f>
        <v/>
      </c>
      <c r="B52" s="53" t="n">
        <v>1497603452</v>
      </c>
      <c r="C52" s="53" t="n">
        <v>1497603451</v>
      </c>
      <c r="D52" s="53" t="n">
        <v>1483651850</v>
      </c>
      <c r="E52" s="53" t="n">
        <v>1080</v>
      </c>
      <c r="F52" s="53" t="n">
        <v>1</v>
      </c>
      <c r="G52" s="53" t="n">
        <v>1080</v>
      </c>
      <c r="H52" s="53" t="n">
        <v>1</v>
      </c>
      <c r="I52" s="53" t="inlineStr">
        <is>
          <t>3.18-6-1</t>
        </is>
      </c>
      <c r="J52" s="53" t="inlineStr">
        <is>
          <t>ТСН-2001 3.18-6-1</t>
        </is>
      </c>
      <c r="K52" s="53" t="inlineStr">
        <is>
          <t>Ревизия/замена отопительных приборов, арматуры и подключений</t>
        </is>
      </c>
      <c r="L52" s="53" t="n">
        <v>1191</v>
      </c>
      <c r="M52" s="53" t="inlineStr">
        <is>
          <t>компл.</t>
        </is>
      </c>
      <c r="N52" s="53" t="n">
        <v>62</v>
      </c>
      <c r="O52" s="53" t="n">
        <v>38529.97</v>
      </c>
      <c r="P52" s="53" t="n">
        <v>620625.14</v>
      </c>
    </row>
    <row r="53" ht="13.8" customHeight="1" s="54">
      <c r="A53" s="53">
        <f>ROW(Source!A76)</f>
        <v/>
      </c>
      <c r="B53" s="53" t="n">
        <v>1497603453</v>
      </c>
      <c r="C53" s="53" t="n">
        <v>1497603452</v>
      </c>
      <c r="D53" s="53" t="n">
        <v>1483651850</v>
      </c>
      <c r="E53" s="53" t="n">
        <v>1080</v>
      </c>
      <c r="F53" s="53" t="n">
        <v>1</v>
      </c>
      <c r="G53" s="53" t="n">
        <v>1080</v>
      </c>
      <c r="H53" s="53" t="n">
        <v>1</v>
      </c>
      <c r="I53" s="53" t="inlineStr">
        <is>
          <t>6.65-58-1</t>
        </is>
      </c>
      <c r="J53" s="53" t="inlineStr">
        <is>
          <t>ТСН-2001 6.65-58-1</t>
        </is>
      </c>
      <c r="K53" s="53" t="inlineStr">
        <is>
          <t>Промывка систем отопления</t>
        </is>
      </c>
      <c r="L53" s="53" t="n">
        <v>1191</v>
      </c>
      <c r="M53" s="53" t="inlineStr">
        <is>
          <t>компл.</t>
        </is>
      </c>
      <c r="N53" s="53" t="n">
        <v>62</v>
      </c>
      <c r="O53" s="53" t="n">
        <v>6072.17</v>
      </c>
      <c r="P53" s="53" t="n">
        <v>97807.98</v>
      </c>
    </row>
    <row r="54" ht="13.8" customHeight="1" s="54">
      <c r="A54" s="53">
        <f>ROW(Source!A77)</f>
        <v/>
      </c>
      <c r="B54" s="53" t="n">
        <v>1497603454</v>
      </c>
      <c r="C54" s="53" t="n">
        <v>1497603453</v>
      </c>
      <c r="D54" s="53" t="n">
        <v>1483651850</v>
      </c>
      <c r="E54" s="53" t="n">
        <v>1080</v>
      </c>
      <c r="F54" s="53" t="n">
        <v>1</v>
      </c>
      <c r="G54" s="53" t="n">
        <v>1080</v>
      </c>
      <c r="H54" s="53" t="n">
        <v>1</v>
      </c>
      <c r="I54" s="53" t="inlineStr">
        <is>
          <t>3.16-29-1</t>
        </is>
      </c>
      <c r="J54" s="53" t="inlineStr">
        <is>
          <t>ТСН-2001 3.16-29-1</t>
        </is>
      </c>
      <c r="K54" s="53" t="inlineStr">
        <is>
          <t>Гидравлическое испытание трубопроводов отопления</t>
        </is>
      </c>
      <c r="L54" s="53" t="n">
        <v>1191</v>
      </c>
      <c r="M54" s="53" t="inlineStr">
        <is>
          <t>компл.</t>
        </is>
      </c>
      <c r="N54" s="53" t="n">
        <v>62</v>
      </c>
      <c r="O54" s="53" t="n">
        <v>4337.26</v>
      </c>
      <c r="P54" s="53" t="n">
        <v>69862.84</v>
      </c>
    </row>
    <row r="55" ht="13.8" customHeight="1" s="54">
      <c r="A55" s="53">
        <f>ROW(Source!A78)</f>
        <v/>
      </c>
      <c r="B55" s="53" t="n">
        <v>1497603455</v>
      </c>
      <c r="C55" s="53" t="n">
        <v>1497603454</v>
      </c>
      <c r="D55" s="53" t="n">
        <v>1483651850</v>
      </c>
      <c r="E55" s="53" t="n">
        <v>1080</v>
      </c>
      <c r="F55" s="53" t="n">
        <v>1</v>
      </c>
      <c r="G55" s="53" t="n">
        <v>1080</v>
      </c>
      <c r="H55" s="53" t="n">
        <v>1</v>
      </c>
      <c r="I55" s="53" t="inlineStr">
        <is>
          <t>Калькуляция - 054</t>
        </is>
      </c>
      <c r="J55" s="53" t="inlineStr">
        <is>
          <t>ТСН-2001 Калькуляция - 054</t>
        </is>
      </c>
      <c r="K55" s="53" t="inlineStr">
        <is>
          <t>Балансировка и настройка отопительных приборов</t>
        </is>
      </c>
      <c r="L55" s="53" t="n">
        <v>1191</v>
      </c>
      <c r="M55" s="53" t="inlineStr">
        <is>
          <t>компл.</t>
        </is>
      </c>
      <c r="N55" s="53" t="n">
        <v>62</v>
      </c>
      <c r="O55" s="53" t="n">
        <v>4337.26</v>
      </c>
      <c r="P55" s="53" t="n">
        <v>69862.84</v>
      </c>
    </row>
    <row r="56" ht="13.8" customHeight="1" s="54">
      <c r="A56" s="53">
        <f>ROW(Source!A79)</f>
        <v/>
      </c>
      <c r="B56" s="53" t="n">
        <v>1497603456</v>
      </c>
      <c r="C56" s="53" t="n">
        <v>1497603455</v>
      </c>
      <c r="D56" s="53" t="n">
        <v>1483651850</v>
      </c>
      <c r="E56" s="53" t="n">
        <v>1080</v>
      </c>
      <c r="F56" s="53" t="n">
        <v>1</v>
      </c>
      <c r="G56" s="53" t="n">
        <v>1080</v>
      </c>
      <c r="H56" s="53" t="n">
        <v>1</v>
      </c>
      <c r="I56" s="53" t="inlineStr">
        <is>
          <t>Калькуляция - 055</t>
        </is>
      </c>
      <c r="J56" s="53" t="inlineStr">
        <is>
          <t>ТСН-2001 Калькуляция - 055</t>
        </is>
      </c>
      <c r="K56" s="53" t="inlineStr">
        <is>
          <t>Протоколы, маркировка и передача результатов испытаний отопления</t>
        </is>
      </c>
      <c r="L56" s="53" t="n">
        <v>1191</v>
      </c>
      <c r="M56" s="53" t="inlineStr">
        <is>
          <t>компл.</t>
        </is>
      </c>
      <c r="N56" s="53" t="n">
        <v>62</v>
      </c>
      <c r="O56" s="53" t="n">
        <v>2602.35</v>
      </c>
      <c r="P56" s="53" t="n">
        <v>41917.71</v>
      </c>
    </row>
    <row r="57" ht="13.8" customHeight="1" s="54">
      <c r="A57" s="53">
        <f>ROW(Source!A80)</f>
        <v/>
      </c>
      <c r="B57" s="53" t="n">
        <v>1497603457</v>
      </c>
      <c r="C57" s="53" t="n">
        <v>1497603456</v>
      </c>
      <c r="D57" s="53" t="n">
        <v>1483651850</v>
      </c>
      <c r="E57" s="53" t="n">
        <v>1080</v>
      </c>
      <c r="F57" s="53" t="n">
        <v>1</v>
      </c>
      <c r="G57" s="53" t="n">
        <v>1080</v>
      </c>
      <c r="H57" s="53" t="n">
        <v>1</v>
      </c>
      <c r="I57" s="53" t="inlineStr">
        <is>
          <t>6.65-25-1</t>
        </is>
      </c>
      <c r="J57" s="53" t="inlineStr">
        <is>
          <t>ТСН-2001 6.65-25-1</t>
        </is>
      </c>
      <c r="K57" s="53" t="inlineStr">
        <is>
          <t>Ревизия вентканалов, решеток и проходок</t>
        </is>
      </c>
      <c r="L57" s="53" t="n">
        <v>1191</v>
      </c>
      <c r="M57" s="53" t="inlineStr">
        <is>
          <t>компл.</t>
        </is>
      </c>
      <c r="N57" s="53" t="n">
        <v>94</v>
      </c>
      <c r="O57" s="53" t="n">
        <v>14315.04</v>
      </c>
      <c r="P57" s="53" t="n">
        <v>230580.83</v>
      </c>
    </row>
    <row r="58" ht="13.8" customHeight="1" s="54">
      <c r="A58" s="53">
        <f>ROW(Source!A81)</f>
        <v/>
      </c>
      <c r="B58" s="53" t="n">
        <v>1497603458</v>
      </c>
      <c r="C58" s="53" t="n">
        <v>1497603457</v>
      </c>
      <c r="D58" s="53" t="n">
        <v>1483651850</v>
      </c>
      <c r="E58" s="53" t="n">
        <v>1080</v>
      </c>
      <c r="F58" s="53" t="n">
        <v>1</v>
      </c>
      <c r="G58" s="53" t="n">
        <v>1080</v>
      </c>
      <c r="H58" s="53" t="n">
        <v>1</v>
      </c>
      <c r="I58" s="53" t="inlineStr">
        <is>
          <t>3.20-53-1</t>
        </is>
      </c>
      <c r="J58" s="53" t="inlineStr">
        <is>
          <t>ТСН-2001 3.20-53-1</t>
        </is>
      </c>
      <c r="K58" s="53" t="inlineStr">
        <is>
          <t>Монтаж приточных вентиляторных агрегатов/бризеров</t>
        </is>
      </c>
      <c r="L58" s="53" t="n">
        <v>1191</v>
      </c>
      <c r="M58" s="53" t="inlineStr">
        <is>
          <t>шт.</t>
        </is>
      </c>
      <c r="N58" s="53" t="n">
        <v>36</v>
      </c>
      <c r="O58" s="53" t="n">
        <v>9261.940000000001</v>
      </c>
      <c r="P58" s="53" t="n">
        <v>149187.56</v>
      </c>
    </row>
    <row r="59" ht="13.8" customHeight="1" s="54">
      <c r="A59" s="53">
        <f>ROW(Source!A82)</f>
        <v/>
      </c>
      <c r="B59" s="53" t="n">
        <v>1497603459</v>
      </c>
      <c r="C59" s="53" t="n">
        <v>1497603458</v>
      </c>
      <c r="D59" s="53" t="n">
        <v>1483651850</v>
      </c>
      <c r="E59" s="53" t="n">
        <v>1080</v>
      </c>
      <c r="F59" s="53" t="n">
        <v>1</v>
      </c>
      <c r="G59" s="53" t="n">
        <v>1080</v>
      </c>
      <c r="H59" s="53" t="n">
        <v>1</v>
      </c>
      <c r="I59" s="53" t="inlineStr">
        <is>
          <t>3.20-1-1</t>
        </is>
      </c>
      <c r="J59" s="53" t="inlineStr">
        <is>
          <t>ТСН-2001 3.20-1-1</t>
        </is>
      </c>
      <c r="K59" s="53" t="inlineStr">
        <is>
          <t>Монтаж воздуховодов и присоединительных участков</t>
        </is>
      </c>
      <c r="L59" s="53" t="n">
        <v>1191</v>
      </c>
      <c r="M59" s="53" t="inlineStr">
        <is>
          <t>м2</t>
        </is>
      </c>
      <c r="N59" s="53" t="n">
        <v>54</v>
      </c>
      <c r="O59" s="53" t="n">
        <v>6174.63</v>
      </c>
      <c r="P59" s="53" t="n">
        <v>99458.37</v>
      </c>
    </row>
    <row r="60" ht="13.8" customHeight="1" s="54">
      <c r="A60" s="53">
        <f>ROW(Source!A83)</f>
        <v/>
      </c>
      <c r="B60" s="53" t="n">
        <v>1497603460</v>
      </c>
      <c r="C60" s="53" t="n">
        <v>1497603459</v>
      </c>
      <c r="D60" s="53" t="n">
        <v>1483651850</v>
      </c>
      <c r="E60" s="53" t="n">
        <v>1080</v>
      </c>
      <c r="F60" s="53" t="n">
        <v>1</v>
      </c>
      <c r="G60" s="53" t="n">
        <v>1080</v>
      </c>
      <c r="H60" s="53" t="n">
        <v>1</v>
      </c>
      <c r="I60" s="53" t="inlineStr">
        <is>
          <t>3.20-23-1</t>
        </is>
      </c>
      <c r="J60" s="53" t="inlineStr">
        <is>
          <t>ТСН-2001 3.20-23-1</t>
        </is>
      </c>
      <c r="K60" s="53" t="inlineStr">
        <is>
          <t>Монтаж шумоглушителей и виброразвязок</t>
        </is>
      </c>
      <c r="L60" s="53" t="n">
        <v>1191</v>
      </c>
      <c r="M60" s="53" t="inlineStr">
        <is>
          <t>шт.</t>
        </is>
      </c>
      <c r="N60" s="53" t="n">
        <v>36</v>
      </c>
      <c r="O60" s="53" t="n">
        <v>4630.96</v>
      </c>
      <c r="P60" s="53" t="n">
        <v>74593.78</v>
      </c>
    </row>
    <row r="61" ht="13.8" customHeight="1" s="54">
      <c r="A61" s="53">
        <f>ROW(Source!A84)</f>
        <v/>
      </c>
      <c r="B61" s="53" t="n">
        <v>1497603461</v>
      </c>
      <c r="C61" s="53" t="n">
        <v>1497603460</v>
      </c>
      <c r="D61" s="53" t="n">
        <v>1483651850</v>
      </c>
      <c r="E61" s="53" t="n">
        <v>1080</v>
      </c>
      <c r="F61" s="53" t="n">
        <v>1</v>
      </c>
      <c r="G61" s="53" t="n">
        <v>1080</v>
      </c>
      <c r="H61" s="53" t="n">
        <v>1</v>
      </c>
      <c r="I61" s="53" t="inlineStr">
        <is>
          <t>4.11-23-1</t>
        </is>
      </c>
      <c r="J61" s="53" t="inlineStr">
        <is>
          <t>ТСН-2001 4.11-23-1</t>
        </is>
      </c>
      <c r="K61" s="53" t="inlineStr">
        <is>
          <t>Подключение автоматики приточной вентиляции</t>
        </is>
      </c>
      <c r="L61" s="53" t="n">
        <v>1191</v>
      </c>
      <c r="M61" s="53" t="inlineStr">
        <is>
          <t>компл.</t>
        </is>
      </c>
      <c r="N61" s="53" t="n">
        <v>36</v>
      </c>
      <c r="O61" s="53" t="n">
        <v>4630.96</v>
      </c>
      <c r="P61" s="53" t="n">
        <v>74593.78</v>
      </c>
    </row>
    <row r="62" ht="13.8" customHeight="1" s="54">
      <c r="A62" s="53">
        <f>ROW(Source!A85)</f>
        <v/>
      </c>
      <c r="B62" s="53" t="n">
        <v>1497603462</v>
      </c>
      <c r="C62" s="53" t="n">
        <v>1497603461</v>
      </c>
      <c r="D62" s="53" t="n">
        <v>1483651850</v>
      </c>
      <c r="E62" s="53" t="n">
        <v>1080</v>
      </c>
      <c r="F62" s="53" t="n">
        <v>1</v>
      </c>
      <c r="G62" s="53" t="n">
        <v>1080</v>
      </c>
      <c r="H62" s="53" t="n">
        <v>1</v>
      </c>
      <c r="I62" s="53" t="inlineStr">
        <is>
          <t>3.20-9-1</t>
        </is>
      </c>
      <c r="J62" s="53" t="inlineStr">
        <is>
          <t>ТСН-2001 3.20-9-1</t>
        </is>
      </c>
      <c r="K62" s="53" t="inlineStr">
        <is>
          <t>Установка вентиляционных решеток</t>
        </is>
      </c>
      <c r="L62" s="53" t="n">
        <v>1191</v>
      </c>
      <c r="M62" s="53" t="inlineStr">
        <is>
          <t>шт.</t>
        </is>
      </c>
      <c r="N62" s="53" t="n">
        <v>36</v>
      </c>
      <c r="O62" s="53" t="n">
        <v>3087.31</v>
      </c>
      <c r="P62" s="53" t="n">
        <v>49729.19</v>
      </c>
    </row>
    <row r="63" ht="13.8" customHeight="1" s="54">
      <c r="A63" s="53">
        <f>ROW(Source!A86)</f>
        <v/>
      </c>
      <c r="B63" s="53" t="n">
        <v>1497603463</v>
      </c>
      <c r="C63" s="53" t="n">
        <v>1497603462</v>
      </c>
      <c r="D63" s="53" t="n">
        <v>1483651850</v>
      </c>
      <c r="E63" s="53" t="n">
        <v>1080</v>
      </c>
      <c r="F63" s="53" t="n">
        <v>1</v>
      </c>
      <c r="G63" s="53" t="n">
        <v>1080</v>
      </c>
      <c r="H63" s="53" t="n">
        <v>1</v>
      </c>
      <c r="I63" s="53" t="inlineStr">
        <is>
          <t>5.3-2-1</t>
        </is>
      </c>
      <c r="J63" s="53" t="inlineStr">
        <is>
          <t>ТСН-2001 5.3-2-1</t>
        </is>
      </c>
      <c r="K63" s="53" t="inlineStr">
        <is>
          <t>Пусконаладка приточного вентиляционного оборудования</t>
        </is>
      </c>
      <c r="L63" s="53" t="n">
        <v>1191</v>
      </c>
      <c r="M63" s="53" t="inlineStr">
        <is>
          <t>компл.</t>
        </is>
      </c>
      <c r="N63" s="53" t="n">
        <v>36</v>
      </c>
      <c r="O63" s="53" t="n">
        <v>3087.32</v>
      </c>
      <c r="P63" s="53" t="n">
        <v>49729.19</v>
      </c>
    </row>
    <row r="64" ht="13.8" customHeight="1" s="54">
      <c r="A64" s="53">
        <f>ROW(Source!A87)</f>
        <v/>
      </c>
      <c r="B64" s="53" t="n">
        <v>1497603464</v>
      </c>
      <c r="C64" s="53" t="n">
        <v>1497603463</v>
      </c>
      <c r="D64" s="53" t="n">
        <v>1483651850</v>
      </c>
      <c r="E64" s="53" t="n">
        <v>1080</v>
      </c>
      <c r="F64" s="53" t="n">
        <v>1</v>
      </c>
      <c r="G64" s="53" t="n">
        <v>1080</v>
      </c>
      <c r="H64" s="53" t="n">
        <v>1</v>
      </c>
      <c r="I64" s="53" t="inlineStr">
        <is>
          <t>5.3-2-1</t>
        </is>
      </c>
      <c r="J64" s="53" t="inlineStr">
        <is>
          <t>ТСН-2001 5.3-2-1</t>
        </is>
      </c>
      <c r="K64" s="53" t="inlineStr">
        <is>
          <t>Пусконаладка и балансировка вентиляции помещения</t>
        </is>
      </c>
      <c r="L64" s="53" t="n">
        <v>1191</v>
      </c>
      <c r="M64" s="53" t="inlineStr">
        <is>
          <t>компл.</t>
        </is>
      </c>
      <c r="N64" s="53" t="n">
        <v>36</v>
      </c>
      <c r="O64" s="53" t="n">
        <v>14370.35</v>
      </c>
      <c r="P64" s="53" t="n">
        <v>206042.42</v>
      </c>
    </row>
    <row r="65" ht="13.8" customHeight="1" s="54">
      <c r="A65" s="53">
        <f>ROW(Source!A88)</f>
        <v/>
      </c>
      <c r="B65" s="53" t="n">
        <v>1497603465</v>
      </c>
      <c r="C65" s="53" t="n">
        <v>1497603464</v>
      </c>
      <c r="D65" s="53" t="n">
        <v>1483651850</v>
      </c>
      <c r="E65" s="53" t="n">
        <v>1080</v>
      </c>
      <c r="F65" s="53" t="n">
        <v>1</v>
      </c>
      <c r="G65" s="53" t="n">
        <v>1080</v>
      </c>
      <c r="H65" s="53" t="n">
        <v>1</v>
      </c>
      <c r="I65" s="53" t="inlineStr">
        <is>
          <t>3.20-38-1</t>
        </is>
      </c>
      <c r="J65" s="53" t="inlineStr">
        <is>
          <t>ТСН-2001 3.20-38-1</t>
        </is>
      </c>
      <c r="K65" s="53" t="inlineStr">
        <is>
          <t>Монтаж внутреннего блока/кондиционера</t>
        </is>
      </c>
      <c r="L65" s="53" t="n">
        <v>1191</v>
      </c>
      <c r="M65" s="53" t="inlineStr">
        <is>
          <t>шт.</t>
        </is>
      </c>
      <c r="N65" s="53" t="n">
        <v>46</v>
      </c>
      <c r="O65" s="53" t="n">
        <v>17096.36</v>
      </c>
      <c r="P65" s="53" t="n">
        <v>275381.15</v>
      </c>
    </row>
    <row r="66" ht="13.8" customHeight="1" s="54">
      <c r="A66" s="53">
        <f>ROW(Source!A89)</f>
        <v/>
      </c>
      <c r="B66" s="53" t="n">
        <v>1497603466</v>
      </c>
      <c r="C66" s="53" t="n">
        <v>1497603465</v>
      </c>
      <c r="D66" s="53" t="n">
        <v>1483651850</v>
      </c>
      <c r="E66" s="53" t="n">
        <v>1080</v>
      </c>
      <c r="F66" s="53" t="n">
        <v>1</v>
      </c>
      <c r="G66" s="53" t="n">
        <v>1080</v>
      </c>
      <c r="H66" s="53" t="n">
        <v>1</v>
      </c>
      <c r="I66" s="53" t="inlineStr">
        <is>
          <t>3.16-14-1</t>
        </is>
      </c>
      <c r="J66" s="53" t="inlineStr">
        <is>
          <t>ТСН-2001 3.16-14-1</t>
        </is>
      </c>
      <c r="K66" s="53" t="inlineStr">
        <is>
          <t>Прокладка трубных трасс и дренажа кондиционирования</t>
        </is>
      </c>
      <c r="L66" s="53" t="n">
        <v>1191</v>
      </c>
      <c r="M66" s="53" t="inlineStr">
        <is>
          <t>м.п.</t>
        </is>
      </c>
      <c r="N66" s="53" t="n">
        <v>322</v>
      </c>
      <c r="O66" s="53" t="n">
        <v>17096.36</v>
      </c>
      <c r="P66" s="53" t="n">
        <v>275381.15</v>
      </c>
    </row>
    <row r="67" ht="13.8" customHeight="1" s="54">
      <c r="A67" s="53">
        <f>ROW(Source!A90)</f>
        <v/>
      </c>
      <c r="B67" s="53" t="n">
        <v>1497603467</v>
      </c>
      <c r="C67" s="53" t="n">
        <v>1497603466</v>
      </c>
      <c r="D67" s="53" t="n">
        <v>1483651850</v>
      </c>
      <c r="E67" s="53" t="n">
        <v>1080</v>
      </c>
      <c r="F67" s="53" t="n">
        <v>1</v>
      </c>
      <c r="G67" s="53" t="n">
        <v>1080</v>
      </c>
      <c r="H67" s="53" t="n">
        <v>1</v>
      </c>
      <c r="I67" s="53" t="inlineStr">
        <is>
          <t>4.8-159-1</t>
        </is>
      </c>
      <c r="J67" s="53" t="inlineStr">
        <is>
          <t>ТСН-2001 4.8-159-1</t>
        </is>
      </c>
      <c r="K67" s="53" t="inlineStr">
        <is>
          <t>Прокладка кабельных линий/коробов кондиционирования</t>
        </is>
      </c>
      <c r="L67" s="53" t="n">
        <v>1191</v>
      </c>
      <c r="M67" s="53" t="inlineStr">
        <is>
          <t>м.п.</t>
        </is>
      </c>
      <c r="N67" s="53" t="n">
        <v>322</v>
      </c>
      <c r="O67" s="53" t="n">
        <v>13677.08</v>
      </c>
      <c r="P67" s="53" t="n">
        <v>220304.92</v>
      </c>
    </row>
    <row r="68" ht="13.8" customHeight="1" s="54">
      <c r="A68" s="53">
        <f>ROW(Source!A91)</f>
        <v/>
      </c>
      <c r="B68" s="53" t="n">
        <v>1497603468</v>
      </c>
      <c r="C68" s="53" t="n">
        <v>1497603467</v>
      </c>
      <c r="D68" s="53" t="n">
        <v>1483651850</v>
      </c>
      <c r="E68" s="53" t="n">
        <v>1080</v>
      </c>
      <c r="F68" s="53" t="n">
        <v>1</v>
      </c>
      <c r="G68" s="53" t="n">
        <v>1080</v>
      </c>
      <c r="H68" s="53" t="n">
        <v>1</v>
      </c>
      <c r="I68" s="53" t="inlineStr">
        <is>
          <t>6.69-24-1</t>
        </is>
      </c>
      <c r="J68" s="53" t="inlineStr">
        <is>
          <t>ТСН-2001 6.69-24-1</t>
        </is>
      </c>
      <c r="K68" s="53" t="inlineStr">
        <is>
          <t>Сверление проходок под трассы кондиционирования</t>
        </is>
      </c>
      <c r="L68" s="53" t="n">
        <v>1191</v>
      </c>
      <c r="M68" s="53" t="inlineStr">
        <is>
          <t>шт.</t>
        </is>
      </c>
      <c r="N68" s="53" t="n">
        <v>46</v>
      </c>
      <c r="O68" s="53" t="n">
        <v>10257.82</v>
      </c>
      <c r="P68" s="53" t="n">
        <v>165228.69</v>
      </c>
    </row>
    <row r="69" ht="13.8" customHeight="1" s="54">
      <c r="A69" s="53">
        <f>ROW(Source!A92)</f>
        <v/>
      </c>
      <c r="B69" s="53" t="n">
        <v>1497603469</v>
      </c>
      <c r="C69" s="53" t="n">
        <v>1497603468</v>
      </c>
      <c r="D69" s="53" t="n">
        <v>1483651850</v>
      </c>
      <c r="E69" s="53" t="n">
        <v>1080</v>
      </c>
      <c r="F69" s="53" t="n">
        <v>1</v>
      </c>
      <c r="G69" s="53" t="n">
        <v>1080</v>
      </c>
      <c r="H69" s="53" t="n">
        <v>1</v>
      </c>
      <c r="I69" s="53" t="inlineStr">
        <is>
          <t>4.11-23-1</t>
        </is>
      </c>
      <c r="J69" s="53" t="inlineStr">
        <is>
          <t>ТСН-2001 4.11-23-1</t>
        </is>
      </c>
      <c r="K69" s="53" t="inlineStr">
        <is>
          <t>Подключение автоматики и межблочных линий</t>
        </is>
      </c>
      <c r="L69" s="53" t="n">
        <v>1191</v>
      </c>
      <c r="M69" s="53" t="inlineStr">
        <is>
          <t>компл.</t>
        </is>
      </c>
      <c r="N69" s="53" t="n">
        <v>46</v>
      </c>
      <c r="O69" s="53" t="n">
        <v>10257.81</v>
      </c>
      <c r="P69" s="53" t="n">
        <v>165228.69</v>
      </c>
    </row>
    <row r="70" ht="13.8" customHeight="1" s="54">
      <c r="A70" s="53">
        <f>ROW(Source!A93)</f>
        <v/>
      </c>
      <c r="B70" s="53" t="n">
        <v>1497603470</v>
      </c>
      <c r="C70" s="53" t="n">
        <v>1497603469</v>
      </c>
      <c r="D70" s="53" t="n">
        <v>1483651850</v>
      </c>
      <c r="E70" s="53" t="n">
        <v>1080</v>
      </c>
      <c r="F70" s="53" t="n">
        <v>1</v>
      </c>
      <c r="G70" s="53" t="n">
        <v>1080</v>
      </c>
      <c r="H70" s="53" t="n">
        <v>1</v>
      </c>
      <c r="I70" s="53" t="inlineStr">
        <is>
          <t>3.20-38-1</t>
        </is>
      </c>
      <c r="J70" s="53" t="inlineStr">
        <is>
          <t>ТСН-2001 3.20-38-1</t>
        </is>
      </c>
      <c r="K70" s="53" t="inlineStr">
        <is>
          <t>Монтаж наружного блока кондиционирования</t>
        </is>
      </c>
      <c r="L70" s="53" t="n">
        <v>1191</v>
      </c>
      <c r="M70" s="53" t="inlineStr">
        <is>
          <t>шт.</t>
        </is>
      </c>
      <c r="N70" s="53" t="n">
        <v>46</v>
      </c>
      <c r="O70" s="53" t="n">
        <v>13260.15</v>
      </c>
      <c r="P70" s="53" t="n">
        <v>213589.05</v>
      </c>
    </row>
    <row r="71" ht="13.8" customHeight="1" s="54">
      <c r="A71" s="53">
        <f>ROW(Source!A94)</f>
        <v/>
      </c>
      <c r="B71" s="53" t="n">
        <v>1497603471</v>
      </c>
      <c r="C71" s="53" t="n">
        <v>1497603470</v>
      </c>
      <c r="D71" s="53" t="n">
        <v>1483651850</v>
      </c>
      <c r="E71" s="53" t="n">
        <v>1080</v>
      </c>
      <c r="F71" s="53" t="n">
        <v>1</v>
      </c>
      <c r="G71" s="53" t="n">
        <v>1080</v>
      </c>
      <c r="H71" s="53" t="n">
        <v>1</v>
      </c>
      <c r="I71" s="53" t="inlineStr">
        <is>
          <t>6.69-24-1</t>
        </is>
      </c>
      <c r="J71" s="53" t="inlineStr">
        <is>
          <t>ТСН-2001 6.69-24-1</t>
        </is>
      </c>
      <c r="K71" s="53" t="inlineStr">
        <is>
          <t>Проходки и крепления наружных трасс</t>
        </is>
      </c>
      <c r="L71" s="53" t="n">
        <v>1191</v>
      </c>
      <c r="M71" s="53" t="inlineStr">
        <is>
          <t>шт.</t>
        </is>
      </c>
      <c r="N71" s="53" t="n">
        <v>46</v>
      </c>
      <c r="O71" s="53" t="n">
        <v>10608.11</v>
      </c>
      <c r="P71" s="53" t="n">
        <v>170871.24</v>
      </c>
    </row>
    <row r="72" ht="13.8" customHeight="1" s="54">
      <c r="A72" s="53">
        <f>ROW(Source!A95)</f>
        <v/>
      </c>
      <c r="B72" s="53" t="n">
        <v>1497603472</v>
      </c>
      <c r="C72" s="53" t="n">
        <v>1497603471</v>
      </c>
      <c r="D72" s="53" t="n">
        <v>1483651850</v>
      </c>
      <c r="E72" s="53" t="n">
        <v>1080</v>
      </c>
      <c r="F72" s="53" t="n">
        <v>1</v>
      </c>
      <c r="G72" s="53" t="n">
        <v>1080</v>
      </c>
      <c r="H72" s="53" t="n">
        <v>1</v>
      </c>
      <c r="I72" s="53" t="inlineStr">
        <is>
          <t>3.16-14-1</t>
        </is>
      </c>
      <c r="J72" s="53" t="inlineStr">
        <is>
          <t>ТСН-2001 3.16-14-1</t>
        </is>
      </c>
      <c r="K72" s="53" t="inlineStr">
        <is>
          <t>Дренажные линии кондиционирования</t>
        </is>
      </c>
      <c r="L72" s="53" t="n">
        <v>1191</v>
      </c>
      <c r="M72" s="53" t="inlineStr">
        <is>
          <t>м.п.</t>
        </is>
      </c>
      <c r="N72" s="53" t="n">
        <v>230</v>
      </c>
      <c r="O72" s="53" t="n">
        <v>10608.11</v>
      </c>
      <c r="P72" s="53" t="n">
        <v>170871.24</v>
      </c>
    </row>
    <row r="73" ht="13.8" customHeight="1" s="54">
      <c r="A73" s="53">
        <f>ROW(Source!A96)</f>
        <v/>
      </c>
      <c r="B73" s="53" t="n">
        <v>1497603473</v>
      </c>
      <c r="C73" s="53" t="n">
        <v>1497603472</v>
      </c>
      <c r="D73" s="53" t="n">
        <v>1483651850</v>
      </c>
      <c r="E73" s="53" t="n">
        <v>1080</v>
      </c>
      <c r="F73" s="53" t="n">
        <v>1</v>
      </c>
      <c r="G73" s="53" t="n">
        <v>1080</v>
      </c>
      <c r="H73" s="53" t="n">
        <v>1</v>
      </c>
      <c r="I73" s="53" t="inlineStr">
        <is>
          <t>4.8-159-1</t>
        </is>
      </c>
      <c r="J73" s="53" t="inlineStr">
        <is>
          <t>ТСН-2001 4.8-159-1</t>
        </is>
      </c>
      <c r="K73" s="53" t="inlineStr">
        <is>
          <t>Кабельные линии и защитные короба наружных блоков</t>
        </is>
      </c>
      <c r="L73" s="53" t="n">
        <v>1191</v>
      </c>
      <c r="M73" s="53" t="inlineStr">
        <is>
          <t>м.п.</t>
        </is>
      </c>
      <c r="N73" s="53" t="n">
        <v>230</v>
      </c>
      <c r="O73" s="53" t="n">
        <v>7956.09</v>
      </c>
      <c r="P73" s="53" t="n">
        <v>128153.43</v>
      </c>
    </row>
    <row r="74" ht="13.8" customHeight="1" s="54">
      <c r="A74" s="53">
        <f>ROW(Source!A97)</f>
        <v/>
      </c>
      <c r="B74" s="53" t="n">
        <v>1497603474</v>
      </c>
      <c r="C74" s="53" t="n">
        <v>1497603473</v>
      </c>
      <c r="D74" s="53" t="n">
        <v>1483651850</v>
      </c>
      <c r="E74" s="53" t="n">
        <v>1080</v>
      </c>
      <c r="F74" s="53" t="n">
        <v>1</v>
      </c>
      <c r="G74" s="53" t="n">
        <v>1080</v>
      </c>
      <c r="H74" s="53" t="n">
        <v>1</v>
      </c>
      <c r="I74" s="53" t="inlineStr">
        <is>
          <t>4.11-23-1</t>
        </is>
      </c>
      <c r="J74" s="53" t="inlineStr">
        <is>
          <t>ТСН-2001 4.11-23-1</t>
        </is>
      </c>
      <c r="K74" s="53" t="inlineStr">
        <is>
          <t>Подключение автоматики наружных блоков</t>
        </is>
      </c>
      <c r="L74" s="53" t="n">
        <v>1191</v>
      </c>
      <c r="M74" s="53" t="inlineStr">
        <is>
          <t>компл.</t>
        </is>
      </c>
      <c r="N74" s="53" t="n">
        <v>46</v>
      </c>
      <c r="O74" s="53" t="n">
        <v>5304.06</v>
      </c>
      <c r="P74" s="53" t="n">
        <v>85435.62</v>
      </c>
    </row>
    <row r="75" ht="13.8" customHeight="1" s="54">
      <c r="A75" s="53">
        <f>ROW(Source!A98)</f>
        <v/>
      </c>
      <c r="B75" s="53" t="n">
        <v>1497603475</v>
      </c>
      <c r="C75" s="53" t="n">
        <v>1497603474</v>
      </c>
      <c r="D75" s="53" t="n">
        <v>1483651850</v>
      </c>
      <c r="E75" s="53" t="n">
        <v>1080</v>
      </c>
      <c r="F75" s="53" t="n">
        <v>1</v>
      </c>
      <c r="G75" s="53" t="n">
        <v>1080</v>
      </c>
      <c r="H75" s="53" t="n">
        <v>1</v>
      </c>
      <c r="I75" s="53" t="inlineStr">
        <is>
          <t>5.3-28-1</t>
        </is>
      </c>
      <c r="J75" s="53" t="inlineStr">
        <is>
          <t>ТСН-2001 5.3-28-1</t>
        </is>
      </c>
      <c r="K75" s="53" t="inlineStr">
        <is>
          <t>Пусконаладка кондиционеров</t>
        </is>
      </c>
      <c r="L75" s="53" t="n">
        <v>1191</v>
      </c>
      <c r="M75" s="53" t="inlineStr">
        <is>
          <t>компл.</t>
        </is>
      </c>
      <c r="N75" s="53" t="n">
        <v>46</v>
      </c>
      <c r="O75" s="53" t="n">
        <v>5304.07</v>
      </c>
      <c r="P75" s="53" t="n">
        <v>85435.62</v>
      </c>
    </row>
    <row r="76" ht="13.8" customHeight="1" s="54">
      <c r="A76" s="53">
        <f>ROW(Source!A99)</f>
        <v/>
      </c>
      <c r="B76" s="53" t="n">
        <v>1497603476</v>
      </c>
      <c r="C76" s="53" t="n">
        <v>1497603475</v>
      </c>
      <c r="D76" s="53" t="n">
        <v>1483651850</v>
      </c>
      <c r="E76" s="53" t="n">
        <v>1080</v>
      </c>
      <c r="F76" s="53" t="n">
        <v>1</v>
      </c>
      <c r="G76" s="53" t="n">
        <v>1080</v>
      </c>
      <c r="H76" s="53" t="n">
        <v>1</v>
      </c>
      <c r="I76" s="53" t="inlineStr">
        <is>
          <t>5.3-28-1</t>
        </is>
      </c>
      <c r="J76" s="53" t="inlineStr">
        <is>
          <t>ТСН-2001 5.3-28-1</t>
        </is>
      </c>
      <c r="K76" s="53" t="inlineStr">
        <is>
          <t>Пусконаладка, вакуумирование и проверка кондиционирования</t>
        </is>
      </c>
      <c r="L76" s="53" t="n">
        <v>1191</v>
      </c>
      <c r="M76" s="53" t="inlineStr">
        <is>
          <t>компл.</t>
        </is>
      </c>
      <c r="N76" s="53" t="n">
        <v>46</v>
      </c>
      <c r="O76" s="53" t="n">
        <v>27621.52</v>
      </c>
      <c r="P76" s="53" t="n">
        <v>396038.12</v>
      </c>
    </row>
    <row r="77" ht="13.8" customHeight="1" s="54">
      <c r="A77" s="53">
        <f>ROW(Source!A100)</f>
        <v/>
      </c>
      <c r="B77" s="53" t="n">
        <v>1497603477</v>
      </c>
      <c r="C77" s="53" t="n">
        <v>1497603476</v>
      </c>
      <c r="D77" s="53" t="n">
        <v>1483651850</v>
      </c>
      <c r="E77" s="53" t="n">
        <v>1080</v>
      </c>
      <c r="F77" s="53" t="n">
        <v>1</v>
      </c>
      <c r="G77" s="53" t="n">
        <v>1080</v>
      </c>
      <c r="H77" s="53" t="n">
        <v>1</v>
      </c>
      <c r="I77" s="53" t="inlineStr">
        <is>
          <t>4.8-159-1</t>
        </is>
      </c>
      <c r="J77" s="53" t="inlineStr">
        <is>
          <t>ТСН-2001 4.8-159-1</t>
        </is>
      </c>
      <c r="K77" s="53" t="inlineStr">
        <is>
          <t>Монтаж металлических коробов/лотков для кабельных линий</t>
        </is>
      </c>
      <c r="L77" s="53" t="n">
        <v>1191</v>
      </c>
      <c r="M77" s="53" t="inlineStr">
        <is>
          <t>м.п.</t>
        </is>
      </c>
      <c r="N77" s="53" t="n">
        <v>2189.6</v>
      </c>
      <c r="O77" s="53" t="n">
        <v>38730.26</v>
      </c>
      <c r="P77" s="53" t="n">
        <v>617984.51</v>
      </c>
    </row>
    <row r="78" ht="13.8" customHeight="1" s="54">
      <c r="A78" s="53">
        <f>ROW(Source!A101)</f>
        <v/>
      </c>
      <c r="B78" s="53" t="n">
        <v>1497603478</v>
      </c>
      <c r="C78" s="53" t="n">
        <v>1497603477</v>
      </c>
      <c r="D78" s="53" t="n">
        <v>1483651850</v>
      </c>
      <c r="E78" s="53" t="n">
        <v>1080</v>
      </c>
      <c r="F78" s="53" t="n">
        <v>1</v>
      </c>
      <c r="G78" s="53" t="n">
        <v>1080</v>
      </c>
      <c r="H78" s="53" t="n">
        <v>1</v>
      </c>
      <c r="I78" s="53" t="inlineStr">
        <is>
          <t>4.10-15-1</t>
        </is>
      </c>
      <c r="J78" s="53" t="inlineStr">
        <is>
          <t>ТСН-2001 4.10-15-1</t>
        </is>
      </c>
      <c r="K78" s="53" t="inlineStr">
        <is>
          <t>Прокладка кабелей по стенам и конструкциям</t>
        </is>
      </c>
      <c r="L78" s="53" t="n">
        <v>1191</v>
      </c>
      <c r="M78" s="53" t="inlineStr">
        <is>
          <t>м.п.</t>
        </is>
      </c>
      <c r="N78" s="53" t="n">
        <v>2189.6</v>
      </c>
      <c r="O78" s="53" t="n">
        <v>54222.38</v>
      </c>
      <c r="P78" s="53" t="n">
        <v>865178.3199999999</v>
      </c>
    </row>
    <row r="79" ht="13.8" customHeight="1" s="54">
      <c r="A79" s="53">
        <f>ROW(Source!A102)</f>
        <v/>
      </c>
      <c r="B79" s="53" t="n">
        <v>1497603479</v>
      </c>
      <c r="C79" s="53" t="n">
        <v>1497603478</v>
      </c>
      <c r="D79" s="53" t="n">
        <v>1483651850</v>
      </c>
      <c r="E79" s="53" t="n">
        <v>1080</v>
      </c>
      <c r="F79" s="53" t="n">
        <v>1</v>
      </c>
      <c r="G79" s="53" t="n">
        <v>1080</v>
      </c>
      <c r="H79" s="53" t="n">
        <v>1</v>
      </c>
      <c r="I79" s="53" t="inlineStr">
        <is>
          <t>6.69-5-3</t>
        </is>
      </c>
      <c r="J79" s="53" t="inlineStr">
        <is>
          <t>ТСН-2001 6.69-5-3</t>
        </is>
      </c>
      <c r="K79" s="53" t="inlineStr">
        <is>
          <t>Пробивка штроб под скрытую прокладку</t>
        </is>
      </c>
      <c r="L79" s="53" t="n">
        <v>1191</v>
      </c>
      <c r="M79" s="53" t="inlineStr">
        <is>
          <t>м.п.</t>
        </is>
      </c>
      <c r="N79" s="53" t="n">
        <v>1251.2</v>
      </c>
      <c r="O79" s="53" t="n">
        <v>23238.17</v>
      </c>
      <c r="P79" s="53" t="n">
        <v>370790.71</v>
      </c>
    </row>
    <row r="80" ht="13.8" customHeight="1" s="54">
      <c r="A80" s="53">
        <f>ROW(Source!A103)</f>
        <v/>
      </c>
      <c r="B80" s="53" t="n">
        <v>1497603480</v>
      </c>
      <c r="C80" s="53" t="n">
        <v>1497603479</v>
      </c>
      <c r="D80" s="53" t="n">
        <v>1483651850</v>
      </c>
      <c r="E80" s="53" t="n">
        <v>1080</v>
      </c>
      <c r="F80" s="53" t="n">
        <v>1</v>
      </c>
      <c r="G80" s="53" t="n">
        <v>1080</v>
      </c>
      <c r="H80" s="53" t="n">
        <v>1</v>
      </c>
      <c r="I80" s="53" t="inlineStr">
        <is>
          <t>6.69-10-1</t>
        </is>
      </c>
      <c r="J80" s="53" t="inlineStr">
        <is>
          <t>ТСН-2001 6.69-10-1</t>
        </is>
      </c>
      <c r="K80" s="53" t="inlineStr">
        <is>
          <t>Заделка борозд после прокладки кабелей</t>
        </is>
      </c>
      <c r="L80" s="53" t="n">
        <v>1191</v>
      </c>
      <c r="M80" s="53" t="inlineStr">
        <is>
          <t>м.п.</t>
        </is>
      </c>
      <c r="N80" s="53" t="n">
        <v>1251.2</v>
      </c>
      <c r="O80" s="53" t="n">
        <v>23238.17</v>
      </c>
      <c r="P80" s="53" t="n">
        <v>370790.71</v>
      </c>
    </row>
    <row r="81" ht="13.8" customHeight="1" s="54">
      <c r="A81" s="53">
        <f>ROW(Source!A104)</f>
        <v/>
      </c>
      <c r="B81" s="53" t="n">
        <v>1497603481</v>
      </c>
      <c r="C81" s="53" t="n">
        <v>1497603480</v>
      </c>
      <c r="D81" s="53" t="n">
        <v>1483651850</v>
      </c>
      <c r="E81" s="53" t="n">
        <v>1080</v>
      </c>
      <c r="F81" s="53" t="n">
        <v>1</v>
      </c>
      <c r="G81" s="53" t="n">
        <v>1080</v>
      </c>
      <c r="H81" s="53" t="n">
        <v>1</v>
      </c>
      <c r="I81" s="53" t="inlineStr">
        <is>
          <t>4.8-241-1</t>
        </is>
      </c>
      <c r="J81" s="53" t="inlineStr">
        <is>
          <t>ТСН-2001 4.8-241-1</t>
        </is>
      </c>
      <c r="K81" s="53" t="inlineStr">
        <is>
          <t>Подключение жил кабелей к зажимам и устройствам</t>
        </is>
      </c>
      <c r="L81" s="53" t="n">
        <v>1191</v>
      </c>
      <c r="M81" s="53" t="inlineStr">
        <is>
          <t>конец</t>
        </is>
      </c>
      <c r="N81" s="53" t="n">
        <v>625.6</v>
      </c>
      <c r="O81" s="53" t="n">
        <v>15492.1</v>
      </c>
      <c r="P81" s="53" t="n">
        <v>247193.8</v>
      </c>
    </row>
    <row r="82" ht="13.8" customHeight="1" s="54">
      <c r="A82" s="53">
        <f>ROW(Source!A105)</f>
        <v/>
      </c>
      <c r="B82" s="53" t="n">
        <v>1497603482</v>
      </c>
      <c r="C82" s="53" t="n">
        <v>1497603481</v>
      </c>
      <c r="D82" s="53" t="n">
        <v>1483651850</v>
      </c>
      <c r="E82" s="53" t="n">
        <v>1080</v>
      </c>
      <c r="F82" s="53" t="n">
        <v>1</v>
      </c>
      <c r="G82" s="53" t="n">
        <v>1080</v>
      </c>
      <c r="H82" s="53" t="n">
        <v>1</v>
      </c>
      <c r="I82" s="53" t="inlineStr">
        <is>
          <t>6.69-6-1</t>
        </is>
      </c>
      <c r="J82" s="53" t="inlineStr">
        <is>
          <t>ТСН-2001 6.69-6-1</t>
        </is>
      </c>
      <c r="K82" s="53" t="inlineStr">
        <is>
          <t>Сверление отверстий под установочные коробки</t>
        </is>
      </c>
      <c r="L82" s="53" t="n">
        <v>1191</v>
      </c>
      <c r="M82" s="53" t="inlineStr">
        <is>
          <t>шт.</t>
        </is>
      </c>
      <c r="N82" s="53" t="n">
        <v>559</v>
      </c>
      <c r="O82" s="53" t="n">
        <v>6903.18</v>
      </c>
      <c r="P82" s="53" t="n">
        <v>110148</v>
      </c>
    </row>
    <row r="83" ht="13.8" customHeight="1" s="54">
      <c r="A83" s="53">
        <f>ROW(Source!A106)</f>
        <v/>
      </c>
      <c r="B83" s="53" t="n">
        <v>1497603483</v>
      </c>
      <c r="C83" s="53" t="n">
        <v>1497603482</v>
      </c>
      <c r="D83" s="53" t="n">
        <v>1483651850</v>
      </c>
      <c r="E83" s="53" t="n">
        <v>1080</v>
      </c>
      <c r="F83" s="53" t="n">
        <v>1</v>
      </c>
      <c r="G83" s="53" t="n">
        <v>1080</v>
      </c>
      <c r="H83" s="53" t="n">
        <v>1</v>
      </c>
      <c r="I83" s="53" t="inlineStr">
        <is>
          <t>6.69-5-3</t>
        </is>
      </c>
      <c r="J83" s="53" t="inlineStr">
        <is>
          <t>ТСН-2001 6.69-5-3</t>
        </is>
      </c>
      <c r="K83" s="53" t="inlineStr">
        <is>
          <t>Пробивка борозд к точкам электроустановочных изделий</t>
        </is>
      </c>
      <c r="L83" s="53" t="n">
        <v>1191</v>
      </c>
      <c r="M83" s="53" t="inlineStr">
        <is>
          <t>шт.</t>
        </is>
      </c>
      <c r="N83" s="53" t="n">
        <v>559</v>
      </c>
      <c r="O83" s="53" t="n">
        <v>6903.18</v>
      </c>
      <c r="P83" s="53" t="n">
        <v>110148</v>
      </c>
    </row>
    <row r="84" ht="13.8" customHeight="1" s="54">
      <c r="A84" s="53">
        <f>ROW(Source!A107)</f>
        <v/>
      </c>
      <c r="B84" s="53" t="n">
        <v>1497603484</v>
      </c>
      <c r="C84" s="53" t="n">
        <v>1497603483</v>
      </c>
      <c r="D84" s="53" t="n">
        <v>1483651850</v>
      </c>
      <c r="E84" s="53" t="n">
        <v>1080</v>
      </c>
      <c r="F84" s="53" t="n">
        <v>1</v>
      </c>
      <c r="G84" s="53" t="n">
        <v>1080</v>
      </c>
      <c r="H84" s="53" t="n">
        <v>1</v>
      </c>
      <c r="I84" s="53" t="inlineStr">
        <is>
          <t>4.8-237-1</t>
        </is>
      </c>
      <c r="J84" s="53" t="inlineStr">
        <is>
          <t>ТСН-2001 4.8-237-1</t>
        </is>
      </c>
      <c r="K84" s="53" t="inlineStr">
        <is>
          <t>Монтаж коробок, подрозетников и распаечных узлов</t>
        </is>
      </c>
      <c r="L84" s="53" t="n">
        <v>1191</v>
      </c>
      <c r="M84" s="53" t="inlineStr">
        <is>
          <t>шт.</t>
        </is>
      </c>
      <c r="N84" s="53" t="n">
        <v>559</v>
      </c>
      <c r="O84" s="53" t="n">
        <v>8628.98</v>
      </c>
      <c r="P84" s="53" t="n">
        <v>137685</v>
      </c>
    </row>
    <row r="85" ht="13.8" customHeight="1" s="54">
      <c r="A85" s="53">
        <f>ROW(Source!A108)</f>
        <v/>
      </c>
      <c r="B85" s="53" t="n">
        <v>1497603485</v>
      </c>
      <c r="C85" s="53" t="n">
        <v>1497603484</v>
      </c>
      <c r="D85" s="53" t="n">
        <v>1483651850</v>
      </c>
      <c r="E85" s="53" t="n">
        <v>1080</v>
      </c>
      <c r="F85" s="53" t="n">
        <v>1</v>
      </c>
      <c r="G85" s="53" t="n">
        <v>1080</v>
      </c>
      <c r="H85" s="53" t="n">
        <v>1</v>
      </c>
      <c r="I85" s="53" t="inlineStr">
        <is>
          <t>6.69-10-1</t>
        </is>
      </c>
      <c r="J85" s="53" t="inlineStr">
        <is>
          <t>ТСН-2001 6.69-10-1</t>
        </is>
      </c>
      <c r="K85" s="53" t="inlineStr">
        <is>
          <t>Заделка борозд и мест установки коробок</t>
        </is>
      </c>
      <c r="L85" s="53" t="n">
        <v>1191</v>
      </c>
      <c r="M85" s="53" t="inlineStr">
        <is>
          <t>шт.</t>
        </is>
      </c>
      <c r="N85" s="53" t="n">
        <v>559</v>
      </c>
      <c r="O85" s="53" t="n">
        <v>6903.18</v>
      </c>
      <c r="P85" s="53" t="n">
        <v>110148</v>
      </c>
    </row>
    <row r="86" ht="13.8" customHeight="1" s="54">
      <c r="A86" s="53">
        <f>ROW(Source!A109)</f>
        <v/>
      </c>
      <c r="B86" s="53" t="n">
        <v>1497603486</v>
      </c>
      <c r="C86" s="53" t="n">
        <v>1497603485</v>
      </c>
      <c r="D86" s="53" t="n">
        <v>1483651850</v>
      </c>
      <c r="E86" s="53" t="n">
        <v>1080</v>
      </c>
      <c r="F86" s="53" t="n">
        <v>1</v>
      </c>
      <c r="G86" s="53" t="n">
        <v>1080</v>
      </c>
      <c r="H86" s="53" t="n">
        <v>1</v>
      </c>
      <c r="I86" s="53" t="inlineStr">
        <is>
          <t>4.8-241-1</t>
        </is>
      </c>
      <c r="J86" s="53" t="inlineStr">
        <is>
          <t>ТСН-2001 4.8-241-1</t>
        </is>
      </c>
      <c r="K86" s="53" t="inlineStr">
        <is>
          <t>Расключение и маркировка жил в коробках</t>
        </is>
      </c>
      <c r="L86" s="53" t="n">
        <v>1191</v>
      </c>
      <c r="M86" s="53" t="inlineStr">
        <is>
          <t>шт.</t>
        </is>
      </c>
      <c r="N86" s="53" t="n">
        <v>559</v>
      </c>
      <c r="O86" s="53" t="n">
        <v>5177.39</v>
      </c>
      <c r="P86" s="53" t="n">
        <v>82611</v>
      </c>
    </row>
    <row r="87" ht="13.8" customHeight="1" s="54">
      <c r="A87" s="53">
        <f>ROW(Source!A110)</f>
        <v/>
      </c>
      <c r="B87" s="53" t="n">
        <v>1497603487</v>
      </c>
      <c r="C87" s="53" t="n">
        <v>1497603486</v>
      </c>
      <c r="D87" s="53" t="n">
        <v>1483651850</v>
      </c>
      <c r="E87" s="53" t="n">
        <v>1080</v>
      </c>
      <c r="F87" s="53" t="n">
        <v>1</v>
      </c>
      <c r="G87" s="53" t="n">
        <v>1080</v>
      </c>
      <c r="H87" s="53" t="n">
        <v>1</v>
      </c>
      <c r="I87" s="53" t="inlineStr">
        <is>
          <t>4.8-243-8</t>
        </is>
      </c>
      <c r="J87" s="53" t="inlineStr">
        <is>
          <t>ТСН-2001 4.8-243-8</t>
        </is>
      </c>
      <c r="K87" s="53" t="inlineStr">
        <is>
          <t>Монтаж розеток и выключателей</t>
        </is>
      </c>
      <c r="L87" s="53" t="n">
        <v>1191</v>
      </c>
      <c r="M87" s="53" t="inlineStr">
        <is>
          <t>точка</t>
        </is>
      </c>
      <c r="N87" s="53" t="n">
        <v>559</v>
      </c>
      <c r="O87" s="53" t="n">
        <v>19575.42</v>
      </c>
      <c r="P87" s="53" t="n">
        <v>312347.68</v>
      </c>
    </row>
    <row r="88" ht="13.8" customHeight="1" s="54">
      <c r="A88" s="53">
        <f>ROW(Source!A111)</f>
        <v/>
      </c>
      <c r="B88" s="53" t="n">
        <v>1497603488</v>
      </c>
      <c r="C88" s="53" t="n">
        <v>1497603487</v>
      </c>
      <c r="D88" s="53" t="n">
        <v>1483651850</v>
      </c>
      <c r="E88" s="53" t="n">
        <v>1080</v>
      </c>
      <c r="F88" s="53" t="n">
        <v>1</v>
      </c>
      <c r="G88" s="53" t="n">
        <v>1080</v>
      </c>
      <c r="H88" s="53" t="n">
        <v>1</v>
      </c>
      <c r="I88" s="53" t="inlineStr">
        <is>
          <t>4.8-246-1</t>
        </is>
      </c>
      <c r="J88" s="53" t="inlineStr">
        <is>
          <t>ТСН-2001 4.8-246-1</t>
        </is>
      </c>
      <c r="K88" s="53" t="inlineStr">
        <is>
          <t>Монтаж светильников и проверка освещения</t>
        </is>
      </c>
      <c r="L88" s="53" t="n">
        <v>1191</v>
      </c>
      <c r="M88" s="53" t="inlineStr">
        <is>
          <t>шт.</t>
        </is>
      </c>
      <c r="N88" s="53" t="n">
        <v>191</v>
      </c>
      <c r="O88" s="53" t="n">
        <v>15260.59</v>
      </c>
      <c r="P88" s="53" t="n">
        <v>243499.6</v>
      </c>
    </row>
    <row r="89" ht="13.8" customHeight="1" s="54">
      <c r="A89" s="53">
        <f>ROW(Source!A112)</f>
        <v/>
      </c>
      <c r="B89" s="53" t="n">
        <v>1497603489</v>
      </c>
      <c r="C89" s="53" t="n">
        <v>1497603488</v>
      </c>
      <c r="D89" s="53" t="n">
        <v>1483651850</v>
      </c>
      <c r="E89" s="53" t="n">
        <v>1080</v>
      </c>
      <c r="F89" s="53" t="n">
        <v>1</v>
      </c>
      <c r="G89" s="53" t="n">
        <v>1080</v>
      </c>
      <c r="H89" s="53" t="n">
        <v>1</v>
      </c>
      <c r="I89" s="53" t="inlineStr">
        <is>
          <t>4.10-81-1</t>
        </is>
      </c>
      <c r="J89" s="53" t="inlineStr">
        <is>
          <t>ТСН-2001 4.10-81-1</t>
        </is>
      </c>
      <c r="K89" s="53" t="inlineStr">
        <is>
          <t>Монтаж пожарных извещателей, ручных извещателей и оповещателей</t>
        </is>
      </c>
      <c r="L89" s="53" t="n">
        <v>1191</v>
      </c>
      <c r="M89" s="53" t="inlineStr">
        <is>
          <t>точка</t>
        </is>
      </c>
      <c r="N89" s="53" t="n">
        <v>195</v>
      </c>
      <c r="O89" s="53" t="n">
        <v>15648.63</v>
      </c>
      <c r="P89" s="53" t="n">
        <v>249691.36</v>
      </c>
    </row>
    <row r="90" ht="13.8" customHeight="1" s="54">
      <c r="A90" s="53">
        <f>ROW(Source!A113)</f>
        <v/>
      </c>
      <c r="B90" s="53" t="n">
        <v>1497603490</v>
      </c>
      <c r="C90" s="53" t="n">
        <v>1497603489</v>
      </c>
      <c r="D90" s="53" t="n">
        <v>1483651850</v>
      </c>
      <c r="E90" s="53" t="n">
        <v>1080</v>
      </c>
      <c r="F90" s="53" t="n">
        <v>1</v>
      </c>
      <c r="G90" s="53" t="n">
        <v>1080</v>
      </c>
      <c r="H90" s="53" t="n">
        <v>1</v>
      </c>
      <c r="I90" s="53" t="inlineStr">
        <is>
          <t>4.10-11-1</t>
        </is>
      </c>
      <c r="J90" s="53" t="inlineStr">
        <is>
          <t>ТСН-2001 4.10-11-1</t>
        </is>
      </c>
      <c r="K90" s="53" t="inlineStr">
        <is>
          <t>Подключение, маркировка и проверка шлейфов пожарной сигнализации</t>
        </is>
      </c>
      <c r="L90" s="53" t="n">
        <v>1191</v>
      </c>
      <c r="M90" s="53" t="inlineStr">
        <is>
          <t>м.п.</t>
        </is>
      </c>
      <c r="N90" s="53" t="n">
        <v>970</v>
      </c>
      <c r="O90" s="53" t="n">
        <v>8582.34</v>
      </c>
      <c r="P90" s="53" t="n">
        <v>136940.65</v>
      </c>
    </row>
    <row r="91" ht="13.8" customHeight="1" s="54">
      <c r="A91" s="53">
        <f>ROW(Source!A114)</f>
        <v/>
      </c>
      <c r="B91" s="53" t="n">
        <v>1497603491</v>
      </c>
      <c r="C91" s="53" t="n">
        <v>1497603490</v>
      </c>
      <c r="D91" s="53" t="n">
        <v>1483651850</v>
      </c>
      <c r="E91" s="53" t="n">
        <v>1080</v>
      </c>
      <c r="F91" s="53" t="n">
        <v>1</v>
      </c>
      <c r="G91" s="53" t="n">
        <v>1080</v>
      </c>
      <c r="H91" s="53" t="n">
        <v>1</v>
      </c>
      <c r="I91" s="53" t="inlineStr">
        <is>
          <t>4.8-245-1</t>
        </is>
      </c>
      <c r="J91" s="53" t="inlineStr">
        <is>
          <t>ТСН-2001 4.8-245-1</t>
        </is>
      </c>
      <c r="K91" s="53" t="inlineStr">
        <is>
          <t>Монтаж аварийных светильников и указателей</t>
        </is>
      </c>
      <c r="L91" s="53" t="n">
        <v>1191</v>
      </c>
      <c r="M91" s="53" t="inlineStr">
        <is>
          <t>шт.</t>
        </is>
      </c>
      <c r="N91" s="53" t="n">
        <v>80</v>
      </c>
      <c r="O91" s="53" t="n">
        <v>2346.38</v>
      </c>
      <c r="P91" s="53" t="n">
        <v>37439.07</v>
      </c>
    </row>
    <row r="92" ht="13.8" customHeight="1" s="54">
      <c r="A92" s="53">
        <f>ROW(Source!A115)</f>
        <v/>
      </c>
      <c r="B92" s="53" t="n">
        <v>1497603492</v>
      </c>
      <c r="C92" s="53" t="n">
        <v>1497603491</v>
      </c>
      <c r="D92" s="53" t="n">
        <v>1483651850</v>
      </c>
      <c r="E92" s="53" t="n">
        <v>1080</v>
      </c>
      <c r="F92" s="53" t="n">
        <v>1</v>
      </c>
      <c r="G92" s="53" t="n">
        <v>1080</v>
      </c>
      <c r="H92" s="53" t="n">
        <v>1</v>
      </c>
      <c r="I92" s="53" t="inlineStr">
        <is>
          <t>4.8-246-1</t>
        </is>
      </c>
      <c r="J92" s="53" t="inlineStr">
        <is>
          <t>ТСН-2001 4.8-246-1</t>
        </is>
      </c>
      <c r="K92" s="53" t="inlineStr">
        <is>
          <t>Монтаж дополнительных светильников эвакуационного освещения</t>
        </is>
      </c>
      <c r="L92" s="53" t="n">
        <v>1191</v>
      </c>
      <c r="M92" s="53" t="inlineStr">
        <is>
          <t>шт.</t>
        </is>
      </c>
      <c r="N92" s="53" t="n">
        <v>32</v>
      </c>
      <c r="O92" s="53" t="n">
        <v>1340.79</v>
      </c>
      <c r="P92" s="53" t="n">
        <v>21393.75</v>
      </c>
    </row>
    <row r="93" ht="13.8" customHeight="1" s="54">
      <c r="A93" s="53">
        <f>ROW(Source!A116)</f>
        <v/>
      </c>
      <c r="B93" s="53" t="n">
        <v>1497603493</v>
      </c>
      <c r="C93" s="53" t="n">
        <v>1497603492</v>
      </c>
      <c r="D93" s="53" t="n">
        <v>1483651850</v>
      </c>
      <c r="E93" s="53" t="n">
        <v>1080</v>
      </c>
      <c r="F93" s="53" t="n">
        <v>1</v>
      </c>
      <c r="G93" s="53" t="n">
        <v>1080</v>
      </c>
      <c r="H93" s="53" t="n">
        <v>1</v>
      </c>
      <c r="I93" s="53" t="inlineStr">
        <is>
          <t>4.10-151-1</t>
        </is>
      </c>
      <c r="J93" s="53" t="inlineStr">
        <is>
          <t>ТСН-2001 4.10-151-1</t>
        </is>
      </c>
      <c r="K93" s="53" t="inlineStr">
        <is>
          <t>Монтаж элементов вызывной/сигнальной индикации</t>
        </is>
      </c>
      <c r="L93" s="53" t="n">
        <v>1191</v>
      </c>
      <c r="M93" s="53" t="inlineStr">
        <is>
          <t>шт.</t>
        </is>
      </c>
      <c r="N93" s="53" t="n">
        <v>80</v>
      </c>
      <c r="O93" s="53" t="n">
        <v>1340.79</v>
      </c>
      <c r="P93" s="53" t="n">
        <v>21393.75</v>
      </c>
    </row>
    <row r="94" ht="13.8" customHeight="1" s="54">
      <c r="A94" s="53">
        <f>ROW(Source!A117)</f>
        <v/>
      </c>
      <c r="B94" s="53" t="n">
        <v>1497603494</v>
      </c>
      <c r="C94" s="53" t="n">
        <v>1497603493</v>
      </c>
      <c r="D94" s="53" t="n">
        <v>1483651850</v>
      </c>
      <c r="E94" s="53" t="n">
        <v>1080</v>
      </c>
      <c r="F94" s="53" t="n">
        <v>1</v>
      </c>
      <c r="G94" s="53" t="n">
        <v>1080</v>
      </c>
      <c r="H94" s="53" t="n">
        <v>1</v>
      </c>
      <c r="I94" s="53" t="inlineStr">
        <is>
          <t>4.10-15-1</t>
        </is>
      </c>
      <c r="J94" s="53" t="inlineStr">
        <is>
          <t>ТСН-2001 4.10-15-1</t>
        </is>
      </c>
      <c r="K94" s="53" t="inlineStr">
        <is>
          <t>Прокладка кабелей аварийного освещения</t>
        </is>
      </c>
      <c r="L94" s="53" t="n">
        <v>1191</v>
      </c>
      <c r="M94" s="53" t="inlineStr">
        <is>
          <t>м.п.</t>
        </is>
      </c>
      <c r="N94" s="53" t="n">
        <v>640</v>
      </c>
      <c r="O94" s="53" t="n">
        <v>1005.59</v>
      </c>
      <c r="P94" s="53" t="n">
        <v>16045.31</v>
      </c>
    </row>
    <row r="95" ht="13.8" customHeight="1" s="54">
      <c r="A95" s="53">
        <f>ROW(Source!A118)</f>
        <v/>
      </c>
      <c r="B95" s="53" t="n">
        <v>1497603495</v>
      </c>
      <c r="C95" s="53" t="n">
        <v>1497603494</v>
      </c>
      <c r="D95" s="53" t="n">
        <v>1483651850</v>
      </c>
      <c r="E95" s="53" t="n">
        <v>1080</v>
      </c>
      <c r="F95" s="53" t="n">
        <v>1</v>
      </c>
      <c r="G95" s="53" t="n">
        <v>1080</v>
      </c>
      <c r="H95" s="53" t="n">
        <v>1</v>
      </c>
      <c r="I95" s="53" t="inlineStr">
        <is>
          <t>Калькуляция - 094</t>
        </is>
      </c>
      <c r="J95" s="53" t="inlineStr">
        <is>
          <t>ТСН-2001 Калькуляция - 094</t>
        </is>
      </c>
      <c r="K95" s="53" t="inlineStr">
        <is>
          <t>Проверка, маркировка и протокол аварийного освещения</t>
        </is>
      </c>
      <c r="L95" s="53" t="n">
        <v>1191</v>
      </c>
      <c r="M95" s="53" t="inlineStr">
        <is>
          <t>компл.</t>
        </is>
      </c>
      <c r="N95" s="53" t="n">
        <v>8</v>
      </c>
      <c r="O95" s="53" t="n">
        <v>670.39</v>
      </c>
      <c r="P95" s="53" t="n">
        <v>10696.88</v>
      </c>
    </row>
    <row r="96" ht="13.8" customHeight="1" s="54">
      <c r="A96" s="53">
        <f>ROW(Source!A119)</f>
        <v/>
      </c>
      <c r="B96" s="53" t="n">
        <v>1497603496</v>
      </c>
      <c r="C96" s="53" t="n">
        <v>1497603495</v>
      </c>
      <c r="D96" s="53" t="n">
        <v>1483651850</v>
      </c>
      <c r="E96" s="53" t="n">
        <v>1080</v>
      </c>
      <c r="F96" s="53" t="n">
        <v>1</v>
      </c>
      <c r="G96" s="53" t="n">
        <v>1080</v>
      </c>
      <c r="H96" s="53" t="n">
        <v>1</v>
      </c>
      <c r="I96" s="53" t="inlineStr">
        <is>
          <t>4.10-15-1</t>
        </is>
      </c>
      <c r="J96" s="53" t="inlineStr">
        <is>
          <t>ТСН-2001 4.10-15-1</t>
        </is>
      </c>
      <c r="K96" s="53" t="inlineStr">
        <is>
          <t>Скрытая прокладка кабелей ОПС/СКС</t>
        </is>
      </c>
      <c r="L96" s="53" t="n">
        <v>1191</v>
      </c>
      <c r="M96" s="53" t="inlineStr">
        <is>
          <t>м.п.</t>
        </is>
      </c>
      <c r="N96" s="53" t="n">
        <v>1858</v>
      </c>
      <c r="O96" s="53" t="n">
        <v>23595.41</v>
      </c>
      <c r="P96" s="53" t="n">
        <v>376491.02</v>
      </c>
    </row>
    <row r="97" ht="13.8" customHeight="1" s="54">
      <c r="A97" s="53">
        <f>ROW(Source!A120)</f>
        <v/>
      </c>
      <c r="B97" s="53" t="n">
        <v>1497603497</v>
      </c>
      <c r="C97" s="53" t="n">
        <v>1497603496</v>
      </c>
      <c r="D97" s="53" t="n">
        <v>1483651850</v>
      </c>
      <c r="E97" s="53" t="n">
        <v>1080</v>
      </c>
      <c r="F97" s="53" t="n">
        <v>1</v>
      </c>
      <c r="G97" s="53" t="n">
        <v>1080</v>
      </c>
      <c r="H97" s="53" t="n">
        <v>1</v>
      </c>
      <c r="I97" s="53" t="inlineStr">
        <is>
          <t>4.10-81-1</t>
        </is>
      </c>
      <c r="J97" s="53" t="inlineStr">
        <is>
          <t>ТСН-2001 4.10-81-1</t>
        </is>
      </c>
      <c r="K97" s="53" t="inlineStr">
        <is>
          <t>Монтаж извещателей ОПС</t>
        </is>
      </c>
      <c r="L97" s="53" t="n">
        <v>1191</v>
      </c>
      <c r="M97" s="53" t="inlineStr">
        <is>
          <t>точка</t>
        </is>
      </c>
      <c r="N97" s="53" t="n">
        <v>99.18000000000001</v>
      </c>
      <c r="O97" s="53" t="n">
        <v>5131.58</v>
      </c>
      <c r="P97" s="53" t="n">
        <v>81880.03</v>
      </c>
    </row>
    <row r="98" ht="13.8" customHeight="1" s="54">
      <c r="A98" s="53">
        <f>ROW(Source!A121)</f>
        <v/>
      </c>
      <c r="B98" s="53" t="n">
        <v>1497603498</v>
      </c>
      <c r="C98" s="53" t="n">
        <v>1497603497</v>
      </c>
      <c r="D98" s="53" t="n">
        <v>1483651850</v>
      </c>
      <c r="E98" s="53" t="n">
        <v>1080</v>
      </c>
      <c r="F98" s="53" t="n">
        <v>1</v>
      </c>
      <c r="G98" s="53" t="n">
        <v>1080</v>
      </c>
      <c r="H98" s="53" t="n">
        <v>1</v>
      </c>
      <c r="I98" s="53" t="inlineStr">
        <is>
          <t>4.10-78-1</t>
        </is>
      </c>
      <c r="J98" s="53" t="inlineStr">
        <is>
          <t>ТСН-2001 4.10-78-1</t>
        </is>
      </c>
      <c r="K98" s="53" t="inlineStr">
        <is>
          <t>Монтаж точек СКС/связи и коммутационных элементов</t>
        </is>
      </c>
      <c r="L98" s="53" t="n">
        <v>1191</v>
      </c>
      <c r="M98" s="53" t="inlineStr">
        <is>
          <t>точка</t>
        </is>
      </c>
      <c r="N98" s="53" t="n">
        <v>71.81999999999999</v>
      </c>
      <c r="O98" s="53" t="n">
        <v>3665.41</v>
      </c>
      <c r="P98" s="53" t="n">
        <v>58485.74</v>
      </c>
    </row>
    <row r="99" ht="13.8" customHeight="1" s="54">
      <c r="A99" s="53">
        <f>ROW(Source!A122)</f>
        <v/>
      </c>
      <c r="B99" s="53" t="n">
        <v>1497603499</v>
      </c>
      <c r="C99" s="53" t="n">
        <v>1497603498</v>
      </c>
      <c r="D99" s="53" t="n">
        <v>1483651850</v>
      </c>
      <c r="E99" s="53" t="n">
        <v>1080</v>
      </c>
      <c r="F99" s="53" t="n">
        <v>1</v>
      </c>
      <c r="G99" s="53" t="n">
        <v>1080</v>
      </c>
      <c r="H99" s="53" t="n">
        <v>1</v>
      </c>
      <c r="I99" s="53" t="inlineStr">
        <is>
          <t>4.10-11-1</t>
        </is>
      </c>
      <c r="J99" s="53" t="inlineStr">
        <is>
          <t>ТСН-2001 4.10-11-1</t>
        </is>
      </c>
      <c r="K99" s="53" t="inlineStr">
        <is>
          <t>Разделка и включение кабелей ОПС/СКС</t>
        </is>
      </c>
      <c r="L99" s="53" t="n">
        <v>1191</v>
      </c>
      <c r="M99" s="53" t="inlineStr">
        <is>
          <t>конец</t>
        </is>
      </c>
      <c r="N99" s="53" t="n">
        <v>171</v>
      </c>
      <c r="O99" s="53" t="n">
        <v>2932.33</v>
      </c>
      <c r="P99" s="53" t="n">
        <v>46788.59</v>
      </c>
    </row>
    <row r="100" ht="13.8" customHeight="1" s="54">
      <c r="A100" s="53">
        <f>ROW(Source!A123)</f>
        <v/>
      </c>
      <c r="B100" s="53" t="n">
        <v>1497603500</v>
      </c>
      <c r="C100" s="53" t="n">
        <v>1497603499</v>
      </c>
      <c r="D100" s="53" t="n">
        <v>1483651850</v>
      </c>
      <c r="E100" s="53" t="n">
        <v>1080</v>
      </c>
      <c r="F100" s="53" t="n">
        <v>1</v>
      </c>
      <c r="G100" s="53" t="n">
        <v>1080</v>
      </c>
      <c r="H100" s="53" t="n">
        <v>1</v>
      </c>
      <c r="I100" s="53" t="inlineStr">
        <is>
          <t>4.10-15-1</t>
        </is>
      </c>
      <c r="J100" s="53" t="inlineStr">
        <is>
          <t>ТСН-2001 4.10-15-1</t>
        </is>
      </c>
      <c r="K100" s="53" t="inlineStr">
        <is>
          <t>Прокладка кабелей ОПС/СКС к точкам</t>
        </is>
      </c>
      <c r="L100" s="53" t="n">
        <v>1191</v>
      </c>
      <c r="M100" s="53" t="inlineStr">
        <is>
          <t>м.п.</t>
        </is>
      </c>
      <c r="N100" s="53" t="n">
        <v>1026</v>
      </c>
      <c r="O100" s="53" t="n">
        <v>2932.33</v>
      </c>
      <c r="P100" s="53" t="n">
        <v>46788.59</v>
      </c>
    </row>
    <row r="101" ht="13.8" customHeight="1" s="54">
      <c r="A101" s="53">
        <f>ROW(Source!A124)</f>
        <v/>
      </c>
      <c r="B101" s="53" t="n">
        <v>1497603501</v>
      </c>
      <c r="C101" s="53" t="n">
        <v>1497603500</v>
      </c>
      <c r="D101" s="53" t="n">
        <v>1483651850</v>
      </c>
      <c r="E101" s="53" t="n">
        <v>1080</v>
      </c>
      <c r="F101" s="53" t="n">
        <v>1</v>
      </c>
      <c r="G101" s="53" t="n">
        <v>1080</v>
      </c>
      <c r="H101" s="53" t="n">
        <v>1</v>
      </c>
      <c r="I101" s="53" t="inlineStr">
        <is>
          <t>4.10-78-1</t>
        </is>
      </c>
      <c r="J101" s="53" t="inlineStr">
        <is>
          <t>ТСН-2001 4.10-78-1</t>
        </is>
      </c>
      <c r="K101" s="53" t="inlineStr">
        <is>
          <t>Коммутационные панели/узлы связи и сигнализации</t>
        </is>
      </c>
      <c r="L101" s="53" t="n">
        <v>1191</v>
      </c>
      <c r="M101" s="53" t="inlineStr">
        <is>
          <t>точка</t>
        </is>
      </c>
      <c r="N101" s="53" t="n">
        <v>70</v>
      </c>
      <c r="O101" s="53" t="n">
        <v>3008.65</v>
      </c>
      <c r="P101" s="53" t="n">
        <v>48006.31</v>
      </c>
    </row>
    <row r="102" ht="13.8" customHeight="1" s="54">
      <c r="A102" s="53">
        <f>ROW(Source!A125)</f>
        <v/>
      </c>
      <c r="B102" s="53" t="n">
        <v>1497603502</v>
      </c>
      <c r="C102" s="53" t="n">
        <v>1497603500.1</v>
      </c>
      <c r="D102" s="53" t="n">
        <v>1483648472</v>
      </c>
      <c r="E102" s="53" t="n">
        <v>1080</v>
      </c>
      <c r="F102" s="53" t="n">
        <v>1</v>
      </c>
      <c r="G102" s="53" t="n">
        <v>1080</v>
      </c>
      <c r="H102" s="53" t="n">
        <v>3</v>
      </c>
      <c r="I102" s="53" t="inlineStr">
        <is>
          <t>PETR-1089827</t>
        </is>
      </c>
      <c r="J102" s="53" t="inlineStr">
        <is>
          <t>ТКП</t>
        </is>
      </c>
      <c r="K102" s="53" t="inlineStr">
        <is>
          <t>Акустические панели/перфорированные элементы для залов и переговорных</t>
        </is>
      </c>
      <c r="L102" s="53" t="n">
        <v>1301</v>
      </c>
      <c r="M102" s="53" t="inlineStr">
        <is>
          <t>м2</t>
        </is>
      </c>
      <c r="N102" s="53" t="n">
        <v>15.49</v>
      </c>
      <c r="O102" s="53" t="n">
        <v>72548.03</v>
      </c>
      <c r="P102" s="53" t="n">
        <v>72548.07000000001</v>
      </c>
    </row>
    <row r="103" ht="13.8" customHeight="1" s="54">
      <c r="A103" s="53">
        <f>ROW(Source!A126)</f>
        <v/>
      </c>
      <c r="B103" s="53" t="n">
        <v>1497603503</v>
      </c>
      <c r="C103" s="53" t="n">
        <v>1497603501</v>
      </c>
      <c r="D103" s="53" t="n">
        <v>1483651850</v>
      </c>
      <c r="E103" s="53" t="n">
        <v>1080</v>
      </c>
      <c r="F103" s="53" t="n">
        <v>1</v>
      </c>
      <c r="G103" s="53" t="n">
        <v>1080</v>
      </c>
      <c r="H103" s="53" t="n">
        <v>1</v>
      </c>
      <c r="I103" s="53" t="inlineStr">
        <is>
          <t>4.10-15-1</t>
        </is>
      </c>
      <c r="J103" s="53" t="inlineStr">
        <is>
          <t>ТСН-2001 4.10-15-1</t>
        </is>
      </c>
      <c r="K103" s="53" t="inlineStr">
        <is>
          <t>Прокладка слаботочных кабелей к точкам Wi-Fi/видеонаблюдения</t>
        </is>
      </c>
      <c r="L103" s="53" t="n">
        <v>1191</v>
      </c>
      <c r="M103" s="53" t="inlineStr">
        <is>
          <t>м.п.</t>
        </is>
      </c>
      <c r="N103" s="53" t="n">
        <v>560</v>
      </c>
      <c r="O103" s="53" t="n">
        <v>3008.65</v>
      </c>
      <c r="P103" s="53" t="n">
        <v>48006.31</v>
      </c>
    </row>
    <row r="104" ht="13.8" customHeight="1" s="54">
      <c r="A104" s="53">
        <f>ROW(Source!A127)</f>
        <v/>
      </c>
      <c r="B104" s="53" t="n">
        <v>1497603504</v>
      </c>
      <c r="C104" s="53" t="n">
        <v>1497603502</v>
      </c>
      <c r="D104" s="53" t="n">
        <v>1483651850</v>
      </c>
      <c r="E104" s="53" t="n">
        <v>1080</v>
      </c>
      <c r="F104" s="53" t="n">
        <v>1</v>
      </c>
      <c r="G104" s="53" t="n">
        <v>1080</v>
      </c>
      <c r="H104" s="53" t="n">
        <v>1</v>
      </c>
      <c r="I104" s="53" t="inlineStr">
        <is>
          <t>4.10-11-1</t>
        </is>
      </c>
      <c r="J104" s="53" t="inlineStr">
        <is>
          <t>ТСН-2001 4.10-11-1</t>
        </is>
      </c>
      <c r="K104" s="53" t="inlineStr">
        <is>
          <t>Разделка и включение слаботочных кабелей</t>
        </is>
      </c>
      <c r="L104" s="53" t="n">
        <v>1191</v>
      </c>
      <c r="M104" s="53" t="inlineStr">
        <is>
          <t>конец</t>
        </is>
      </c>
      <c r="N104" s="53" t="n">
        <v>140</v>
      </c>
      <c r="O104" s="53" t="n">
        <v>1805.19</v>
      </c>
      <c r="P104" s="53" t="n">
        <v>28803.79</v>
      </c>
    </row>
    <row r="105" ht="13.8" customHeight="1" s="54">
      <c r="A105" s="53">
        <f>ROW(Source!A128)</f>
        <v/>
      </c>
      <c r="B105" s="53" t="n">
        <v>1497603505</v>
      </c>
      <c r="C105" s="53" t="n">
        <v>1497603503</v>
      </c>
      <c r="D105" s="53" t="n">
        <v>1483651850</v>
      </c>
      <c r="E105" s="53" t="n">
        <v>1080</v>
      </c>
      <c r="F105" s="53" t="n">
        <v>1</v>
      </c>
      <c r="G105" s="53" t="n">
        <v>1080</v>
      </c>
      <c r="H105" s="53" t="n">
        <v>1</v>
      </c>
      <c r="I105" s="53" t="inlineStr">
        <is>
          <t>Калькуляция - 103</t>
        </is>
      </c>
      <c r="J105" s="53" t="inlineStr">
        <is>
          <t>ТСН-2001 Калькуляция - 103</t>
        </is>
      </c>
      <c r="K105" s="53" t="inlineStr">
        <is>
          <t>Монтаж и настройка точек Wi-Fi</t>
        </is>
      </c>
      <c r="L105" s="53" t="n">
        <v>1191</v>
      </c>
      <c r="M105" s="53" t="inlineStr">
        <is>
          <t>точка</t>
        </is>
      </c>
      <c r="N105" s="53" t="n">
        <v>31.5</v>
      </c>
      <c r="O105" s="53" t="n">
        <v>2406.92</v>
      </c>
      <c r="P105" s="53" t="n">
        <v>38405.05</v>
      </c>
    </row>
    <row r="106" ht="13.8" customHeight="1" s="54">
      <c r="A106" s="53">
        <f>ROW(Source!A129)</f>
        <v/>
      </c>
      <c r="B106" s="53" t="n">
        <v>1497603506</v>
      </c>
      <c r="C106" s="53" t="n">
        <v>1497603504</v>
      </c>
      <c r="D106" s="53" t="n">
        <v>1483651850</v>
      </c>
      <c r="E106" s="53" t="n">
        <v>1080</v>
      </c>
      <c r="F106" s="53" t="n">
        <v>1</v>
      </c>
      <c r="G106" s="53" t="n">
        <v>1080</v>
      </c>
      <c r="H106" s="53" t="n">
        <v>1</v>
      </c>
      <c r="I106" s="53" t="inlineStr">
        <is>
          <t>Калькуляция - 104</t>
        </is>
      </c>
      <c r="J106" s="53" t="inlineStr">
        <is>
          <t>ТСН-2001 Калькуляция - 104</t>
        </is>
      </c>
      <c r="K106" s="53" t="inlineStr">
        <is>
          <t>Монтаж и юстировка камер видеонаблюдения</t>
        </is>
      </c>
      <c r="L106" s="53" t="n">
        <v>1191</v>
      </c>
      <c r="M106" s="53" t="inlineStr">
        <is>
          <t>точка</t>
        </is>
      </c>
      <c r="N106" s="53" t="n">
        <v>38.5</v>
      </c>
      <c r="O106" s="53" t="n">
        <v>1805.17</v>
      </c>
      <c r="P106" s="53" t="n">
        <v>28803.79</v>
      </c>
    </row>
    <row r="107" ht="13.8" customHeight="1" s="54">
      <c r="A107" s="53">
        <f>ROW(Source!A130)</f>
        <v/>
      </c>
      <c r="B107" s="53" t="n">
        <v>1497603507</v>
      </c>
      <c r="C107" s="53" t="n">
        <v>1497603505</v>
      </c>
      <c r="D107" s="53" t="n">
        <v>1483651850</v>
      </c>
      <c r="E107" s="53" t="n">
        <v>1080</v>
      </c>
      <c r="F107" s="53" t="n">
        <v>1</v>
      </c>
      <c r="G107" s="53" t="n">
        <v>1080</v>
      </c>
      <c r="H107" s="53" t="n">
        <v>1</v>
      </c>
      <c r="I107" s="53" t="inlineStr">
        <is>
          <t>4.11-23-1</t>
        </is>
      </c>
      <c r="J107" s="53" t="inlineStr">
        <is>
          <t>ТСН-2001 4.11-23-1</t>
        </is>
      </c>
      <c r="K107" s="53" t="inlineStr">
        <is>
          <t>Присоединение проводов к приборам автоматики СКУД</t>
        </is>
      </c>
      <c r="L107" s="53" t="n">
        <v>1191</v>
      </c>
      <c r="M107" s="53" t="inlineStr">
        <is>
          <t>компл.</t>
        </is>
      </c>
      <c r="N107" s="53" t="n">
        <v>28</v>
      </c>
      <c r="O107" s="53" t="n">
        <v>2729.01</v>
      </c>
      <c r="P107" s="53" t="n">
        <v>43544.4</v>
      </c>
    </row>
    <row r="108" ht="13.8" customHeight="1" s="54">
      <c r="A108" s="53">
        <f>ROW(Source!A131)</f>
        <v/>
      </c>
      <c r="B108" s="53" t="n">
        <v>1497603508</v>
      </c>
      <c r="C108" s="53" t="n">
        <v>1497603506</v>
      </c>
      <c r="D108" s="53" t="n">
        <v>1483651850</v>
      </c>
      <c r="E108" s="53" t="n">
        <v>1080</v>
      </c>
      <c r="F108" s="53" t="n">
        <v>1</v>
      </c>
      <c r="G108" s="53" t="n">
        <v>1080</v>
      </c>
      <c r="H108" s="53" t="n">
        <v>1</v>
      </c>
      <c r="I108" s="53" t="inlineStr">
        <is>
          <t>4.10-15-1</t>
        </is>
      </c>
      <c r="J108" s="53" t="inlineStr">
        <is>
          <t>ТСН-2001 4.10-15-1</t>
        </is>
      </c>
      <c r="K108" s="53" t="inlineStr">
        <is>
          <t>Прокладка кабелей СКУД двери/зоны</t>
        </is>
      </c>
      <c r="L108" s="53" t="n">
        <v>1191</v>
      </c>
      <c r="M108" s="53" t="inlineStr">
        <is>
          <t>м.п.</t>
        </is>
      </c>
      <c r="N108" s="53" t="n">
        <v>280</v>
      </c>
      <c r="O108" s="53" t="n">
        <v>2729.01</v>
      </c>
      <c r="P108" s="53" t="n">
        <v>43544.4</v>
      </c>
    </row>
    <row r="109" ht="13.8" customHeight="1" s="54">
      <c r="A109" s="53">
        <f>ROW(Source!A132)</f>
        <v/>
      </c>
      <c r="B109" s="53" t="n">
        <v>1497603509</v>
      </c>
      <c r="C109" s="53" t="n">
        <v>1497603507</v>
      </c>
      <c r="D109" s="53" t="n">
        <v>1483651850</v>
      </c>
      <c r="E109" s="53" t="n">
        <v>1080</v>
      </c>
      <c r="F109" s="53" t="n">
        <v>1</v>
      </c>
      <c r="G109" s="53" t="n">
        <v>1080</v>
      </c>
      <c r="H109" s="53" t="n">
        <v>1</v>
      </c>
      <c r="I109" s="53" t="inlineStr">
        <is>
          <t>Калькуляция - 107</t>
        </is>
      </c>
      <c r="J109" s="53" t="inlineStr">
        <is>
          <t>ТСН-2001 Калькуляция - 107</t>
        </is>
      </c>
      <c r="K109" s="53" t="inlineStr">
        <is>
          <t>Монтаж контроллера и считывателей СКУД</t>
        </is>
      </c>
      <c r="L109" s="53" t="n">
        <v>1191</v>
      </c>
      <c r="M109" s="53" t="inlineStr">
        <is>
          <t>компл.</t>
        </is>
      </c>
      <c r="N109" s="53" t="n">
        <v>28</v>
      </c>
      <c r="O109" s="53" t="n">
        <v>4548.34</v>
      </c>
      <c r="P109" s="53" t="n">
        <v>72574</v>
      </c>
    </row>
    <row r="110" ht="13.8" customHeight="1" s="54">
      <c r="A110" s="53">
        <f>ROW(Source!A133)</f>
        <v/>
      </c>
      <c r="B110" s="53" t="n">
        <v>1497603510</v>
      </c>
      <c r="C110" s="53" t="n">
        <v>1497603508</v>
      </c>
      <c r="D110" s="53" t="n">
        <v>1483651850</v>
      </c>
      <c r="E110" s="53" t="n">
        <v>1080</v>
      </c>
      <c r="F110" s="53" t="n">
        <v>1</v>
      </c>
      <c r="G110" s="53" t="n">
        <v>1080</v>
      </c>
      <c r="H110" s="53" t="n">
        <v>1</v>
      </c>
      <c r="I110" s="53" t="inlineStr">
        <is>
          <t>Калькуляция - 108</t>
        </is>
      </c>
      <c r="J110" s="53" t="inlineStr">
        <is>
          <t>ТСН-2001 Калькуляция - 108</t>
        </is>
      </c>
      <c r="K110" s="53" t="inlineStr">
        <is>
          <t>Монтаж электрозамка, доводчика и дверной группы</t>
        </is>
      </c>
      <c r="L110" s="53" t="n">
        <v>1191</v>
      </c>
      <c r="M110" s="53" t="inlineStr">
        <is>
          <t>компл.</t>
        </is>
      </c>
      <c r="N110" s="53" t="n">
        <v>28</v>
      </c>
      <c r="O110" s="53" t="n">
        <v>4548.34</v>
      </c>
      <c r="P110" s="53" t="n">
        <v>72574</v>
      </c>
    </row>
    <row r="111" ht="13.8" customHeight="1" s="54">
      <c r="A111" s="53">
        <f>ROW(Source!A134)</f>
        <v/>
      </c>
      <c r="B111" s="53" t="n">
        <v>1497603511</v>
      </c>
      <c r="C111" s="53" t="n">
        <v>1497603509</v>
      </c>
      <c r="D111" s="53" t="n">
        <v>1483651850</v>
      </c>
      <c r="E111" s="53" t="n">
        <v>1080</v>
      </c>
      <c r="F111" s="53" t="n">
        <v>1</v>
      </c>
      <c r="G111" s="53" t="n">
        <v>1080</v>
      </c>
      <c r="H111" s="53" t="n">
        <v>1</v>
      </c>
      <c r="I111" s="53" t="inlineStr">
        <is>
          <t>Калькуляция - 109</t>
        </is>
      </c>
      <c r="J111" s="53" t="inlineStr">
        <is>
          <t>ТСН-2001 Калькуляция - 109</t>
        </is>
      </c>
      <c r="K111" s="53" t="inlineStr">
        <is>
          <t>Кнопка выхода, наладка и проверка зоны СКУД</t>
        </is>
      </c>
      <c r="L111" s="53" t="n">
        <v>1191</v>
      </c>
      <c r="M111" s="53" t="inlineStr">
        <is>
          <t>компл.</t>
        </is>
      </c>
      <c r="N111" s="53" t="n">
        <v>28</v>
      </c>
      <c r="O111" s="53" t="n">
        <v>3638.69</v>
      </c>
      <c r="P111" s="53" t="n">
        <v>58059.2</v>
      </c>
    </row>
    <row r="112" ht="13.8" customHeight="1" s="54">
      <c r="A112" s="53">
        <f>ROW(Source!A135)</f>
        <v/>
      </c>
      <c r="B112" s="53" t="n">
        <v>1497603512</v>
      </c>
      <c r="C112" s="53" t="n">
        <v>1497603510</v>
      </c>
      <c r="D112" s="53" t="n">
        <v>1483651850</v>
      </c>
      <c r="E112" s="53" t="n">
        <v>1080</v>
      </c>
      <c r="F112" s="53" t="n">
        <v>1</v>
      </c>
      <c r="G112" s="53" t="n">
        <v>1080</v>
      </c>
      <c r="H112" s="53" t="n">
        <v>1</v>
      </c>
      <c r="I112" s="53" t="inlineStr">
        <is>
          <t>Калькуляция - 110</t>
        </is>
      </c>
      <c r="J112" s="53" t="inlineStr">
        <is>
          <t>ТСН-2001 Калькуляция - 110</t>
        </is>
      </c>
      <c r="K112" s="53" t="inlineStr">
        <is>
          <t>Грязезащитная система входной зоны по выбранному изделию</t>
        </is>
      </c>
      <c r="L112" s="53" t="n">
        <v>1191</v>
      </c>
      <c r="M112" s="53" t="inlineStr">
        <is>
          <t>м2</t>
        </is>
      </c>
      <c r="N112" s="53" t="n">
        <v>41.4</v>
      </c>
      <c r="O112" s="53" t="n">
        <v>1734.81</v>
      </c>
      <c r="P112" s="53" t="n">
        <v>26280.19</v>
      </c>
    </row>
    <row r="113" ht="13.8" customHeight="1" s="54">
      <c r="A113" s="53">
        <f>ROW(Source!A136)</f>
        <v/>
      </c>
      <c r="B113" s="53" t="n">
        <v>1497603513</v>
      </c>
      <c r="C113" s="53" t="n">
        <v>1497603511</v>
      </c>
      <c r="D113" s="53" t="n">
        <v>1483651850</v>
      </c>
      <c r="E113" s="53" t="n">
        <v>1080</v>
      </c>
      <c r="F113" s="53" t="n">
        <v>1</v>
      </c>
      <c r="G113" s="53" t="n">
        <v>1080</v>
      </c>
      <c r="H113" s="53" t="n">
        <v>1</v>
      </c>
      <c r="I113" s="53" t="inlineStr">
        <is>
          <t>3.11-10-1</t>
        </is>
      </c>
      <c r="J113" s="53" t="inlineStr">
        <is>
          <t>ТСН-2001 3.11-10-1</t>
        </is>
      </c>
      <c r="K113" s="53" t="inlineStr">
        <is>
          <t>Подготовка основания под грязезащитное покрытие</t>
        </is>
      </c>
      <c r="L113" s="53" t="n">
        <v>1191</v>
      </c>
      <c r="M113" s="53" t="inlineStr">
        <is>
          <t>м2</t>
        </is>
      </c>
      <c r="N113" s="53" t="n">
        <v>41.4</v>
      </c>
      <c r="O113" s="53" t="n">
        <v>473.13</v>
      </c>
      <c r="P113" s="53" t="n">
        <v>7167.33</v>
      </c>
    </row>
    <row r="114" ht="13.8" customHeight="1" s="54">
      <c r="A114" s="53">
        <f>ROW(Source!A137)</f>
        <v/>
      </c>
      <c r="B114" s="53" t="n">
        <v>1497603514</v>
      </c>
      <c r="C114" s="53" t="n">
        <v>1497603512</v>
      </c>
      <c r="D114" s="53" t="n">
        <v>1483651850</v>
      </c>
      <c r="E114" s="53" t="n">
        <v>1080</v>
      </c>
      <c r="F114" s="53" t="n">
        <v>1</v>
      </c>
      <c r="G114" s="53" t="n">
        <v>1080</v>
      </c>
      <c r="H114" s="53" t="n">
        <v>1</v>
      </c>
      <c r="I114" s="53" t="inlineStr">
        <is>
          <t>3.11-36-1</t>
        </is>
      </c>
      <c r="J114" s="53" t="inlineStr">
        <is>
          <t>ТСН-2001 3.11-36-1</t>
        </is>
      </c>
      <c r="K114" s="53" t="inlineStr">
        <is>
          <t>Керамогранит/обрамление зоны грязезащиты</t>
        </is>
      </c>
      <c r="L114" s="53" t="n">
        <v>1191</v>
      </c>
      <c r="M114" s="53" t="inlineStr">
        <is>
          <t>м2</t>
        </is>
      </c>
      <c r="N114" s="53" t="n">
        <v>10.35</v>
      </c>
      <c r="O114" s="53" t="n">
        <v>473.13</v>
      </c>
      <c r="P114" s="53" t="n">
        <v>7167.33</v>
      </c>
    </row>
    <row r="115" ht="13.8" customHeight="1" s="54">
      <c r="A115" s="53">
        <f>ROW(Source!A138)</f>
        <v/>
      </c>
      <c r="B115" s="53" t="n">
        <v>1497603515</v>
      </c>
      <c r="C115" s="53" t="n">
        <v>1497603513</v>
      </c>
      <c r="D115" s="53" t="n">
        <v>1483651850</v>
      </c>
      <c r="E115" s="53" t="n">
        <v>1080</v>
      </c>
      <c r="F115" s="53" t="n">
        <v>1</v>
      </c>
      <c r="G115" s="53" t="n">
        <v>1080</v>
      </c>
      <c r="H115" s="53" t="n">
        <v>1</v>
      </c>
      <c r="I115" s="53" t="inlineStr">
        <is>
          <t>6.69-42-1</t>
        </is>
      </c>
      <c r="J115" s="53" t="inlineStr">
        <is>
          <t>ТСН-2001 6.69-42-1</t>
        </is>
      </c>
      <c r="K115" s="53" t="inlineStr">
        <is>
          <t>Герметизация и заделка примыканий входной зоны</t>
        </is>
      </c>
      <c r="L115" s="53" t="n">
        <v>1191</v>
      </c>
      <c r="M115" s="53" t="inlineStr">
        <is>
          <t>компл.</t>
        </is>
      </c>
      <c r="N115" s="53" t="n">
        <v>4.14</v>
      </c>
      <c r="O115" s="53" t="n">
        <v>473.13</v>
      </c>
      <c r="P115" s="53" t="n">
        <v>7167.33</v>
      </c>
    </row>
    <row r="116" ht="13.8" customHeight="1" s="54">
      <c r="A116" s="53">
        <f>ROW(Source!A139)</f>
        <v/>
      </c>
      <c r="B116" s="53" t="n">
        <v>1497603516</v>
      </c>
      <c r="C116" s="53" t="n">
        <v>1497603514</v>
      </c>
      <c r="D116" s="53" t="n">
        <v>1483651850</v>
      </c>
      <c r="E116" s="53" t="n">
        <v>1080</v>
      </c>
      <c r="F116" s="53" t="n">
        <v>1</v>
      </c>
      <c r="G116" s="53" t="n">
        <v>1080</v>
      </c>
      <c r="H116" s="53" t="n">
        <v>1</v>
      </c>
      <c r="I116" s="53" t="inlineStr">
        <is>
          <t>6.69-31-1</t>
        </is>
      </c>
      <c r="J116" s="53" t="inlineStr">
        <is>
          <t>ТСН-2001 6.69-31-1</t>
        </is>
      </c>
      <c r="K116" s="53" t="inlineStr">
        <is>
          <t>Финальная уборка и передача помещения</t>
        </is>
      </c>
      <c r="L116" s="53" t="n">
        <v>1191</v>
      </c>
      <c r="M116" s="53" t="inlineStr">
        <is>
          <t>м2</t>
        </is>
      </c>
      <c r="N116" s="53" t="n">
        <v>1440.5</v>
      </c>
      <c r="O116" s="53" t="n">
        <v>12722.52</v>
      </c>
      <c r="P116" s="53" t="n">
        <v>192730.95</v>
      </c>
    </row>
    <row r="117" ht="13.8" customHeight="1" s="54">
      <c r="A117" s="53">
        <f>ROW(Source!A140)</f>
        <v/>
      </c>
      <c r="B117" s="53" t="n">
        <v>1497603517</v>
      </c>
      <c r="C117" s="53" t="n">
        <v>1497603515</v>
      </c>
      <c r="D117" s="53" t="n">
        <v>1483651850</v>
      </c>
      <c r="E117" s="53" t="n">
        <v>1080</v>
      </c>
      <c r="F117" s="53" t="n">
        <v>1</v>
      </c>
      <c r="G117" s="53" t="n">
        <v>1080</v>
      </c>
      <c r="H117" s="53" t="n">
        <v>1</v>
      </c>
      <c r="I117" s="53" t="inlineStr">
        <is>
          <t>6.56-24-1</t>
        </is>
      </c>
      <c r="J117" s="53" t="inlineStr">
        <is>
          <t>ТСН-2001 6.56-24-1</t>
        </is>
      </c>
      <c r="K117" s="53" t="inlineStr">
        <is>
          <t>Установка дверной коробки</t>
        </is>
      </c>
      <c r="L117" s="53" t="n">
        <v>1191</v>
      </c>
      <c r="M117" s="53" t="inlineStr">
        <is>
          <t>шт.</t>
        </is>
      </c>
      <c r="N117" s="53" t="n">
        <v>61</v>
      </c>
      <c r="O117" s="53" t="n">
        <v>7225.9</v>
      </c>
      <c r="P117" s="53" t="n">
        <v>108495.1</v>
      </c>
    </row>
    <row r="118" ht="13.8" customHeight="1" s="54">
      <c r="A118" s="53">
        <f>ROW(Source!A141)</f>
        <v/>
      </c>
      <c r="B118" s="53" t="n">
        <v>1497603518</v>
      </c>
      <c r="C118" s="53" t="n">
        <v>1497603516</v>
      </c>
      <c r="D118" s="53" t="n">
        <v>1483651850</v>
      </c>
      <c r="E118" s="53" t="n">
        <v>1080</v>
      </c>
      <c r="F118" s="53" t="n">
        <v>1</v>
      </c>
      <c r="G118" s="53" t="n">
        <v>1080</v>
      </c>
      <c r="H118" s="53" t="n">
        <v>1</v>
      </c>
      <c r="I118" s="53" t="inlineStr">
        <is>
          <t>6.56-25-1</t>
        </is>
      </c>
      <c r="J118" s="53" t="inlineStr">
        <is>
          <t>ТСН-2001 6.56-25-1</t>
        </is>
      </c>
      <c r="K118" s="53" t="inlineStr">
        <is>
          <t>Установка дверного полотна</t>
        </is>
      </c>
      <c r="L118" s="53" t="n">
        <v>1191</v>
      </c>
      <c r="M118" s="53" t="inlineStr">
        <is>
          <t>шт.</t>
        </is>
      </c>
      <c r="N118" s="53" t="n">
        <v>61</v>
      </c>
      <c r="O118" s="53" t="n">
        <v>7225.9</v>
      </c>
      <c r="P118" s="53" t="n">
        <v>108495.1</v>
      </c>
    </row>
    <row r="119" ht="13.8" customHeight="1" s="54">
      <c r="A119" s="53">
        <f>ROW(Source!A142)</f>
        <v/>
      </c>
      <c r="B119" s="53" t="n">
        <v>1497603519</v>
      </c>
      <c r="C119" s="53" t="n">
        <v>1497603517</v>
      </c>
      <c r="D119" s="53" t="n">
        <v>1483651850</v>
      </c>
      <c r="E119" s="53" t="n">
        <v>1080</v>
      </c>
      <c r="F119" s="53" t="n">
        <v>1</v>
      </c>
      <c r="G119" s="53" t="n">
        <v>1080</v>
      </c>
      <c r="H119" s="53" t="n">
        <v>1</v>
      </c>
      <c r="I119" s="53" t="inlineStr">
        <is>
          <t>6.56-27-1</t>
        </is>
      </c>
      <c r="J119" s="53" t="inlineStr">
        <is>
          <t>ТСН-2001 6.56-27-1</t>
        </is>
      </c>
      <c r="K119" s="53" t="inlineStr">
        <is>
          <t>Установка наличников и доборов</t>
        </is>
      </c>
      <c r="L119" s="53" t="n">
        <v>1191</v>
      </c>
      <c r="M119" s="53" t="inlineStr">
        <is>
          <t>шт.</t>
        </is>
      </c>
      <c r="N119" s="53" t="n">
        <v>61</v>
      </c>
      <c r="O119" s="53" t="n">
        <v>4335.54</v>
      </c>
      <c r="P119" s="53" t="n">
        <v>65097.06</v>
      </c>
    </row>
    <row r="120" ht="13.8" customHeight="1" s="54">
      <c r="A120" s="53">
        <f>ROW(Source!A143)</f>
        <v/>
      </c>
      <c r="B120" s="53" t="n">
        <v>1497603520</v>
      </c>
      <c r="C120" s="53" t="n">
        <v>1497603518</v>
      </c>
      <c r="D120" s="53" t="n">
        <v>1483651850</v>
      </c>
      <c r="E120" s="53" t="n">
        <v>1080</v>
      </c>
      <c r="F120" s="53" t="n">
        <v>1</v>
      </c>
      <c r="G120" s="53" t="n">
        <v>1080</v>
      </c>
      <c r="H120" s="53" t="n">
        <v>1</v>
      </c>
      <c r="I120" s="53" t="inlineStr">
        <is>
          <t>6.56-30-1</t>
        </is>
      </c>
      <c r="J120" s="53" t="inlineStr">
        <is>
          <t>ТСН-2001 6.56-30-1</t>
        </is>
      </c>
      <c r="K120" s="53" t="inlineStr">
        <is>
          <t>Смена/монтаж дверных приборов и фурнитуры</t>
        </is>
      </c>
      <c r="L120" s="53" t="n">
        <v>1191</v>
      </c>
      <c r="M120" s="53" t="inlineStr">
        <is>
          <t>шт.</t>
        </is>
      </c>
      <c r="N120" s="53" t="n">
        <v>61</v>
      </c>
      <c r="O120" s="53" t="n">
        <v>4335.54</v>
      </c>
      <c r="P120" s="53" t="n">
        <v>65097.06</v>
      </c>
    </row>
    <row r="121" ht="13.8" customHeight="1" s="54">
      <c r="A121" s="53">
        <f>ROW(Source!A144)</f>
        <v/>
      </c>
      <c r="B121" s="53" t="n">
        <v>1497603521</v>
      </c>
      <c r="C121" s="53" t="n">
        <v>1497603519</v>
      </c>
      <c r="D121" s="53" t="n">
        <v>1483651850</v>
      </c>
      <c r="E121" s="53" t="n">
        <v>1080</v>
      </c>
      <c r="F121" s="53" t="n">
        <v>1</v>
      </c>
      <c r="G121" s="53" t="n">
        <v>1080</v>
      </c>
      <c r="H121" s="53" t="n">
        <v>1</v>
      </c>
      <c r="I121" s="53" t="inlineStr">
        <is>
          <t>3.15-71-3</t>
        </is>
      </c>
      <c r="J121" s="53" t="inlineStr">
        <is>
          <t>ТСН-2001 3.15-71-3</t>
        </is>
      </c>
      <c r="K121" s="53" t="inlineStr">
        <is>
          <t>Отделка дверных откосов</t>
        </is>
      </c>
      <c r="L121" s="53" t="n">
        <v>1191</v>
      </c>
      <c r="M121" s="53" t="inlineStr">
        <is>
          <t>шт.</t>
        </is>
      </c>
      <c r="N121" s="53" t="n">
        <v>61</v>
      </c>
      <c r="O121" s="53" t="n">
        <v>2890.36</v>
      </c>
      <c r="P121" s="53" t="n">
        <v>43398.04</v>
      </c>
    </row>
    <row r="122" ht="13.8" customHeight="1" s="54">
      <c r="A122" s="53">
        <f>ROW(Source!A145)</f>
        <v/>
      </c>
      <c r="B122" s="53" t="n">
        <v>1497603522</v>
      </c>
      <c r="C122" s="53" t="n">
        <v>1497603520</v>
      </c>
      <c r="D122" s="53" t="n">
        <v>1483651850</v>
      </c>
      <c r="E122" s="53" t="n">
        <v>1080</v>
      </c>
      <c r="F122" s="53" t="n">
        <v>1</v>
      </c>
      <c r="G122" s="53" t="n">
        <v>1080</v>
      </c>
      <c r="H122" s="53" t="n">
        <v>1</v>
      </c>
      <c r="I122" s="53" t="inlineStr">
        <is>
          <t>3.15-96-3</t>
        </is>
      </c>
      <c r="J122" s="53" t="inlineStr">
        <is>
          <t>ТСН-2001 3.15-96-3</t>
        </is>
      </c>
      <c r="K122" s="53" t="inlineStr">
        <is>
          <t>Окраска откосов и примыканий дверного блока</t>
        </is>
      </c>
      <c r="L122" s="53" t="n">
        <v>1191</v>
      </c>
      <c r="M122" s="53" t="inlineStr">
        <is>
          <t>шт.</t>
        </is>
      </c>
      <c r="N122" s="53" t="n">
        <v>61</v>
      </c>
      <c r="O122" s="53" t="n">
        <v>2890.35</v>
      </c>
      <c r="P122" s="53" t="n">
        <v>43398.04</v>
      </c>
    </row>
    <row r="123" ht="13.8" customHeight="1" s="54">
      <c r="A123" s="53">
        <f>ROW(Source!A146)</f>
        <v/>
      </c>
      <c r="B123" s="53" t="n">
        <v>1497603523</v>
      </c>
      <c r="C123" s="53" t="n">
        <v>1497603521</v>
      </c>
      <c r="D123" s="53" t="n">
        <v>1483651850</v>
      </c>
      <c r="E123" s="53" t="n">
        <v>1080</v>
      </c>
      <c r="F123" s="53" t="n">
        <v>1</v>
      </c>
      <c r="G123" s="53" t="n">
        <v>1080</v>
      </c>
      <c r="H123" s="53" t="n">
        <v>1</v>
      </c>
      <c r="I123" s="53" t="inlineStr">
        <is>
          <t>6.56-18-1</t>
        </is>
      </c>
      <c r="J123" s="53" t="inlineStr">
        <is>
          <t>ТСН-2001 6.56-18-1</t>
        </is>
      </c>
      <c r="K123" s="53" t="inlineStr">
        <is>
          <t>Ремонт деревянных полотен/фасадов встроенных шкафов</t>
        </is>
      </c>
      <c r="L123" s="53" t="n">
        <v>1191</v>
      </c>
      <c r="M123" s="53" t="inlineStr">
        <is>
          <t>компл.</t>
        </is>
      </c>
      <c r="N123" s="53" t="n">
        <v>23</v>
      </c>
      <c r="O123" s="53" t="n">
        <v>1803.25</v>
      </c>
      <c r="P123" s="53" t="n">
        <v>27075.34</v>
      </c>
    </row>
    <row r="124" ht="13.8" customHeight="1" s="54">
      <c r="A124" s="53">
        <f>ROW(Source!A147)</f>
        <v/>
      </c>
      <c r="B124" s="53" t="n">
        <v>1497603524</v>
      </c>
      <c r="C124" s="53" t="n">
        <v>1497603522</v>
      </c>
      <c r="D124" s="53" t="n">
        <v>1483651850</v>
      </c>
      <c r="E124" s="53" t="n">
        <v>1080</v>
      </c>
      <c r="F124" s="53" t="n">
        <v>1</v>
      </c>
      <c r="G124" s="53" t="n">
        <v>1080</v>
      </c>
      <c r="H124" s="53" t="n">
        <v>1</v>
      </c>
      <c r="I124" s="53" t="inlineStr">
        <is>
          <t>Калькуляция - 122</t>
        </is>
      </c>
      <c r="J124" s="53" t="inlineStr">
        <is>
          <t>ТСН-2001 Калькуляция - 122</t>
        </is>
      </c>
      <c r="K124" s="53" t="inlineStr">
        <is>
          <t>Фасады, направляющие и доводчики встроенных шкафов</t>
        </is>
      </c>
      <c r="L124" s="53" t="n">
        <v>1191</v>
      </c>
      <c r="M124" s="53" t="inlineStr">
        <is>
          <t>компл.</t>
        </is>
      </c>
      <c r="N124" s="53" t="n">
        <v>23</v>
      </c>
      <c r="O124" s="53" t="n">
        <v>2524.55</v>
      </c>
      <c r="P124" s="53" t="n">
        <v>37905.47</v>
      </c>
    </row>
    <row r="125" ht="13.8" customHeight="1" s="54">
      <c r="A125" s="53">
        <f>ROW(Source!A148)</f>
        <v/>
      </c>
      <c r="B125" s="53" t="n">
        <v>1497603525</v>
      </c>
      <c r="C125" s="53" t="n">
        <v>1497603523</v>
      </c>
      <c r="D125" s="53" t="n">
        <v>1483651850</v>
      </c>
      <c r="E125" s="53" t="n">
        <v>1080</v>
      </c>
      <c r="F125" s="53" t="n">
        <v>1</v>
      </c>
      <c r="G125" s="53" t="n">
        <v>1080</v>
      </c>
      <c r="H125" s="53" t="n">
        <v>1</v>
      </c>
      <c r="I125" s="53" t="inlineStr">
        <is>
          <t>Калькуляция - 123</t>
        </is>
      </c>
      <c r="J125" s="53" t="inlineStr">
        <is>
          <t>ТСН-2001 Калькуляция - 123</t>
        </is>
      </c>
      <c r="K125" s="53" t="inlineStr">
        <is>
          <t>Полки, штанги, крепеж и внутреннее наполнение</t>
        </is>
      </c>
      <c r="L125" s="53" t="n">
        <v>1191</v>
      </c>
      <c r="M125" s="53" t="inlineStr">
        <is>
          <t>компл.</t>
        </is>
      </c>
      <c r="N125" s="53" t="n">
        <v>23</v>
      </c>
      <c r="O125" s="53" t="n">
        <v>1803.25</v>
      </c>
      <c r="P125" s="53" t="n">
        <v>27075.34</v>
      </c>
    </row>
    <row r="126" ht="13.8" customHeight="1" s="54">
      <c r="A126" s="53">
        <f>ROW(Source!A149)</f>
        <v/>
      </c>
      <c r="B126" s="53" t="n">
        <v>1497603526</v>
      </c>
      <c r="C126" s="53" t="n">
        <v>1497603524</v>
      </c>
      <c r="D126" s="53" t="n">
        <v>1483651850</v>
      </c>
      <c r="E126" s="53" t="n">
        <v>1080</v>
      </c>
      <c r="F126" s="53" t="n">
        <v>1</v>
      </c>
      <c r="G126" s="53" t="n">
        <v>1080</v>
      </c>
      <c r="H126" s="53" t="n">
        <v>1</v>
      </c>
      <c r="I126" s="53" t="inlineStr">
        <is>
          <t>4.8-245-1</t>
        </is>
      </c>
      <c r="J126" s="53" t="inlineStr">
        <is>
          <t>ТСН-2001 4.8-245-1</t>
        </is>
      </c>
      <c r="K126" s="53" t="inlineStr">
        <is>
          <t>Подсветка встроенных шкафов</t>
        </is>
      </c>
      <c r="L126" s="53" t="n">
        <v>1191</v>
      </c>
      <c r="M126" s="53" t="inlineStr">
        <is>
          <t>компл.</t>
        </is>
      </c>
      <c r="N126" s="53" t="n">
        <v>23</v>
      </c>
      <c r="O126" s="53" t="n">
        <v>1081.94</v>
      </c>
      <c r="P126" s="53" t="n">
        <v>16245.2</v>
      </c>
    </row>
    <row r="127" ht="13.8" customHeight="1" s="54">
      <c r="A127" s="53">
        <f>ROW(Source!A150)</f>
        <v/>
      </c>
      <c r="B127" s="53" t="n">
        <v>1497603527</v>
      </c>
      <c r="C127" s="53" t="n">
        <v>1497603525</v>
      </c>
      <c r="D127" s="53" t="n">
        <v>1483651850</v>
      </c>
      <c r="E127" s="53" t="n">
        <v>1080</v>
      </c>
      <c r="F127" s="53" t="n">
        <v>1</v>
      </c>
      <c r="G127" s="53" t="n">
        <v>1080</v>
      </c>
      <c r="H127" s="53" t="n">
        <v>1</v>
      </c>
      <c r="I127" s="53" t="inlineStr">
        <is>
          <t>3.11-32-1</t>
        </is>
      </c>
      <c r="J127" s="53" t="inlineStr">
        <is>
          <t>ТСН-2001 3.11-32-1</t>
        </is>
      </c>
      <c r="K127" s="53" t="inlineStr">
        <is>
          <t>Гидроизоляция пола с заводом на стены</t>
        </is>
      </c>
      <c r="L127" s="53" t="n">
        <v>1191</v>
      </c>
      <c r="M127" s="53" t="inlineStr">
        <is>
          <t>м2</t>
        </is>
      </c>
      <c r="N127" s="53" t="n">
        <v>141.6</v>
      </c>
      <c r="O127" s="53" t="n">
        <v>7415.85</v>
      </c>
      <c r="P127" s="53" t="n">
        <v>115787.35</v>
      </c>
    </row>
    <row r="128" ht="13.8" customHeight="1" s="54">
      <c r="A128" s="53">
        <f>ROW(Source!A151)</f>
        <v/>
      </c>
      <c r="B128" s="53" t="n">
        <v>1497603528</v>
      </c>
      <c r="C128" s="53" t="n">
        <v>1497603526</v>
      </c>
      <c r="D128" s="53" t="n">
        <v>1483651850</v>
      </c>
      <c r="E128" s="53" t="n">
        <v>1080</v>
      </c>
      <c r="F128" s="53" t="n">
        <v>1</v>
      </c>
      <c r="G128" s="53" t="n">
        <v>1080</v>
      </c>
      <c r="H128" s="53" t="n">
        <v>1</v>
      </c>
      <c r="I128" s="53" t="inlineStr">
        <is>
          <t>3.11-36-1</t>
        </is>
      </c>
      <c r="J128" s="53" t="inlineStr">
        <is>
          <t>ТСН-2001 3.11-36-1</t>
        </is>
      </c>
      <c r="K128" s="53" t="inlineStr">
        <is>
          <t>Укладка плитки/керамогранита пола</t>
        </is>
      </c>
      <c r="L128" s="53" t="n">
        <v>1191</v>
      </c>
      <c r="M128" s="53" t="inlineStr">
        <is>
          <t>м2</t>
        </is>
      </c>
      <c r="N128" s="53" t="n">
        <v>204.6</v>
      </c>
      <c r="O128" s="53" t="n">
        <v>31549.73</v>
      </c>
      <c r="P128" s="53" t="n">
        <v>492601.62</v>
      </c>
    </row>
    <row r="129" ht="13.8" customHeight="1" s="54">
      <c r="A129" s="53">
        <f>ROW(Source!A152)</f>
        <v/>
      </c>
      <c r="B129" s="53" t="n">
        <v>1497603529</v>
      </c>
      <c r="C129" s="53" t="n">
        <v>1497603527</v>
      </c>
      <c r="D129" s="53" t="n">
        <v>1483651850</v>
      </c>
      <c r="E129" s="53" t="n">
        <v>1080</v>
      </c>
      <c r="F129" s="53" t="n">
        <v>1</v>
      </c>
      <c r="G129" s="53" t="n">
        <v>1080</v>
      </c>
      <c r="H129" s="53" t="n">
        <v>1</v>
      </c>
      <c r="I129" s="53" t="inlineStr">
        <is>
          <t>6.52-18-1</t>
        </is>
      </c>
      <c r="J129" s="53" t="inlineStr">
        <is>
          <t>ТСН-2001 6.52-18-1</t>
        </is>
      </c>
      <c r="K129" s="53" t="inlineStr">
        <is>
          <t>Обмазочная гидроизоляция стен мокрых зон</t>
        </is>
      </c>
      <c r="L129" s="53" t="n">
        <v>1191</v>
      </c>
      <c r="M129" s="53" t="inlineStr">
        <is>
          <t>м2</t>
        </is>
      </c>
      <c r="N129" s="53" t="n">
        <v>274.35</v>
      </c>
      <c r="O129" s="53" t="n">
        <v>5578.62</v>
      </c>
      <c r="P129" s="53" t="n">
        <v>84509.44</v>
      </c>
    </row>
    <row r="130" ht="13.8" customHeight="1" s="54">
      <c r="A130" s="53">
        <f>ROW(Source!A153)</f>
        <v/>
      </c>
      <c r="B130" s="53" t="n">
        <v>1497603530</v>
      </c>
      <c r="C130" s="53" t="n">
        <v>1497603528</v>
      </c>
      <c r="D130" s="53" t="n">
        <v>1483651850</v>
      </c>
      <c r="E130" s="53" t="n">
        <v>1080</v>
      </c>
      <c r="F130" s="53" t="n">
        <v>1</v>
      </c>
      <c r="G130" s="53" t="n">
        <v>1080</v>
      </c>
      <c r="H130" s="53" t="n">
        <v>1</v>
      </c>
      <c r="I130" s="53" t="inlineStr">
        <is>
          <t>3.11-32-1</t>
        </is>
      </c>
      <c r="J130" s="53" t="inlineStr">
        <is>
          <t>ТСН-2001 3.11-32-1</t>
        </is>
      </c>
      <c r="K130" s="53" t="inlineStr">
        <is>
          <t>Гидроизоляционные ленты/примыкания мокрых зон</t>
        </is>
      </c>
      <c r="L130" s="53" t="n">
        <v>1191</v>
      </c>
      <c r="M130" s="53" t="inlineStr">
        <is>
          <t>м2</t>
        </is>
      </c>
      <c r="N130" s="53" t="n">
        <v>68.58750000000001</v>
      </c>
      <c r="O130" s="53" t="n">
        <v>3099.23</v>
      </c>
      <c r="P130" s="53" t="n">
        <v>46949.69</v>
      </c>
    </row>
    <row r="131" ht="13.8" customHeight="1" s="54">
      <c r="A131" s="53">
        <f>ROW(Source!A154)</f>
        <v/>
      </c>
      <c r="B131" s="53" t="n">
        <v>1497603531</v>
      </c>
      <c r="C131" s="53" t="n">
        <v>1497603529</v>
      </c>
      <c r="D131" s="53" t="n">
        <v>1483651850</v>
      </c>
      <c r="E131" s="53" t="n">
        <v>1080</v>
      </c>
      <c r="F131" s="53" t="n">
        <v>1</v>
      </c>
      <c r="G131" s="53" t="n">
        <v>1080</v>
      </c>
      <c r="H131" s="53" t="n">
        <v>1</v>
      </c>
      <c r="I131" s="53" t="inlineStr">
        <is>
          <t>3.15-165-1</t>
        </is>
      </c>
      <c r="J131" s="53" t="inlineStr">
        <is>
          <t>ТСН-2001 3.15-165-1</t>
        </is>
      </c>
      <c r="K131" s="53" t="inlineStr">
        <is>
          <t>Грунтование стен перед гидроизоляцией</t>
        </is>
      </c>
      <c r="L131" s="53" t="n">
        <v>1191</v>
      </c>
      <c r="M131" s="53" t="inlineStr">
        <is>
          <t>м2</t>
        </is>
      </c>
      <c r="N131" s="53" t="n">
        <v>274.35</v>
      </c>
      <c r="O131" s="53" t="n">
        <v>1239.69</v>
      </c>
      <c r="P131" s="53" t="n">
        <v>18779.88</v>
      </c>
    </row>
    <row r="132" ht="13.8" customHeight="1" s="54">
      <c r="A132" s="53">
        <f>ROW(Source!A155)</f>
        <v/>
      </c>
      <c r="B132" s="53" t="n">
        <v>1497603532</v>
      </c>
      <c r="C132" s="53" t="n">
        <v>1497603530</v>
      </c>
      <c r="D132" s="53" t="n">
        <v>1483651850</v>
      </c>
      <c r="E132" s="53" t="n">
        <v>1080</v>
      </c>
      <c r="F132" s="53" t="n">
        <v>1</v>
      </c>
      <c r="G132" s="53" t="n">
        <v>1080</v>
      </c>
      <c r="H132" s="53" t="n">
        <v>1</v>
      </c>
      <c r="I132" s="53" t="inlineStr">
        <is>
          <t>3.15-139-1</t>
        </is>
      </c>
      <c r="J132" s="53" t="inlineStr">
        <is>
          <t>ТСН-2001 3.15-139-1</t>
        </is>
      </c>
      <c r="K132" s="53" t="inlineStr">
        <is>
          <t>Герметизация и затирка примыканий мокрых зон</t>
        </is>
      </c>
      <c r="L132" s="53" t="n">
        <v>1191</v>
      </c>
      <c r="M132" s="53" t="inlineStr">
        <is>
          <t>м2</t>
        </is>
      </c>
      <c r="N132" s="53" t="n">
        <v>54.87</v>
      </c>
      <c r="O132" s="53" t="n">
        <v>2479.39</v>
      </c>
      <c r="P132" s="53" t="n">
        <v>37559.75</v>
      </c>
    </row>
    <row r="133" ht="13.8" customHeight="1" s="54">
      <c r="A133" s="53">
        <f>ROW(Source!A156)</f>
        <v/>
      </c>
      <c r="B133" s="53" t="n">
        <v>1497603533</v>
      </c>
      <c r="C133" s="53" t="n">
        <v>1497603531</v>
      </c>
      <c r="D133" s="53" t="n">
        <v>1483651850</v>
      </c>
      <c r="E133" s="53" t="n">
        <v>1080</v>
      </c>
      <c r="F133" s="53" t="n">
        <v>1</v>
      </c>
      <c r="G133" s="53" t="n">
        <v>1080</v>
      </c>
      <c r="H133" s="53" t="n">
        <v>1</v>
      </c>
      <c r="I133" s="53" t="inlineStr">
        <is>
          <t>3.15-149-1</t>
        </is>
      </c>
      <c r="J133" s="53" t="inlineStr">
        <is>
          <t>ТСН-2001 3.15-149-1</t>
        </is>
      </c>
      <c r="K133" s="53" t="inlineStr">
        <is>
          <t>Облицовка стен плиткой/керамогранитом</t>
        </is>
      </c>
      <c r="L133" s="53" t="n">
        <v>1191</v>
      </c>
      <c r="M133" s="53" t="inlineStr">
        <is>
          <t>м2</t>
        </is>
      </c>
      <c r="N133" s="53" t="n">
        <v>274.35</v>
      </c>
      <c r="O133" s="53" t="n">
        <v>48698.2</v>
      </c>
      <c r="P133" s="53" t="n">
        <v>737719.83</v>
      </c>
    </row>
    <row r="134" ht="13.8" customHeight="1" s="54">
      <c r="A134" s="53">
        <f>ROW(Source!A157)</f>
        <v/>
      </c>
      <c r="B134" s="53" t="n">
        <v>1497603534</v>
      </c>
      <c r="C134" s="53" t="n">
        <v>1497603532</v>
      </c>
      <c r="D134" s="53" t="n">
        <v>1483651850</v>
      </c>
      <c r="E134" s="53" t="n">
        <v>1080</v>
      </c>
      <c r="F134" s="53" t="n">
        <v>1</v>
      </c>
      <c r="G134" s="53" t="n">
        <v>1080</v>
      </c>
      <c r="H134" s="53" t="n">
        <v>1</v>
      </c>
      <c r="I134" s="53" t="inlineStr">
        <is>
          <t>3.15-139-1</t>
        </is>
      </c>
      <c r="J134" s="53" t="inlineStr">
        <is>
          <t>ТСН-2001 3.15-139-1</t>
        </is>
      </c>
      <c r="K134" s="53" t="inlineStr">
        <is>
          <t>Затирка и санитарная герметизация</t>
        </is>
      </c>
      <c r="L134" s="53" t="n">
        <v>1191</v>
      </c>
      <c r="M134" s="53" t="inlineStr">
        <is>
          <t>м2</t>
        </is>
      </c>
      <c r="N134" s="53" t="n">
        <v>274.35</v>
      </c>
      <c r="O134" s="53" t="n">
        <v>6788.35</v>
      </c>
      <c r="P134" s="53" t="n">
        <v>102835.39</v>
      </c>
    </row>
    <row r="135" ht="13.8" customHeight="1" s="54">
      <c r="A135" s="53">
        <f>ROW(Source!A158)</f>
        <v/>
      </c>
      <c r="B135" s="53" t="n">
        <v>1497603535</v>
      </c>
      <c r="C135" s="53" t="n">
        <v>1497603533</v>
      </c>
      <c r="D135" s="53" t="n">
        <v>1483651850</v>
      </c>
      <c r="E135" s="53" t="n">
        <v>1080</v>
      </c>
      <c r="F135" s="53" t="n">
        <v>1</v>
      </c>
      <c r="G135" s="53" t="n">
        <v>1080</v>
      </c>
      <c r="H135" s="53" t="n">
        <v>1</v>
      </c>
      <c r="I135" s="53" t="inlineStr">
        <is>
          <t>3.15-71-1</t>
        </is>
      </c>
      <c r="J135" s="53" t="inlineStr">
        <is>
          <t>ТСН-2001 3.15-71-1</t>
        </is>
      </c>
      <c r="K135" s="53" t="inlineStr">
        <is>
          <t>Влагостойкая облицовка потолка ГКЛ/ГВЛ</t>
        </is>
      </c>
      <c r="L135" s="53" t="n">
        <v>1191</v>
      </c>
      <c r="M135" s="53" t="inlineStr">
        <is>
          <t>м2</t>
        </is>
      </c>
      <c r="N135" s="53" t="n">
        <v>204.6</v>
      </c>
      <c r="O135" s="53" t="n">
        <v>10259.85</v>
      </c>
      <c r="P135" s="53" t="n">
        <v>155424.53</v>
      </c>
    </row>
    <row r="136" ht="13.8" customHeight="1" s="54">
      <c r="A136" s="53">
        <f>ROW(Source!A159)</f>
        <v/>
      </c>
      <c r="B136" s="53" t="n">
        <v>1497603536</v>
      </c>
      <c r="C136" s="53" t="n">
        <v>1497603534</v>
      </c>
      <c r="D136" s="53" t="n">
        <v>1483651850</v>
      </c>
      <c r="E136" s="53" t="n">
        <v>1080</v>
      </c>
      <c r="F136" s="53" t="n">
        <v>1</v>
      </c>
      <c r="G136" s="53" t="n">
        <v>1080</v>
      </c>
      <c r="H136" s="53" t="n">
        <v>1</v>
      </c>
      <c r="I136" s="53" t="inlineStr">
        <is>
          <t>3.15-103-1</t>
        </is>
      </c>
      <c r="J136" s="53" t="inlineStr">
        <is>
          <t>ТСН-2001 3.15-103-1</t>
        </is>
      </c>
      <c r="K136" s="53" t="inlineStr">
        <is>
          <t>Шпаклевка влагостойкого потолка</t>
        </is>
      </c>
      <c r="L136" s="53" t="n">
        <v>1191</v>
      </c>
      <c r="M136" s="53" t="inlineStr">
        <is>
          <t>м2</t>
        </is>
      </c>
      <c r="N136" s="53" t="n">
        <v>204.6</v>
      </c>
      <c r="O136" s="53" t="n">
        <v>5862.77</v>
      </c>
      <c r="P136" s="53" t="n">
        <v>88814.02</v>
      </c>
    </row>
    <row r="137" ht="13.8" customHeight="1" s="54">
      <c r="A137" s="53">
        <f>ROW(Source!A160)</f>
        <v/>
      </c>
      <c r="B137" s="53" t="n">
        <v>1497603537</v>
      </c>
      <c r="C137" s="53" t="n">
        <v>1497603535</v>
      </c>
      <c r="D137" s="53" t="n">
        <v>1483651850</v>
      </c>
      <c r="E137" s="53" t="n">
        <v>1080</v>
      </c>
      <c r="F137" s="53" t="n">
        <v>1</v>
      </c>
      <c r="G137" s="53" t="n">
        <v>1080</v>
      </c>
      <c r="H137" s="53" t="n">
        <v>1</v>
      </c>
      <c r="I137" s="53" t="inlineStr">
        <is>
          <t>3.15-96-4</t>
        </is>
      </c>
      <c r="J137" s="53" t="inlineStr">
        <is>
          <t>ТСН-2001 3.15-96-4</t>
        </is>
      </c>
      <c r="K137" s="53" t="inlineStr">
        <is>
          <t>Окраска потолка влагостойким составом</t>
        </is>
      </c>
      <c r="L137" s="53" t="n">
        <v>1191</v>
      </c>
      <c r="M137" s="53" t="inlineStr">
        <is>
          <t>м2</t>
        </is>
      </c>
      <c r="N137" s="53" t="n">
        <v>204.6</v>
      </c>
      <c r="O137" s="53" t="n">
        <v>5862.77</v>
      </c>
      <c r="P137" s="53" t="n">
        <v>88814.02</v>
      </c>
    </row>
    <row r="138" ht="13.8" customHeight="1" s="54">
      <c r="A138" s="53">
        <f>ROW(Source!A161)</f>
        <v/>
      </c>
      <c r="B138" s="53" t="n">
        <v>1497603538</v>
      </c>
      <c r="C138" s="53" t="n">
        <v>1497603536</v>
      </c>
      <c r="D138" s="53" t="n">
        <v>1483651850</v>
      </c>
      <c r="E138" s="53" t="n">
        <v>1080</v>
      </c>
      <c r="F138" s="53" t="n">
        <v>1</v>
      </c>
      <c r="G138" s="53" t="n">
        <v>1080</v>
      </c>
      <c r="H138" s="53" t="n">
        <v>1</v>
      </c>
      <c r="I138" s="53" t="inlineStr">
        <is>
          <t>Калькуляция - 136</t>
        </is>
      </c>
      <c r="J138" s="53" t="inlineStr">
        <is>
          <t>ТСН-2001 Калькуляция - 136</t>
        </is>
      </c>
      <c r="K138" s="53" t="inlineStr">
        <is>
          <t>Ревизионные люки и закладные мокрой зоны</t>
        </is>
      </c>
      <c r="L138" s="53" t="n">
        <v>1191</v>
      </c>
      <c r="M138" s="53" t="inlineStr">
        <is>
          <t>шт.</t>
        </is>
      </c>
      <c r="N138" s="53" t="n">
        <v>12.276</v>
      </c>
      <c r="O138" s="53" t="n">
        <v>4397.08</v>
      </c>
      <c r="P138" s="53" t="n">
        <v>66610.50999999999</v>
      </c>
    </row>
    <row r="139" ht="13.8" customHeight="1" s="54">
      <c r="A139" s="53">
        <f>ROW(Source!A162)</f>
        <v/>
      </c>
      <c r="B139" s="53" t="n">
        <v>1497603539</v>
      </c>
      <c r="C139" s="53" t="n">
        <v>1497603537</v>
      </c>
      <c r="D139" s="53" t="n">
        <v>1483651850</v>
      </c>
      <c r="E139" s="53" t="n">
        <v>1080</v>
      </c>
      <c r="F139" s="53" t="n">
        <v>1</v>
      </c>
      <c r="G139" s="53" t="n">
        <v>1080</v>
      </c>
      <c r="H139" s="53" t="n">
        <v>1</v>
      </c>
      <c r="I139" s="53" t="inlineStr">
        <is>
          <t>4.8-245-1</t>
        </is>
      </c>
      <c r="J139" s="53" t="inlineStr">
        <is>
          <t>ТСН-2001 4.8-245-1</t>
        </is>
      </c>
      <c r="K139" s="53" t="inlineStr">
        <is>
          <t>Влагозащищенные светильники потолка</t>
        </is>
      </c>
      <c r="L139" s="53" t="n">
        <v>1191</v>
      </c>
      <c r="M139" s="53" t="inlineStr">
        <is>
          <t>шт.</t>
        </is>
      </c>
      <c r="N139" s="53" t="n">
        <v>16.368</v>
      </c>
      <c r="O139" s="53" t="n">
        <v>2931.4</v>
      </c>
      <c r="P139" s="53" t="n">
        <v>44407.01</v>
      </c>
    </row>
    <row r="140" ht="13.8" customHeight="1" s="54">
      <c r="A140" s="53">
        <f>ROW(Source!A163)</f>
        <v/>
      </c>
      <c r="B140" s="53" t="n">
        <v>1497603540</v>
      </c>
      <c r="C140" s="53" t="n">
        <v>1497603538</v>
      </c>
      <c r="D140" s="53" t="n">
        <v>1483651850</v>
      </c>
      <c r="E140" s="53" t="n">
        <v>1080</v>
      </c>
      <c r="F140" s="53" t="n">
        <v>1</v>
      </c>
      <c r="G140" s="53" t="n">
        <v>1080</v>
      </c>
      <c r="H140" s="53" t="n">
        <v>1</v>
      </c>
      <c r="I140" s="53" t="inlineStr">
        <is>
          <t>3.15-71-1</t>
        </is>
      </c>
      <c r="J140" s="53" t="inlineStr">
        <is>
          <t>ТСН-2001 3.15-71-1</t>
        </is>
      </c>
      <c r="K140" s="53" t="inlineStr">
        <is>
          <t>Облицовка потолка листовыми материалами</t>
        </is>
      </c>
      <c r="L140" s="53" t="n">
        <v>1191</v>
      </c>
      <c r="M140" s="53" t="inlineStr">
        <is>
          <t>м2</t>
        </is>
      </c>
      <c r="N140" s="53" t="n">
        <v>709.2</v>
      </c>
      <c r="O140" s="53" t="n">
        <v>34996</v>
      </c>
      <c r="P140" s="53" t="n">
        <v>530147.74</v>
      </c>
    </row>
    <row r="141" ht="13.8" customHeight="1" s="54">
      <c r="A141" s="53">
        <f>ROW(Source!A164)</f>
        <v/>
      </c>
      <c r="B141" s="53" t="n">
        <v>1497603541</v>
      </c>
      <c r="C141" s="53" t="n">
        <v>1497603539</v>
      </c>
      <c r="D141" s="53" t="n">
        <v>1483651850</v>
      </c>
      <c r="E141" s="53" t="n">
        <v>1080</v>
      </c>
      <c r="F141" s="53" t="n">
        <v>1</v>
      </c>
      <c r="G141" s="53" t="n">
        <v>1080</v>
      </c>
      <c r="H141" s="53" t="n">
        <v>1</v>
      </c>
      <c r="I141" s="53" t="inlineStr">
        <is>
          <t>Калькуляция - 139</t>
        </is>
      </c>
      <c r="J141" s="53" t="inlineStr">
        <is>
          <t>ТСН-2001 Калькуляция - 139</t>
        </is>
      </c>
      <c r="K141" s="53" t="inlineStr">
        <is>
          <t>Каркас потолка, подвесы, закладные и усиления</t>
        </is>
      </c>
      <c r="L141" s="53" t="n">
        <v>1191</v>
      </c>
      <c r="M141" s="53" t="inlineStr">
        <is>
          <t>м2</t>
        </is>
      </c>
      <c r="N141" s="53" t="n">
        <v>709.2</v>
      </c>
      <c r="O141" s="53" t="n">
        <v>29996.57</v>
      </c>
      <c r="P141" s="53" t="n">
        <v>454412.35</v>
      </c>
    </row>
    <row r="142" ht="13.8" customHeight="1" s="54">
      <c r="A142" s="53">
        <f>ROW(Source!A165)</f>
        <v/>
      </c>
      <c r="B142" s="53" t="n">
        <v>1497603542</v>
      </c>
      <c r="C142" s="53" t="n">
        <v>1497603540</v>
      </c>
      <c r="D142" s="53" t="n">
        <v>1483651850</v>
      </c>
      <c r="E142" s="53" t="n">
        <v>1080</v>
      </c>
      <c r="F142" s="53" t="n">
        <v>1</v>
      </c>
      <c r="G142" s="53" t="n">
        <v>1080</v>
      </c>
      <c r="H142" s="53" t="n">
        <v>1</v>
      </c>
      <c r="I142" s="53" t="inlineStr">
        <is>
          <t>3.15-103-1</t>
        </is>
      </c>
      <c r="J142" s="53" t="inlineStr">
        <is>
          <t>ТСН-2001 3.15-103-1</t>
        </is>
      </c>
      <c r="K142" s="53" t="inlineStr">
        <is>
          <t>Финишная шпаклевка потолка</t>
        </is>
      </c>
      <c r="L142" s="53" t="n">
        <v>1191</v>
      </c>
      <c r="M142" s="53" t="inlineStr">
        <is>
          <t>м2</t>
        </is>
      </c>
      <c r="N142" s="53" t="n">
        <v>709.2</v>
      </c>
      <c r="O142" s="53" t="n">
        <v>14998.29</v>
      </c>
      <c r="P142" s="53" t="n">
        <v>227206.17</v>
      </c>
    </row>
    <row r="143" ht="13.8" customHeight="1" s="54">
      <c r="A143" s="53">
        <f>ROW(Source!A166)</f>
        <v/>
      </c>
      <c r="B143" s="53" t="n">
        <v>1497603543</v>
      </c>
      <c r="C143" s="53" t="n">
        <v>1497603541</v>
      </c>
      <c r="D143" s="53" t="n">
        <v>1483651850</v>
      </c>
      <c r="E143" s="53" t="n">
        <v>1080</v>
      </c>
      <c r="F143" s="53" t="n">
        <v>1</v>
      </c>
      <c r="G143" s="53" t="n">
        <v>1080</v>
      </c>
      <c r="H143" s="53" t="n">
        <v>1</v>
      </c>
      <c r="I143" s="53" t="inlineStr">
        <is>
          <t>3.15-96-4</t>
        </is>
      </c>
      <c r="J143" s="53" t="inlineStr">
        <is>
          <t>ТСН-2001 3.15-96-4</t>
        </is>
      </c>
      <c r="K143" s="53" t="inlineStr">
        <is>
          <t>Окраска потолка</t>
        </is>
      </c>
      <c r="L143" s="53" t="n">
        <v>1191</v>
      </c>
      <c r="M143" s="53" t="inlineStr">
        <is>
          <t>м2</t>
        </is>
      </c>
      <c r="N143" s="53" t="n">
        <v>709.2</v>
      </c>
      <c r="O143" s="53" t="n">
        <v>14998.29</v>
      </c>
      <c r="P143" s="53" t="n">
        <v>227206.17</v>
      </c>
    </row>
    <row r="144" ht="13.8" customHeight="1" s="54">
      <c r="A144" s="53">
        <f>ROW(Source!A167)</f>
        <v/>
      </c>
      <c r="B144" s="53" t="n">
        <v>1497603544</v>
      </c>
      <c r="C144" s="53" t="n">
        <v>1497603542</v>
      </c>
      <c r="D144" s="53" t="n">
        <v>1483651850</v>
      </c>
      <c r="E144" s="53" t="n">
        <v>1080</v>
      </c>
      <c r="F144" s="53" t="n">
        <v>1</v>
      </c>
      <c r="G144" s="53" t="n">
        <v>1080</v>
      </c>
      <c r="H144" s="53" t="n">
        <v>1</v>
      </c>
      <c r="I144" s="53" t="inlineStr">
        <is>
          <t>4.8-246-1</t>
        </is>
      </c>
      <c r="J144" s="53" t="inlineStr">
        <is>
          <t>ТСН-2001 4.8-246-1</t>
        </is>
      </c>
      <c r="K144" s="53" t="inlineStr">
        <is>
          <t>Закладные и монтаж светильников в потолке</t>
        </is>
      </c>
      <c r="L144" s="53" t="n">
        <v>1191</v>
      </c>
      <c r="M144" s="53" t="inlineStr">
        <is>
          <t>шт.</t>
        </is>
      </c>
      <c r="N144" s="53" t="n">
        <v>56.736</v>
      </c>
      <c r="O144" s="53" t="n">
        <v>4999.43</v>
      </c>
      <c r="P144" s="53" t="n">
        <v>75735.39</v>
      </c>
    </row>
    <row r="145" ht="13.8" customHeight="1" s="54">
      <c r="A145" s="53">
        <f>ROW(Source!A168)</f>
        <v/>
      </c>
      <c r="B145" s="53" t="n">
        <v>1497603545</v>
      </c>
      <c r="C145" s="53" t="n">
        <v>1497603543</v>
      </c>
      <c r="D145" s="53" t="n">
        <v>1483651850</v>
      </c>
      <c r="E145" s="53" t="n">
        <v>1080</v>
      </c>
      <c r="F145" s="53" t="n">
        <v>1</v>
      </c>
      <c r="G145" s="53" t="n">
        <v>1080</v>
      </c>
      <c r="H145" s="53" t="n">
        <v>1</v>
      </c>
      <c r="I145" s="53" t="inlineStr">
        <is>
          <t>3.16-31-1</t>
        </is>
      </c>
      <c r="J145" s="53" t="inlineStr">
        <is>
          <t>ТСН-2001 3.16-31-1</t>
        </is>
      </c>
      <c r="K145" s="53" t="inlineStr">
        <is>
          <t>Скрытая прокладка труб ХВС/ГВС</t>
        </is>
      </c>
      <c r="L145" s="53" t="n">
        <v>1191</v>
      </c>
      <c r="M145" s="53" t="inlineStr">
        <is>
          <t>м.п.</t>
        </is>
      </c>
      <c r="N145" s="53" t="n">
        <v>175.2</v>
      </c>
      <c r="O145" s="53" t="n">
        <v>10505.87</v>
      </c>
      <c r="P145" s="53" t="n">
        <v>169224.2</v>
      </c>
    </row>
    <row r="146" ht="13.8" customHeight="1" s="54">
      <c r="A146" s="53">
        <f>ROW(Source!A169)</f>
        <v/>
      </c>
      <c r="B146" s="53" t="n">
        <v>1497603546</v>
      </c>
      <c r="C146" s="53" t="n">
        <v>1497603544</v>
      </c>
      <c r="D146" s="53" t="n">
        <v>1483651850</v>
      </c>
      <c r="E146" s="53" t="n">
        <v>1080</v>
      </c>
      <c r="F146" s="53" t="n">
        <v>1</v>
      </c>
      <c r="G146" s="53" t="n">
        <v>1080</v>
      </c>
      <c r="H146" s="53" t="n">
        <v>1</v>
      </c>
      <c r="I146" s="53" t="inlineStr">
        <is>
          <t>3.16-13-1</t>
        </is>
      </c>
      <c r="J146" s="53" t="inlineStr">
        <is>
          <t>ТСН-2001 3.16-13-1</t>
        </is>
      </c>
      <c r="K146" s="53" t="inlineStr">
        <is>
          <t>Скрытая прокладка труб канализации ПВХ</t>
        </is>
      </c>
      <c r="L146" s="53" t="n">
        <v>1191</v>
      </c>
      <c r="M146" s="53" t="inlineStr">
        <is>
          <t>м.п.</t>
        </is>
      </c>
      <c r="N146" s="53" t="n">
        <v>87.59999999999999</v>
      </c>
      <c r="O146" s="53" t="n">
        <v>7504.19</v>
      </c>
      <c r="P146" s="53" t="n">
        <v>120874.43</v>
      </c>
    </row>
    <row r="147" ht="13.8" customHeight="1" s="54">
      <c r="A147" s="53">
        <f>ROW(Source!A170)</f>
        <v/>
      </c>
      <c r="B147" s="53" t="n">
        <v>1497603547</v>
      </c>
      <c r="C147" s="53" t="n">
        <v>1497603545</v>
      </c>
      <c r="D147" s="53" t="n">
        <v>1483651850</v>
      </c>
      <c r="E147" s="53" t="n">
        <v>1080</v>
      </c>
      <c r="F147" s="53" t="n">
        <v>1</v>
      </c>
      <c r="G147" s="53" t="n">
        <v>1080</v>
      </c>
      <c r="H147" s="53" t="n">
        <v>1</v>
      </c>
      <c r="I147" s="53" t="inlineStr">
        <is>
          <t>6.69-5-3</t>
        </is>
      </c>
      <c r="J147" s="53" t="inlineStr">
        <is>
          <t>ТСН-2001 6.69-5-3</t>
        </is>
      </c>
      <c r="K147" s="53" t="inlineStr">
        <is>
          <t>Штробы и борозды под трубопроводы</t>
        </is>
      </c>
      <c r="L147" s="53" t="n">
        <v>1191</v>
      </c>
      <c r="M147" s="53" t="inlineStr">
        <is>
          <t>м.п.</t>
        </is>
      </c>
      <c r="N147" s="53" t="n">
        <v>146</v>
      </c>
      <c r="O147" s="53" t="n">
        <v>4502.51</v>
      </c>
      <c r="P147" s="53" t="n">
        <v>72524.66</v>
      </c>
    </row>
    <row r="148" ht="13.8" customHeight="1" s="54">
      <c r="A148" s="53">
        <f>ROW(Source!A171)</f>
        <v/>
      </c>
      <c r="B148" s="53" t="n">
        <v>1497603548</v>
      </c>
      <c r="C148" s="53" t="n">
        <v>1497603546</v>
      </c>
      <c r="D148" s="53" t="n">
        <v>1483651850</v>
      </c>
      <c r="E148" s="53" t="n">
        <v>1080</v>
      </c>
      <c r="F148" s="53" t="n">
        <v>1</v>
      </c>
      <c r="G148" s="53" t="n">
        <v>1080</v>
      </c>
      <c r="H148" s="53" t="n">
        <v>1</v>
      </c>
      <c r="I148" s="53" t="inlineStr">
        <is>
          <t>6.69-42-1</t>
        </is>
      </c>
      <c r="J148" s="53" t="inlineStr">
        <is>
          <t>ТСН-2001 6.69-42-1</t>
        </is>
      </c>
      <c r="K148" s="53" t="inlineStr">
        <is>
          <t>Заделка проходок и отверстий после прокладки труб</t>
        </is>
      </c>
      <c r="L148" s="53" t="n">
        <v>1191</v>
      </c>
      <c r="M148" s="53" t="inlineStr">
        <is>
          <t>шт.</t>
        </is>
      </c>
      <c r="N148" s="53" t="n">
        <v>58.4</v>
      </c>
      <c r="O148" s="53" t="n">
        <v>4502.51</v>
      </c>
      <c r="P148" s="53" t="n">
        <v>72524.66</v>
      </c>
    </row>
    <row r="149" ht="13.8" customHeight="1" s="54">
      <c r="A149" s="53">
        <f>ROW(Source!A172)</f>
        <v/>
      </c>
      <c r="B149" s="53" t="n">
        <v>1497603549</v>
      </c>
      <c r="C149" s="53" t="n">
        <v>1497603547</v>
      </c>
      <c r="D149" s="53" t="n">
        <v>1483651850</v>
      </c>
      <c r="E149" s="53" t="n">
        <v>1080</v>
      </c>
      <c r="F149" s="53" t="n">
        <v>1</v>
      </c>
      <c r="G149" s="53" t="n">
        <v>1080</v>
      </c>
      <c r="H149" s="53" t="n">
        <v>1</v>
      </c>
      <c r="I149" s="53" t="inlineStr">
        <is>
          <t>3.16-29-1</t>
        </is>
      </c>
      <c r="J149" s="53" t="inlineStr">
        <is>
          <t>ТСН-2001 3.16-29-1</t>
        </is>
      </c>
      <c r="K149" s="53" t="inlineStr">
        <is>
          <t>Гидравлическое испытание скрытых трубопроводов</t>
        </is>
      </c>
      <c r="L149" s="53" t="n">
        <v>1191</v>
      </c>
      <c r="M149" s="53" t="inlineStr">
        <is>
          <t>м.п.</t>
        </is>
      </c>
      <c r="N149" s="53" t="n">
        <v>292</v>
      </c>
      <c r="O149" s="53" t="n">
        <v>3001.67</v>
      </c>
      <c r="P149" s="53" t="n">
        <v>48349.77</v>
      </c>
    </row>
    <row r="150" ht="13.8" customHeight="1" s="54">
      <c r="A150" s="53">
        <f>ROW(Source!A173)</f>
        <v/>
      </c>
      <c r="B150" s="53" t="n">
        <v>1497603550</v>
      </c>
      <c r="C150" s="53" t="n">
        <v>1497603548</v>
      </c>
      <c r="D150" s="53" t="n">
        <v>1483651850</v>
      </c>
      <c r="E150" s="53" t="n">
        <v>1080</v>
      </c>
      <c r="F150" s="53" t="n">
        <v>1</v>
      </c>
      <c r="G150" s="53" t="n">
        <v>1080</v>
      </c>
      <c r="H150" s="53" t="n">
        <v>1</v>
      </c>
      <c r="I150" s="53" t="inlineStr">
        <is>
          <t>3.16-15-1</t>
        </is>
      </c>
      <c r="J150" s="53" t="inlineStr">
        <is>
          <t>ТСН-2001 3.16-15-1</t>
        </is>
      </c>
      <c r="K150" s="53" t="inlineStr">
        <is>
          <t>Монтаж запорной арматуры</t>
        </is>
      </c>
      <c r="L150" s="53" t="n">
        <v>1191</v>
      </c>
      <c r="M150" s="53" t="inlineStr">
        <is>
          <t>компл.</t>
        </is>
      </c>
      <c r="N150" s="53" t="n">
        <v>49</v>
      </c>
      <c r="O150" s="53" t="n">
        <v>2896.84</v>
      </c>
      <c r="P150" s="53" t="n">
        <v>46661.19</v>
      </c>
    </row>
    <row r="151" ht="13.8" customHeight="1" s="54">
      <c r="A151" s="53">
        <f>ROW(Source!A174)</f>
        <v/>
      </c>
      <c r="B151" s="53" t="n">
        <v>1497603551</v>
      </c>
      <c r="C151" s="53" t="n">
        <v>1497603549</v>
      </c>
      <c r="D151" s="53" t="n">
        <v>1483651850</v>
      </c>
      <c r="E151" s="53" t="n">
        <v>1080</v>
      </c>
      <c r="F151" s="53" t="n">
        <v>1</v>
      </c>
      <c r="G151" s="53" t="n">
        <v>1080</v>
      </c>
      <c r="H151" s="53" t="n">
        <v>1</v>
      </c>
      <c r="I151" s="53" t="inlineStr">
        <is>
          <t>3.17-2-3</t>
        </is>
      </c>
      <c r="J151" s="53" t="inlineStr">
        <is>
          <t>ТСН-2001 3.17-2-3</t>
        </is>
      </c>
      <c r="K151" s="53" t="inlineStr">
        <is>
          <t>Монтаж смесителей и подводок</t>
        </is>
      </c>
      <c r="L151" s="53" t="n">
        <v>1191</v>
      </c>
      <c r="M151" s="53" t="inlineStr">
        <is>
          <t>компл.</t>
        </is>
      </c>
      <c r="N151" s="53" t="n">
        <v>49</v>
      </c>
      <c r="O151" s="53" t="n">
        <v>2896.84</v>
      </c>
      <c r="P151" s="53" t="n">
        <v>46661.19</v>
      </c>
    </row>
    <row r="152" ht="13.8" customHeight="1" s="54">
      <c r="A152" s="53">
        <f>ROW(Source!A175)</f>
        <v/>
      </c>
      <c r="B152" s="53" t="n">
        <v>1497603552</v>
      </c>
      <c r="C152" s="53" t="n">
        <v>1497603550</v>
      </c>
      <c r="D152" s="53" t="n">
        <v>1483651850</v>
      </c>
      <c r="E152" s="53" t="n">
        <v>1080</v>
      </c>
      <c r="F152" s="53" t="n">
        <v>1</v>
      </c>
      <c r="G152" s="53" t="n">
        <v>1080</v>
      </c>
      <c r="H152" s="53" t="n">
        <v>1</v>
      </c>
      <c r="I152" s="53" t="inlineStr">
        <is>
          <t>3.16-14-1</t>
        </is>
      </c>
      <c r="J152" s="53" t="inlineStr">
        <is>
          <t>ТСН-2001 3.16-14-1</t>
        </is>
      </c>
      <c r="K152" s="53" t="inlineStr">
        <is>
          <t>Гибкие подводки, сифоны и присоединения</t>
        </is>
      </c>
      <c r="L152" s="53" t="n">
        <v>1191</v>
      </c>
      <c r="M152" s="53" t="inlineStr">
        <is>
          <t>компл.</t>
        </is>
      </c>
      <c r="N152" s="53" t="n">
        <v>49</v>
      </c>
      <c r="O152" s="53" t="n">
        <v>2317.47</v>
      </c>
      <c r="P152" s="53" t="n">
        <v>37328.95</v>
      </c>
    </row>
    <row r="153" ht="13.8" customHeight="1" s="54">
      <c r="A153" s="53">
        <f>ROW(Source!A176)</f>
        <v/>
      </c>
      <c r="B153" s="53" t="n">
        <v>1497603553</v>
      </c>
      <c r="C153" s="53" t="n">
        <v>1497603551</v>
      </c>
      <c r="D153" s="53" t="n">
        <v>1483651850</v>
      </c>
      <c r="E153" s="53" t="n">
        <v>1080</v>
      </c>
      <c r="F153" s="53" t="n">
        <v>1</v>
      </c>
      <c r="G153" s="53" t="n">
        <v>1080</v>
      </c>
      <c r="H153" s="53" t="n">
        <v>1</v>
      </c>
      <c r="I153" s="53" t="inlineStr">
        <is>
          <t>3.16-33-1</t>
        </is>
      </c>
      <c r="J153" s="53" t="inlineStr">
        <is>
          <t>ТСН-2001 3.16-33-1</t>
        </is>
      </c>
      <c r="K153" s="53" t="inlineStr">
        <is>
          <t>Ревизии и противопожарные муфты на канализации</t>
        </is>
      </c>
      <c r="L153" s="53" t="n">
        <v>1191</v>
      </c>
      <c r="M153" s="53" t="inlineStr">
        <is>
          <t>компл.</t>
        </is>
      </c>
      <c r="N153" s="53" t="n">
        <v>19.6</v>
      </c>
      <c r="O153" s="53" t="n">
        <v>1738.11</v>
      </c>
      <c r="P153" s="53" t="n">
        <v>27996.71</v>
      </c>
    </row>
    <row r="154" ht="13.8" customHeight="1" s="54">
      <c r="A154" s="53">
        <f>ROW(Source!A177)</f>
        <v/>
      </c>
      <c r="B154" s="53" t="n">
        <v>1497603554</v>
      </c>
      <c r="C154" s="53" t="n">
        <v>1497603552</v>
      </c>
      <c r="D154" s="53" t="n">
        <v>1483651850</v>
      </c>
      <c r="E154" s="53" t="n">
        <v>1080</v>
      </c>
      <c r="F154" s="53" t="n">
        <v>1</v>
      </c>
      <c r="G154" s="53" t="n">
        <v>1080</v>
      </c>
      <c r="H154" s="53" t="n">
        <v>1</v>
      </c>
      <c r="I154" s="53" t="inlineStr">
        <is>
          <t>Калькуляция - 152</t>
        </is>
      </c>
      <c r="J154" s="53" t="inlineStr">
        <is>
          <t>ТСН-2001 Калькуляция - 152</t>
        </is>
      </c>
      <c r="K154" s="53" t="inlineStr">
        <is>
          <t>Фильтры, сервисные элементы и лючки доступа</t>
        </is>
      </c>
      <c r="L154" s="53" t="n">
        <v>1191</v>
      </c>
      <c r="M154" s="53" t="inlineStr">
        <is>
          <t>компл.</t>
        </is>
      </c>
      <c r="N154" s="53" t="n">
        <v>49</v>
      </c>
      <c r="O154" s="53" t="n">
        <v>1738.12</v>
      </c>
      <c r="P154" s="53" t="n">
        <v>27996.71</v>
      </c>
    </row>
    <row r="155" ht="13.8" customHeight="1" s="54">
      <c r="A155" s="53">
        <f>ROW(Source!A178)</f>
        <v/>
      </c>
      <c r="B155" s="53" t="n">
        <v>1497603555</v>
      </c>
      <c r="C155" s="53" t="n">
        <v>1497603553</v>
      </c>
      <c r="D155" s="53" t="n">
        <v>1483651850</v>
      </c>
      <c r="E155" s="53" t="n">
        <v>1080</v>
      </c>
      <c r="F155" s="53" t="n">
        <v>1</v>
      </c>
      <c r="G155" s="53" t="n">
        <v>1080</v>
      </c>
      <c r="H155" s="53" t="n">
        <v>1</v>
      </c>
      <c r="I155" s="53" t="inlineStr">
        <is>
          <t>3.16-22-1</t>
        </is>
      </c>
      <c r="J155" s="53" t="inlineStr">
        <is>
          <t>ТСН-2001 3.16-22-1</t>
        </is>
      </c>
      <c r="K155" s="53" t="inlineStr">
        <is>
          <t>Коллекторные/водомерные узлы</t>
        </is>
      </c>
      <c r="L155" s="53" t="n">
        <v>1191</v>
      </c>
      <c r="M155" s="53" t="inlineStr">
        <is>
          <t>компл.</t>
        </is>
      </c>
      <c r="N155" s="53" t="n">
        <v>29</v>
      </c>
      <c r="O155" s="53" t="n">
        <v>3804.97</v>
      </c>
      <c r="P155" s="53" t="n">
        <v>61288.89</v>
      </c>
    </row>
    <row r="156" ht="13.8" customHeight="1" s="54">
      <c r="A156" s="53">
        <f>ROW(Source!A179)</f>
        <v/>
      </c>
      <c r="B156" s="53" t="n">
        <v>1497603556</v>
      </c>
      <c r="C156" s="53" t="n">
        <v>1497603554</v>
      </c>
      <c r="D156" s="53" t="n">
        <v>1483651850</v>
      </c>
      <c r="E156" s="53" t="n">
        <v>1080</v>
      </c>
      <c r="F156" s="53" t="n">
        <v>1</v>
      </c>
      <c r="G156" s="53" t="n">
        <v>1080</v>
      </c>
      <c r="H156" s="53" t="n">
        <v>1</v>
      </c>
      <c r="I156" s="53" t="inlineStr">
        <is>
          <t>3.16-15-1</t>
        </is>
      </c>
      <c r="J156" s="53" t="inlineStr">
        <is>
          <t>ТСН-2001 3.16-15-1</t>
        </is>
      </c>
      <c r="K156" s="53" t="inlineStr">
        <is>
          <t>Арматура коллекторных узлов</t>
        </is>
      </c>
      <c r="L156" s="53" t="n">
        <v>1191</v>
      </c>
      <c r="M156" s="53" t="inlineStr">
        <is>
          <t>компл.</t>
        </is>
      </c>
      <c r="N156" s="53" t="n">
        <v>29</v>
      </c>
      <c r="O156" s="53" t="n">
        <v>3043.98</v>
      </c>
      <c r="P156" s="53" t="n">
        <v>49031.11</v>
      </c>
    </row>
    <row r="157" ht="13.8" customHeight="1" s="54">
      <c r="A157" s="53">
        <f>ROW(Source!A180)</f>
        <v/>
      </c>
      <c r="B157" s="53" t="n">
        <v>1497603557</v>
      </c>
      <c r="C157" s="53" t="n">
        <v>1497603555</v>
      </c>
      <c r="D157" s="53" t="n">
        <v>1483651850</v>
      </c>
      <c r="E157" s="53" t="n">
        <v>1080</v>
      </c>
      <c r="F157" s="53" t="n">
        <v>1</v>
      </c>
      <c r="G157" s="53" t="n">
        <v>1080</v>
      </c>
      <c r="H157" s="53" t="n">
        <v>1</v>
      </c>
      <c r="I157" s="53" t="inlineStr">
        <is>
          <t>Калькуляция - 155</t>
        </is>
      </c>
      <c r="J157" s="53" t="inlineStr">
        <is>
          <t>ТСН-2001 Калькуляция - 155</t>
        </is>
      </c>
      <c r="K157" s="53" t="inlineStr">
        <is>
          <t>Система защиты от протечек: датчики, клапаны, контроллер</t>
        </is>
      </c>
      <c r="L157" s="53" t="n">
        <v>1191</v>
      </c>
      <c r="M157" s="53" t="inlineStr">
        <is>
          <t>компл.</t>
        </is>
      </c>
      <c r="N157" s="53" t="n">
        <v>29</v>
      </c>
      <c r="O157" s="53" t="n">
        <v>4565.96</v>
      </c>
      <c r="P157" s="53" t="n">
        <v>73546.67</v>
      </c>
    </row>
    <row r="158" ht="13.8" customHeight="1" s="54">
      <c r="A158" s="53">
        <f>ROW(Source!A181)</f>
        <v/>
      </c>
      <c r="B158" s="53" t="n">
        <v>1497603558</v>
      </c>
      <c r="C158" s="53" t="n">
        <v>1497603556</v>
      </c>
      <c r="D158" s="53" t="n">
        <v>1483651850</v>
      </c>
      <c r="E158" s="53" t="n">
        <v>1080</v>
      </c>
      <c r="F158" s="53" t="n">
        <v>1</v>
      </c>
      <c r="G158" s="53" t="n">
        <v>1080</v>
      </c>
      <c r="H158" s="53" t="n">
        <v>1</v>
      </c>
      <c r="I158" s="53" t="inlineStr">
        <is>
          <t>Калькуляция - 156</t>
        </is>
      </c>
      <c r="J158" s="53" t="inlineStr">
        <is>
          <t>ТСН-2001 Калькуляция - 156</t>
        </is>
      </c>
      <c r="K158" s="53" t="inlineStr">
        <is>
          <t>Сервисные люки доступа к коллекторам и ревизиям</t>
        </is>
      </c>
      <c r="L158" s="53" t="n">
        <v>1191</v>
      </c>
      <c r="M158" s="53" t="inlineStr">
        <is>
          <t>компл.</t>
        </is>
      </c>
      <c r="N158" s="53" t="n">
        <v>29</v>
      </c>
      <c r="O158" s="53" t="n">
        <v>2282.98</v>
      </c>
      <c r="P158" s="53" t="n">
        <v>36773.34</v>
      </c>
    </row>
    <row r="159" ht="13.8" customHeight="1" s="54">
      <c r="A159" s="53">
        <f>ROW(Source!A182)</f>
        <v/>
      </c>
      <c r="B159" s="53" t="n">
        <v>1497603559</v>
      </c>
      <c r="C159" s="53" t="n">
        <v>1497603557</v>
      </c>
      <c r="D159" s="53" t="n">
        <v>1483651850</v>
      </c>
      <c r="E159" s="53" t="n">
        <v>1080</v>
      </c>
      <c r="F159" s="53" t="n">
        <v>1</v>
      </c>
      <c r="G159" s="53" t="n">
        <v>1080</v>
      </c>
      <c r="H159" s="53" t="n">
        <v>1</v>
      </c>
      <c r="I159" s="53" t="inlineStr">
        <is>
          <t>4.11-23-1</t>
        </is>
      </c>
      <c r="J159" s="53" t="inlineStr">
        <is>
          <t>ТСН-2001 4.11-23-1</t>
        </is>
      </c>
      <c r="K159" s="53" t="inlineStr">
        <is>
          <t>Подключение автоматики защиты от протечек</t>
        </is>
      </c>
      <c r="L159" s="53" t="n">
        <v>1191</v>
      </c>
      <c r="M159" s="53" t="inlineStr">
        <is>
          <t>компл.</t>
        </is>
      </c>
      <c r="N159" s="53" t="n">
        <v>29</v>
      </c>
      <c r="O159" s="53" t="n">
        <v>1521.98</v>
      </c>
      <c r="P159" s="53" t="n">
        <v>24515.56</v>
      </c>
    </row>
    <row r="160" ht="13.8" customHeight="1" s="54">
      <c r="A160" s="53">
        <f>ROW(Source!A183)</f>
        <v/>
      </c>
      <c r="B160" s="53" t="n">
        <v>1497603560</v>
      </c>
      <c r="C160" s="53" t="n">
        <v>1497603558</v>
      </c>
      <c r="D160" s="53" t="n">
        <v>1483651850</v>
      </c>
      <c r="E160" s="53" t="n">
        <v>1080</v>
      </c>
      <c r="F160" s="53" t="n">
        <v>1</v>
      </c>
      <c r="G160" s="53" t="n">
        <v>1080</v>
      </c>
      <c r="H160" s="53" t="n">
        <v>1</v>
      </c>
      <c r="I160" s="53" t="inlineStr">
        <is>
          <t>3.16-29-1</t>
        </is>
      </c>
      <c r="J160" s="53" t="inlineStr">
        <is>
          <t>ТСН-2001 3.16-29-1</t>
        </is>
      </c>
      <c r="K160" s="53" t="inlineStr">
        <is>
          <t>Опрессовка и испытания трубопроводов</t>
        </is>
      </c>
      <c r="L160" s="53" t="n">
        <v>1191</v>
      </c>
      <c r="M160" s="53" t="inlineStr">
        <is>
          <t>компл.</t>
        </is>
      </c>
      <c r="N160" s="53" t="n">
        <v>29</v>
      </c>
      <c r="O160" s="53" t="n">
        <v>8546.450000000001</v>
      </c>
      <c r="P160" s="53" t="n">
        <v>137662.7</v>
      </c>
    </row>
    <row r="161" ht="13.8" customHeight="1" s="54">
      <c r="A161" s="53">
        <f>ROW(Source!A184)</f>
        <v/>
      </c>
      <c r="B161" s="53" t="n">
        <v>1497603561</v>
      </c>
      <c r="C161" s="53" t="n">
        <v>1497603559</v>
      </c>
      <c r="D161" s="53" t="n">
        <v>1483651850</v>
      </c>
      <c r="E161" s="53" t="n">
        <v>1080</v>
      </c>
      <c r="F161" s="53" t="n">
        <v>1</v>
      </c>
      <c r="G161" s="53" t="n">
        <v>1080</v>
      </c>
      <c r="H161" s="53" t="n">
        <v>1</v>
      </c>
      <c r="I161" s="53" t="inlineStr">
        <is>
          <t>6.65-4-1</t>
        </is>
      </c>
      <c r="J161" s="53" t="inlineStr">
        <is>
          <t>ТСН-2001 6.65-4-1</t>
        </is>
      </c>
      <c r="K161" s="53" t="inlineStr">
        <is>
          <t>Демонтаж сантехнических приборов и подключений</t>
        </is>
      </c>
      <c r="L161" s="53" t="n">
        <v>1191</v>
      </c>
      <c r="M161" s="53" t="inlineStr">
        <is>
          <t>шт.</t>
        </is>
      </c>
      <c r="N161" s="53" t="n">
        <v>49</v>
      </c>
      <c r="O161" s="53" t="n">
        <v>4244.55</v>
      </c>
      <c r="P161" s="53" t="n">
        <v>59191.06</v>
      </c>
    </row>
    <row r="162" ht="13.8" customHeight="1" s="54">
      <c r="A162" s="53">
        <f>ROW(Source!A185)</f>
        <v/>
      </c>
      <c r="B162" s="53" t="n">
        <v>1497603562</v>
      </c>
      <c r="C162" s="53" t="n">
        <v>1497603560</v>
      </c>
      <c r="D162" s="53" t="n">
        <v>1483651850</v>
      </c>
      <c r="E162" s="53" t="n">
        <v>1080</v>
      </c>
      <c r="F162" s="53" t="n">
        <v>1</v>
      </c>
      <c r="G162" s="53" t="n">
        <v>1080</v>
      </c>
      <c r="H162" s="53" t="n">
        <v>1</v>
      </c>
      <c r="I162" s="53" t="inlineStr">
        <is>
          <t>3.17-1-6</t>
        </is>
      </c>
      <c r="J162" s="53" t="inlineStr">
        <is>
          <t>ТСН-2001 3.17-1-6</t>
        </is>
      </c>
      <c r="K162" s="53" t="inlineStr">
        <is>
          <t>Монтаж умывальников с ХВС/ГВС</t>
        </is>
      </c>
      <c r="L162" s="53" t="n">
        <v>1191</v>
      </c>
      <c r="M162" s="53" t="inlineStr">
        <is>
          <t>шт.</t>
        </is>
      </c>
      <c r="N162" s="53" t="n">
        <v>12.25</v>
      </c>
      <c r="O162" s="53" t="n">
        <v>4097.12</v>
      </c>
      <c r="P162" s="53" t="n">
        <v>65994.74000000001</v>
      </c>
    </row>
    <row r="163" ht="13.8" customHeight="1" s="54">
      <c r="A163" s="53">
        <f>ROW(Source!A186)</f>
        <v/>
      </c>
      <c r="B163" s="53" t="n">
        <v>1497603563</v>
      </c>
      <c r="C163" s="53" t="n">
        <v>1497603561</v>
      </c>
      <c r="D163" s="53" t="n">
        <v>1483651850</v>
      </c>
      <c r="E163" s="53" t="n">
        <v>1080</v>
      </c>
      <c r="F163" s="53" t="n">
        <v>1</v>
      </c>
      <c r="G163" s="53" t="n">
        <v>1080</v>
      </c>
      <c r="H163" s="53" t="n">
        <v>1</v>
      </c>
      <c r="I163" s="53" t="inlineStr">
        <is>
          <t>3.17-3-1</t>
        </is>
      </c>
      <c r="J163" s="53" t="inlineStr">
        <is>
          <t>ТСН-2001 3.17-3-1</t>
        </is>
      </c>
      <c r="K163" s="53" t="inlineStr">
        <is>
          <t>Монтаж унитазов/санитарных приборов</t>
        </is>
      </c>
      <c r="L163" s="53" t="n">
        <v>1191</v>
      </c>
      <c r="M163" s="53" t="inlineStr">
        <is>
          <t>шт.</t>
        </is>
      </c>
      <c r="N163" s="53" t="n">
        <v>12.25</v>
      </c>
      <c r="O163" s="53" t="n">
        <v>4097.12</v>
      </c>
      <c r="P163" s="53" t="n">
        <v>65994.74000000001</v>
      </c>
    </row>
    <row r="164" ht="13.8" customHeight="1" s="54">
      <c r="A164" s="53">
        <f>ROW(Source!A187)</f>
        <v/>
      </c>
      <c r="B164" s="53" t="n">
        <v>1497603564</v>
      </c>
      <c r="C164" s="53" t="n">
        <v>1497603562</v>
      </c>
      <c r="D164" s="53" t="n">
        <v>1483651850</v>
      </c>
      <c r="E164" s="53" t="n">
        <v>1080</v>
      </c>
      <c r="F164" s="53" t="n">
        <v>1</v>
      </c>
      <c r="G164" s="53" t="n">
        <v>1080</v>
      </c>
      <c r="H164" s="53" t="n">
        <v>1</v>
      </c>
      <c r="I164" s="53" t="inlineStr">
        <is>
          <t>3.17-5-1</t>
        </is>
      </c>
      <c r="J164" s="53" t="inlineStr">
        <is>
          <t>ТСН-2001 3.17-5-1</t>
        </is>
      </c>
      <c r="K164" s="53" t="inlineStr">
        <is>
          <t>Монтаж моек и раковин</t>
        </is>
      </c>
      <c r="L164" s="53" t="n">
        <v>1191</v>
      </c>
      <c r="M164" s="53" t="inlineStr">
        <is>
          <t>шт.</t>
        </is>
      </c>
      <c r="N164" s="53" t="n">
        <v>9.800000000000001</v>
      </c>
      <c r="O164" s="53" t="n">
        <v>3277.7</v>
      </c>
      <c r="P164" s="53" t="n">
        <v>52795.79</v>
      </c>
    </row>
    <row r="165" ht="13.8" customHeight="1" s="54">
      <c r="A165" s="53">
        <f>ROW(Source!A188)</f>
        <v/>
      </c>
      <c r="B165" s="53" t="n">
        <v>1497603565</v>
      </c>
      <c r="C165" s="53" t="n">
        <v>1497603563</v>
      </c>
      <c r="D165" s="53" t="n">
        <v>1483651850</v>
      </c>
      <c r="E165" s="53" t="n">
        <v>1080</v>
      </c>
      <c r="F165" s="53" t="n">
        <v>1</v>
      </c>
      <c r="G165" s="53" t="n">
        <v>1080</v>
      </c>
      <c r="H165" s="53" t="n">
        <v>1</v>
      </c>
      <c r="I165" s="53" t="inlineStr">
        <is>
          <t>3.17-2-3</t>
        </is>
      </c>
      <c r="J165" s="53" t="inlineStr">
        <is>
          <t>ТСН-2001 3.17-2-3</t>
        </is>
      </c>
      <c r="K165" s="53" t="inlineStr">
        <is>
          <t>Монтаж смесителей</t>
        </is>
      </c>
      <c r="L165" s="53" t="n">
        <v>1191</v>
      </c>
      <c r="M165" s="53" t="inlineStr">
        <is>
          <t>шт.</t>
        </is>
      </c>
      <c r="N165" s="53" t="n">
        <v>19.6</v>
      </c>
      <c r="O165" s="53" t="n">
        <v>3277.7</v>
      </c>
      <c r="P165" s="53" t="n">
        <v>52795.79</v>
      </c>
    </row>
    <row r="166" ht="13.8" customHeight="1" s="54">
      <c r="A166" s="53">
        <f>ROW(Source!A189)</f>
        <v/>
      </c>
      <c r="B166" s="53" t="n">
        <v>1497603566</v>
      </c>
      <c r="C166" s="53" t="n">
        <v>1497603564</v>
      </c>
      <c r="D166" s="53" t="n">
        <v>1483651850</v>
      </c>
      <c r="E166" s="53" t="n">
        <v>1080</v>
      </c>
      <c r="F166" s="53" t="n">
        <v>1</v>
      </c>
      <c r="G166" s="53" t="n">
        <v>1080</v>
      </c>
      <c r="H166" s="53" t="n">
        <v>1</v>
      </c>
      <c r="I166" s="53" t="inlineStr">
        <is>
          <t>Калькуляция - 164</t>
        </is>
      </c>
      <c r="J166" s="53" t="inlineStr">
        <is>
          <t>ТСН-2001 Калькуляция - 164</t>
        </is>
      </c>
      <c r="K166" s="53" t="inlineStr">
        <is>
          <t>Санитарные аксессуары, герметизация и настройка</t>
        </is>
      </c>
      <c r="L166" s="53" t="n">
        <v>1191</v>
      </c>
      <c r="M166" s="53" t="inlineStr">
        <is>
          <t>компл.</t>
        </is>
      </c>
      <c r="N166" s="53" t="n">
        <v>9.800000000000001</v>
      </c>
      <c r="O166" s="53" t="n">
        <v>1638.84</v>
      </c>
      <c r="P166" s="53" t="n">
        <v>26397.9</v>
      </c>
    </row>
    <row r="167" ht="13.8" customHeight="1" s="54">
      <c r="A167" s="53">
        <f>ROW(Source!A190)</f>
        <v/>
      </c>
      <c r="B167" s="53" t="n">
        <v>1497603567</v>
      </c>
      <c r="C167" s="53" t="n">
        <v>1497603565</v>
      </c>
      <c r="D167" s="53" t="n">
        <v>1483651850</v>
      </c>
      <c r="E167" s="53" t="n">
        <v>1080</v>
      </c>
      <c r="F167" s="53" t="n">
        <v>1</v>
      </c>
      <c r="G167" s="53" t="n">
        <v>1080</v>
      </c>
      <c r="H167" s="53" t="n">
        <v>1</v>
      </c>
      <c r="I167" s="53" t="inlineStr">
        <is>
          <t>3.20-9-1</t>
        </is>
      </c>
      <c r="J167" s="53" t="inlineStr">
        <is>
          <t>ТСН-2001 3.20-9-1</t>
        </is>
      </c>
      <c r="K167" s="53" t="inlineStr">
        <is>
          <t>Монтаж/замена вентиляционной решетки или вытяжного устройства</t>
        </is>
      </c>
      <c r="L167" s="53" t="n">
        <v>1191</v>
      </c>
      <c r="M167" s="53" t="inlineStr">
        <is>
          <t>компл.</t>
        </is>
      </c>
      <c r="N167" s="53" t="n">
        <v>29</v>
      </c>
      <c r="O167" s="53" t="n">
        <v>7371.27</v>
      </c>
      <c r="P167" s="53" t="n">
        <v>118733.38</v>
      </c>
    </row>
    <row r="168" ht="13.8" customHeight="1" s="54">
      <c r="A168" s="53">
        <f>ROW(Source!A191)</f>
        <v/>
      </c>
      <c r="B168" s="53" t="n">
        <v>1497603568</v>
      </c>
      <c r="C168" s="53" t="n">
        <v>1497603566</v>
      </c>
      <c r="D168" s="53" t="n">
        <v>1483651850</v>
      </c>
      <c r="E168" s="53" t="n">
        <v>1080</v>
      </c>
      <c r="F168" s="53" t="n">
        <v>1</v>
      </c>
      <c r="G168" s="53" t="n">
        <v>1080</v>
      </c>
      <c r="H168" s="53" t="n">
        <v>1</v>
      </c>
      <c r="I168" s="53" t="inlineStr">
        <is>
          <t>Калькуляция - 166</t>
        </is>
      </c>
      <c r="J168" s="53" t="inlineStr">
        <is>
          <t>ТСН-2001 Калькуляция - 166</t>
        </is>
      </c>
      <c r="K168" s="53" t="inlineStr">
        <is>
          <t>Теплоизоляция, фольга, пароизоляция и скрытый крепеж сауны</t>
        </is>
      </c>
      <c r="L168" s="53" t="n">
        <v>1191</v>
      </c>
      <c r="M168" s="53" t="inlineStr">
        <is>
          <t>компл.</t>
        </is>
      </c>
      <c r="N168" s="53" t="n">
        <v>1</v>
      </c>
      <c r="O168" s="53" t="n">
        <v>1250.87</v>
      </c>
      <c r="P168" s="53" t="n">
        <v>17396.01</v>
      </c>
    </row>
    <row r="169" ht="13.8" customHeight="1" s="54">
      <c r="A169" s="53">
        <f>ROW(Source!A192)</f>
        <v/>
      </c>
      <c r="B169" s="53" t="n">
        <v>1497603569</v>
      </c>
      <c r="C169" s="53" t="n">
        <v>1497603567</v>
      </c>
      <c r="D169" s="53" t="n">
        <v>1483651850</v>
      </c>
      <c r="E169" s="53" t="n">
        <v>1080</v>
      </c>
      <c r="F169" s="53" t="n">
        <v>1</v>
      </c>
      <c r="G169" s="53" t="n">
        <v>1080</v>
      </c>
      <c r="H169" s="53" t="n">
        <v>1</v>
      </c>
      <c r="I169" s="53" t="inlineStr">
        <is>
          <t>3.15-71-1</t>
        </is>
      </c>
      <c r="J169" s="53" t="inlineStr">
        <is>
          <t>ТСН-2001 3.15-71-1</t>
        </is>
      </c>
      <c r="K169" s="53" t="inlineStr">
        <is>
          <t>Обшивка и подоснова стен/потолка сауны</t>
        </is>
      </c>
      <c r="L169" s="53" t="n">
        <v>1191</v>
      </c>
      <c r="M169" s="53" t="inlineStr">
        <is>
          <t>компл.</t>
        </is>
      </c>
      <c r="N169" s="53" t="n">
        <v>1</v>
      </c>
      <c r="O169" s="53" t="n">
        <v>1250.87</v>
      </c>
      <c r="P169" s="53" t="n">
        <v>17396.01</v>
      </c>
    </row>
    <row r="170" ht="13.8" customHeight="1" s="54">
      <c r="A170" s="53">
        <f>ROW(Source!A193)</f>
        <v/>
      </c>
      <c r="B170" s="53" t="n">
        <v>1497603570</v>
      </c>
      <c r="C170" s="53" t="n">
        <v>1497603568</v>
      </c>
      <c r="D170" s="53" t="n">
        <v>1483651850</v>
      </c>
      <c r="E170" s="53" t="n">
        <v>1080</v>
      </c>
      <c r="F170" s="53" t="n">
        <v>1</v>
      </c>
      <c r="G170" s="53" t="n">
        <v>1080</v>
      </c>
      <c r="H170" s="53" t="n">
        <v>1</v>
      </c>
      <c r="I170" s="53" t="inlineStr">
        <is>
          <t>4.8-254-1</t>
        </is>
      </c>
      <c r="J170" s="53" t="inlineStr">
        <is>
          <t>ТСН-2001 4.8-254-1</t>
        </is>
      </c>
      <c r="K170" s="53" t="inlineStr">
        <is>
          <t>Монтаж электрокаменки сауны и нагревательного оборудования</t>
        </is>
      </c>
      <c r="L170" s="53" t="n">
        <v>1191</v>
      </c>
      <c r="M170" s="53" t="inlineStr">
        <is>
          <t>компл.</t>
        </is>
      </c>
      <c r="N170" s="53" t="n">
        <v>1</v>
      </c>
      <c r="O170" s="53" t="n">
        <v>1563.59</v>
      </c>
      <c r="P170" s="53" t="n">
        <v>21745.02</v>
      </c>
    </row>
    <row r="171" ht="13.8" customHeight="1" s="54">
      <c r="A171" s="53">
        <f>ROW(Source!A194)</f>
        <v/>
      </c>
      <c r="B171" s="53" t="n">
        <v>1497603571</v>
      </c>
      <c r="C171" s="53" t="n">
        <v>1497603569</v>
      </c>
      <c r="D171" s="53" t="n">
        <v>1483651850</v>
      </c>
      <c r="E171" s="53" t="n">
        <v>1080</v>
      </c>
      <c r="F171" s="53" t="n">
        <v>1</v>
      </c>
      <c r="G171" s="53" t="n">
        <v>1080</v>
      </c>
      <c r="H171" s="53" t="n">
        <v>1</v>
      </c>
      <c r="I171" s="53" t="inlineStr">
        <is>
          <t>3.20-9-1</t>
        </is>
      </c>
      <c r="J171" s="53" t="inlineStr">
        <is>
          <t>ТСН-2001 3.20-9-1</t>
        </is>
      </c>
      <c r="K171" s="53" t="inlineStr">
        <is>
          <t>Вентиляционные решетки и воздухообмен сауны</t>
        </is>
      </c>
      <c r="L171" s="53" t="n">
        <v>1191</v>
      </c>
      <c r="M171" s="53" t="inlineStr">
        <is>
          <t>компл.</t>
        </is>
      </c>
      <c r="N171" s="53" t="n">
        <v>1</v>
      </c>
      <c r="O171" s="53" t="n">
        <v>938.16</v>
      </c>
      <c r="P171" s="53" t="n">
        <v>13047.01</v>
      </c>
    </row>
    <row r="172" ht="13.8" customHeight="1" s="54">
      <c r="A172" s="53">
        <f>ROW(Source!A195)</f>
        <v/>
      </c>
      <c r="B172" s="53" t="n">
        <v>1497603572</v>
      </c>
      <c r="C172" s="53" t="n">
        <v>1497603570</v>
      </c>
      <c r="D172" s="53" t="n">
        <v>1483651850</v>
      </c>
      <c r="E172" s="53" t="n">
        <v>1080</v>
      </c>
      <c r="F172" s="53" t="n">
        <v>1</v>
      </c>
      <c r="G172" s="53" t="n">
        <v>1080</v>
      </c>
      <c r="H172" s="53" t="n">
        <v>1</v>
      </c>
      <c r="I172" s="53" t="inlineStr">
        <is>
          <t>4.8-245-1</t>
        </is>
      </c>
      <c r="J172" s="53" t="inlineStr">
        <is>
          <t>ТСН-2001 4.8-245-1</t>
        </is>
      </c>
      <c r="K172" s="53" t="inlineStr">
        <is>
          <t>Светильники сауны и защитная электрика</t>
        </is>
      </c>
      <c r="L172" s="53" t="n">
        <v>1191</v>
      </c>
      <c r="M172" s="53" t="inlineStr">
        <is>
          <t>компл.</t>
        </is>
      </c>
      <c r="N172" s="53" t="n">
        <v>1</v>
      </c>
      <c r="O172" s="53" t="n">
        <v>625.4299999999999</v>
      </c>
      <c r="P172" s="53" t="n">
        <v>8698.01</v>
      </c>
    </row>
    <row r="173" ht="13.8" customHeight="1" s="54">
      <c r="A173" s="53">
        <f>ROW(Source!A196)</f>
        <v/>
      </c>
      <c r="B173" s="53" t="n">
        <v>1497603573</v>
      </c>
      <c r="C173" s="53" t="n">
        <v>1497603571</v>
      </c>
      <c r="D173" s="53" t="n">
        <v>1483651850</v>
      </c>
      <c r="E173" s="53" t="n">
        <v>1080</v>
      </c>
      <c r="F173" s="53" t="n">
        <v>1</v>
      </c>
      <c r="G173" s="53" t="n">
        <v>1080</v>
      </c>
      <c r="H173" s="53" t="n">
        <v>1</v>
      </c>
      <c r="I173" s="53" t="inlineStr">
        <is>
          <t>Калькуляция - 171</t>
        </is>
      </c>
      <c r="J173" s="53" t="inlineStr">
        <is>
          <t>ТСН-2001 Калькуляция - 171</t>
        </is>
      </c>
      <c r="K173" s="53" t="inlineStr">
        <is>
          <t>Пусконаладка, проверка пожарных требований и передача сауны</t>
        </is>
      </c>
      <c r="L173" s="53" t="n">
        <v>1191</v>
      </c>
      <c r="M173" s="53" t="inlineStr">
        <is>
          <t>компл.</t>
        </is>
      </c>
      <c r="N173" s="53" t="n">
        <v>1</v>
      </c>
      <c r="O173" s="53" t="n">
        <v>625.4299999999999</v>
      </c>
      <c r="P173" s="53" t="n">
        <v>8698.01</v>
      </c>
    </row>
    <row r="174" ht="13.8" customHeight="1" s="54">
      <c r="A174" s="53">
        <f>ROW(Source!A197)</f>
        <v/>
      </c>
      <c r="B174" s="53" t="n">
        <v>1497603574</v>
      </c>
      <c r="C174" s="53" t="n">
        <v>1497603572</v>
      </c>
      <c r="D174" s="53" t="n">
        <v>1483648472</v>
      </c>
      <c r="E174" s="53" t="n">
        <v>1080</v>
      </c>
      <c r="F174" s="53" t="n">
        <v>1</v>
      </c>
      <c r="G174" s="53" t="n">
        <v>1080</v>
      </c>
      <c r="H174" s="53" t="n">
        <v>3</v>
      </c>
      <c r="I174" s="53" t="inlineStr">
        <is>
          <t>PETR-630824</t>
        </is>
      </c>
      <c r="J174" s="53" t="inlineStr">
        <is>
          <t>ТКП</t>
        </is>
      </c>
      <c r="K174" s="53" t="inlineStr">
        <is>
          <t>Пленка укрывная защитная</t>
        </is>
      </c>
      <c r="L174" s="53" t="n">
        <v>1301</v>
      </c>
      <c r="M174" s="53" t="inlineStr">
        <is>
          <t>м2</t>
        </is>
      </c>
      <c r="N174" s="53" t="n">
        <v>1584.55</v>
      </c>
      <c r="O174" s="53" t="n">
        <v>44177.25</v>
      </c>
      <c r="P174" s="53" t="n">
        <v>44174.45</v>
      </c>
    </row>
    <row r="175" ht="13.8" customHeight="1" s="54">
      <c r="A175" s="53">
        <f>ROW(Source!A198)</f>
        <v/>
      </c>
      <c r="B175" s="53" t="n">
        <v>1497603575</v>
      </c>
      <c r="C175" s="53" t="n">
        <v>1497603573</v>
      </c>
      <c r="D175" s="53" t="n">
        <v>1483648472</v>
      </c>
      <c r="E175" s="53" t="n">
        <v>1080</v>
      </c>
      <c r="F175" s="53" t="n">
        <v>1</v>
      </c>
      <c r="G175" s="53" t="n">
        <v>1080</v>
      </c>
      <c r="H175" s="53" t="n">
        <v>3</v>
      </c>
      <c r="I175" s="53" t="inlineStr">
        <is>
          <t>PETR-787634</t>
        </is>
      </c>
      <c r="J175" s="53" t="inlineStr">
        <is>
          <t>ТКП</t>
        </is>
      </c>
      <c r="K175" s="53" t="inlineStr">
        <is>
          <t>Лента малярная/скотч строительный</t>
        </is>
      </c>
      <c r="L175" s="53" t="n">
        <v>1301</v>
      </c>
      <c r="M175" s="53" t="inlineStr">
        <is>
          <t>шт.</t>
        </is>
      </c>
      <c r="N175" s="53" t="n">
        <v>104.5</v>
      </c>
      <c r="O175" s="53" t="n">
        <v>20975.24</v>
      </c>
      <c r="P175" s="53" t="n">
        <v>20975.58</v>
      </c>
    </row>
    <row r="176" ht="13.8" customHeight="1" s="54">
      <c r="A176" s="53">
        <f>ROW(Source!A199)</f>
        <v/>
      </c>
      <c r="B176" s="53" t="n">
        <v>1497603576</v>
      </c>
      <c r="C176" s="53" t="n">
        <v>1497603574</v>
      </c>
      <c r="D176" s="53" t="n">
        <v>1483648472</v>
      </c>
      <c r="E176" s="53" t="n">
        <v>1080</v>
      </c>
      <c r="F176" s="53" t="n">
        <v>1</v>
      </c>
      <c r="G176" s="53" t="n">
        <v>1080</v>
      </c>
      <c r="H176" s="53" t="n">
        <v>3</v>
      </c>
      <c r="I176" s="53" t="inlineStr">
        <is>
          <t>PETR-617522</t>
        </is>
      </c>
      <c r="J176" s="53" t="inlineStr">
        <is>
          <t>ТКП</t>
        </is>
      </c>
      <c r="K176" s="53" t="inlineStr">
        <is>
          <t>Временное электроснабжение зоны ремонта: щиток, кабель, автоматы, удлинители</t>
        </is>
      </c>
      <c r="L176" s="53" t="n">
        <v>1301</v>
      </c>
      <c r="M176" s="53" t="inlineStr">
        <is>
          <t>компл.</t>
        </is>
      </c>
      <c r="N176" s="53" t="n">
        <v>12.13</v>
      </c>
      <c r="O176" s="53" t="n">
        <v>87922.36</v>
      </c>
      <c r="P176" s="53" t="n">
        <v>87922.36</v>
      </c>
    </row>
    <row r="177" ht="13.8" customHeight="1" s="54">
      <c r="A177" s="53">
        <f>ROW(Source!A200)</f>
        <v/>
      </c>
      <c r="B177" s="53" t="n">
        <v>1497603577</v>
      </c>
      <c r="C177" s="53" t="n">
        <v>1497603575</v>
      </c>
      <c r="D177" s="53" t="n">
        <v>1483648472</v>
      </c>
      <c r="E177" s="53" t="n">
        <v>1080</v>
      </c>
      <c r="F177" s="53" t="n">
        <v>1</v>
      </c>
      <c r="G177" s="53" t="n">
        <v>1080</v>
      </c>
      <c r="H177" s="53" t="n">
        <v>3</v>
      </c>
      <c r="I177" s="53" t="inlineStr">
        <is>
          <t>PETR-987814</t>
        </is>
      </c>
      <c r="J177" s="53" t="inlineStr">
        <is>
          <t>ТКП</t>
        </is>
      </c>
      <c r="K177" s="53" t="inlineStr">
        <is>
          <t>Временное освещение и переносные светильники для производства работ</t>
        </is>
      </c>
      <c r="L177" s="53" t="n">
        <v>1301</v>
      </c>
      <c r="M177" s="53" t="inlineStr">
        <is>
          <t>компл.</t>
        </is>
      </c>
      <c r="N177" s="53" t="n">
        <v>25.79</v>
      </c>
      <c r="O177" s="53" t="n">
        <v>92029.28999999999</v>
      </c>
      <c r="P177" s="53" t="n">
        <v>92029.38</v>
      </c>
    </row>
    <row r="178" ht="13.8" customHeight="1" s="54">
      <c r="A178" s="53">
        <f>ROW(Source!A201)</f>
        <v/>
      </c>
      <c r="B178" s="53" t="n">
        <v>1497603578</v>
      </c>
      <c r="C178" s="53" t="n">
        <v>1497603576</v>
      </c>
      <c r="D178" s="53" t="n">
        <v>1483648472</v>
      </c>
      <c r="E178" s="53" t="n">
        <v>1080</v>
      </c>
      <c r="F178" s="53" t="n">
        <v>1</v>
      </c>
      <c r="G178" s="53" t="n">
        <v>1080</v>
      </c>
      <c r="H178" s="53" t="n">
        <v>3</v>
      </c>
      <c r="I178" s="53" t="inlineStr">
        <is>
          <t>PETR-102144</t>
        </is>
      </c>
      <c r="J178" s="53" t="inlineStr">
        <is>
          <t>ТКП</t>
        </is>
      </c>
      <c r="K178" s="53" t="inlineStr">
        <is>
          <t>Жесткая защита полов и маршрутов: оргалит/ДВП/гофрокартон</t>
        </is>
      </c>
      <c r="L178" s="53" t="n">
        <v>1301</v>
      </c>
      <c r="M178" s="53" t="inlineStr">
        <is>
          <t>м2</t>
        </is>
      </c>
      <c r="N178" s="53" t="n">
        <v>930.14</v>
      </c>
      <c r="O178" s="53" t="n">
        <v>269675.49</v>
      </c>
      <c r="P178" s="53" t="n">
        <v>269678.82</v>
      </c>
    </row>
    <row r="179" ht="13.8" customHeight="1" s="54">
      <c r="A179" s="53">
        <f>ROW(Source!A202)</f>
        <v/>
      </c>
      <c r="B179" s="53" t="n">
        <v>1497603579</v>
      </c>
      <c r="C179" s="53" t="n">
        <v>1497603577</v>
      </c>
      <c r="D179" s="53" t="n">
        <v>1483648472</v>
      </c>
      <c r="E179" s="53" t="n">
        <v>1080</v>
      </c>
      <c r="F179" s="53" t="n">
        <v>1</v>
      </c>
      <c r="G179" s="53" t="n">
        <v>1080</v>
      </c>
      <c r="H179" s="53" t="n">
        <v>3</v>
      </c>
      <c r="I179" s="53" t="inlineStr">
        <is>
          <t>PETR-641043</t>
        </is>
      </c>
      <c r="J179" s="53" t="inlineStr">
        <is>
          <t>ТКП</t>
        </is>
      </c>
      <c r="K179" s="53" t="inlineStr">
        <is>
          <t>Пылезащитные завесы, временные двери, укрытие проемов</t>
        </is>
      </c>
      <c r="L179" s="53" t="n">
        <v>1301</v>
      </c>
      <c r="M179" s="53" t="inlineStr">
        <is>
          <t>компл.</t>
        </is>
      </c>
      <c r="N179" s="53" t="n">
        <v>11.28</v>
      </c>
      <c r="O179" s="53" t="n">
        <v>44025.28</v>
      </c>
      <c r="P179" s="53" t="n">
        <v>44025.3</v>
      </c>
    </row>
    <row r="180" ht="13.8" customHeight="1" s="54">
      <c r="A180" s="53">
        <f>ROW(Source!A203)</f>
        <v/>
      </c>
      <c r="B180" s="53" t="n">
        <v>1497603580</v>
      </c>
      <c r="C180" s="53" t="n">
        <v>1497603578</v>
      </c>
      <c r="D180" s="53" t="n">
        <v>1483648472</v>
      </c>
      <c r="E180" s="53" t="n">
        <v>1080</v>
      </c>
      <c r="F180" s="53" t="n">
        <v>1</v>
      </c>
      <c r="G180" s="53" t="n">
        <v>1080</v>
      </c>
      <c r="H180" s="53" t="n">
        <v>3</v>
      </c>
      <c r="I180" s="53" t="inlineStr">
        <is>
          <t>PETR-815750</t>
        </is>
      </c>
      <c r="J180" s="53" t="inlineStr">
        <is>
          <t>ТКП</t>
        </is>
      </c>
      <c r="K180" s="53" t="inlineStr">
        <is>
          <t>Расходники инструмента: диски, буры, сверла, лезвия, насадки, коронки</t>
        </is>
      </c>
      <c r="L180" s="53" t="n">
        <v>1301</v>
      </c>
      <c r="M180" s="53" t="inlineStr">
        <is>
          <t>м2</t>
        </is>
      </c>
      <c r="N180" s="53" t="n">
        <v>2601.52</v>
      </c>
      <c r="O180" s="53" t="n">
        <v>246598.08</v>
      </c>
      <c r="P180" s="53" t="n">
        <v>246587.62</v>
      </c>
    </row>
    <row r="181" ht="13.8" customHeight="1" s="54">
      <c r="A181" s="53">
        <f>ROW(Source!A204)</f>
        <v/>
      </c>
      <c r="B181" s="53" t="n">
        <v>1497603581</v>
      </c>
      <c r="C181" s="53" t="n">
        <v>1497603579</v>
      </c>
      <c r="D181" s="53" t="n">
        <v>1483648472</v>
      </c>
      <c r="E181" s="53" t="n">
        <v>1080</v>
      </c>
      <c r="F181" s="53" t="n">
        <v>1</v>
      </c>
      <c r="G181" s="53" t="n">
        <v>1080</v>
      </c>
      <c r="H181" s="53" t="n">
        <v>3</v>
      </c>
      <c r="I181" s="53" t="inlineStr">
        <is>
          <t>PETR-104801</t>
        </is>
      </c>
      <c r="J181" s="53" t="inlineStr">
        <is>
          <t>ТКП</t>
        </is>
      </c>
      <c r="K181" s="53" t="inlineStr">
        <is>
          <t>Мешки строительные для мусора</t>
        </is>
      </c>
      <c r="L181" s="53" t="n">
        <v>1301</v>
      </c>
      <c r="M181" s="53" t="inlineStr">
        <is>
          <t>упак.</t>
        </is>
      </c>
      <c r="N181" s="53" t="n">
        <v>136.4</v>
      </c>
      <c r="O181" s="53" t="n">
        <v>53236.92</v>
      </c>
      <c r="P181" s="53" t="n">
        <v>53236.27</v>
      </c>
    </row>
    <row r="182" ht="13.8" customHeight="1" s="54">
      <c r="A182" s="53">
        <f>ROW(Source!A205)</f>
        <v/>
      </c>
      <c r="B182" s="53" t="n">
        <v>1497603582</v>
      </c>
      <c r="C182" s="53" t="n">
        <v>1497603580</v>
      </c>
      <c r="D182" s="53" t="n">
        <v>1483648472</v>
      </c>
      <c r="E182" s="53" t="n">
        <v>1080</v>
      </c>
      <c r="F182" s="53" t="n">
        <v>1</v>
      </c>
      <c r="G182" s="53" t="n">
        <v>1080</v>
      </c>
      <c r="H182" s="53" t="n">
        <v>3</v>
      </c>
      <c r="I182" s="53" t="inlineStr">
        <is>
          <t>PETR-666098</t>
        </is>
      </c>
      <c r="J182" s="53" t="inlineStr">
        <is>
          <t>ТКП</t>
        </is>
      </c>
      <c r="K182" s="53" t="inlineStr">
        <is>
          <t>Биг-бэги/мягкие контейнеры для внутреннего сбора мусора</t>
        </is>
      </c>
      <c r="L182" s="53" t="n">
        <v>1301</v>
      </c>
      <c r="M182" s="53" t="inlineStr">
        <is>
          <t>шт.</t>
        </is>
      </c>
      <c r="N182" s="53" t="n">
        <v>260.7</v>
      </c>
      <c r="O182" s="53" t="n">
        <v>247107.1</v>
      </c>
      <c r="P182" s="53" t="n">
        <v>247107.05</v>
      </c>
    </row>
    <row r="183" ht="13.8" customHeight="1" s="54">
      <c r="A183" s="53">
        <f>ROW(Source!A206)</f>
        <v/>
      </c>
      <c r="B183" s="53" t="n">
        <v>1497603583</v>
      </c>
      <c r="C183" s="53" t="n">
        <v>1497603581</v>
      </c>
      <c r="D183" s="53" t="n">
        <v>1483648472</v>
      </c>
      <c r="E183" s="53" t="n">
        <v>1080</v>
      </c>
      <c r="F183" s="53" t="n">
        <v>1</v>
      </c>
      <c r="G183" s="53" t="n">
        <v>1080</v>
      </c>
      <c r="H183" s="53" t="n">
        <v>3</v>
      </c>
      <c r="I183" s="53" t="inlineStr">
        <is>
          <t>PETR-953115</t>
        </is>
      </c>
      <c r="J183" s="53" t="inlineStr">
        <is>
          <t>ТКП</t>
        </is>
      </c>
      <c r="K183" s="53" t="inlineStr">
        <is>
          <t>Контейнер 8 м3 с вывозом и утилизацией строительного мусора</t>
        </is>
      </c>
      <c r="L183" s="53" t="n">
        <v>1301</v>
      </c>
      <c r="M183" s="53" t="inlineStr">
        <is>
          <t>шт.</t>
        </is>
      </c>
      <c r="N183" s="53" t="n">
        <v>22.77</v>
      </c>
      <c r="O183" s="53" t="n">
        <v>558612.77</v>
      </c>
      <c r="P183" s="53" t="n">
        <v>558612.8</v>
      </c>
    </row>
    <row r="184" ht="13.8" customHeight="1" s="54">
      <c r="A184" s="53">
        <f>ROW(Source!A207)</f>
        <v/>
      </c>
      <c r="B184" s="53" t="n">
        <v>1497603584</v>
      </c>
      <c r="C184" s="53" t="n">
        <v>1497603582</v>
      </c>
      <c r="D184" s="53" t="n">
        <v>1483648472</v>
      </c>
      <c r="E184" s="53" t="n">
        <v>1080</v>
      </c>
      <c r="F184" s="53" t="n">
        <v>1</v>
      </c>
      <c r="G184" s="53" t="n">
        <v>1080</v>
      </c>
      <c r="H184" s="53" t="n">
        <v>3</v>
      </c>
      <c r="I184" s="53" t="inlineStr">
        <is>
          <t>PETR-167833</t>
        </is>
      </c>
      <c r="J184" s="53" t="inlineStr">
        <is>
          <t>ТКП</t>
        </is>
      </c>
      <c r="K184" s="53" t="inlineStr">
        <is>
          <t>Ремонтная смесь/гипс/алебастр для заделки штроб и выбоин</t>
        </is>
      </c>
      <c r="L184" s="53" t="n">
        <v>1301</v>
      </c>
      <c r="M184" s="53" t="inlineStr">
        <is>
          <t>меш.</t>
        </is>
      </c>
      <c r="N184" s="53" t="n">
        <v>235.4</v>
      </c>
      <c r="O184" s="53" t="n">
        <v>170624.98</v>
      </c>
      <c r="P184" s="53" t="n">
        <v>170625.91</v>
      </c>
    </row>
    <row r="185" ht="13.8" customHeight="1" s="54">
      <c r="A185" s="53">
        <f>ROW(Source!A208)</f>
        <v/>
      </c>
      <c r="B185" s="53" t="n">
        <v>1497603585</v>
      </c>
      <c r="C185" s="53" t="n">
        <v>1497603583</v>
      </c>
      <c r="D185" s="53" t="n">
        <v>1483648472</v>
      </c>
      <c r="E185" s="53" t="n">
        <v>1080</v>
      </c>
      <c r="F185" s="53" t="n">
        <v>1</v>
      </c>
      <c r="G185" s="53" t="n">
        <v>1080</v>
      </c>
      <c r="H185" s="53" t="n">
        <v>3</v>
      </c>
      <c r="I185" s="53" t="inlineStr">
        <is>
          <t>TKP</t>
        </is>
      </c>
      <c r="J185" s="53" t="inlineStr">
        <is>
          <t>ТКП</t>
        </is>
      </c>
      <c r="K185" s="53" t="inlineStr">
        <is>
          <t>Противопожарная заделка проходок: гильзы, пена, мастика, манжеты</t>
        </is>
      </c>
      <c r="L185" s="53" t="n">
        <v>1301</v>
      </c>
      <c r="M185" s="53" t="inlineStr">
        <is>
          <t>узел</t>
        </is>
      </c>
      <c r="N185" s="53" t="n">
        <v>188.1</v>
      </c>
      <c r="O185" s="53" t="n">
        <v>671217.92</v>
      </c>
      <c r="P185" s="53" t="n">
        <v>671218.55</v>
      </c>
    </row>
    <row r="186" ht="13.8" customHeight="1" s="54">
      <c r="A186" s="53">
        <f>ROW(Source!A209)</f>
        <v/>
      </c>
      <c r="B186" s="53" t="n">
        <v>1497603586</v>
      </c>
      <c r="C186" s="53" t="n">
        <v>1497603584</v>
      </c>
      <c r="D186" s="53" t="n">
        <v>1483648472</v>
      </c>
      <c r="E186" s="53" t="n">
        <v>1080</v>
      </c>
      <c r="F186" s="53" t="n">
        <v>1</v>
      </c>
      <c r="G186" s="53" t="n">
        <v>1080</v>
      </c>
      <c r="H186" s="53" t="n">
        <v>3</v>
      </c>
      <c r="I186" s="53" t="inlineStr">
        <is>
          <t>PETR-767965</t>
        </is>
      </c>
      <c r="J186" s="53" t="inlineStr">
        <is>
          <t>ТКП</t>
        </is>
      </c>
      <c r="K186" s="53" t="inlineStr">
        <is>
          <t>Грунтовка глубокого проникновения универсальная</t>
        </is>
      </c>
      <c r="L186" s="53" t="n">
        <v>1301</v>
      </c>
      <c r="M186" s="53" t="inlineStr">
        <is>
          <t>л</t>
        </is>
      </c>
      <c r="N186" s="53" t="n">
        <v>475.38</v>
      </c>
      <c r="O186" s="53" t="n">
        <v>63615.35</v>
      </c>
      <c r="P186" s="53" t="n">
        <v>63613.21</v>
      </c>
    </row>
    <row r="187" ht="13.8" customHeight="1" s="54">
      <c r="A187" s="53">
        <f>ROW(Source!A210)</f>
        <v/>
      </c>
      <c r="B187" s="53" t="n">
        <v>1497603587</v>
      </c>
      <c r="C187" s="53" t="n">
        <v>1497603585</v>
      </c>
      <c r="D187" s="53" t="n">
        <v>1483648472</v>
      </c>
      <c r="E187" s="53" t="n">
        <v>1080</v>
      </c>
      <c r="F187" s="53" t="n">
        <v>1</v>
      </c>
      <c r="G187" s="53" t="n">
        <v>1080</v>
      </c>
      <c r="H187" s="53" t="n">
        <v>3</v>
      </c>
      <c r="I187" s="53" t="inlineStr">
        <is>
          <t>PETR-101546</t>
        </is>
      </c>
      <c r="J187" s="53" t="inlineStr">
        <is>
          <t>ТКП</t>
        </is>
      </c>
      <c r="K187" s="53" t="inlineStr">
        <is>
          <t>Ровнитель для пола базовый</t>
        </is>
      </c>
      <c r="L187" s="53" t="n">
        <v>1301</v>
      </c>
      <c r="M187" s="53" t="inlineStr">
        <is>
          <t>меш.</t>
        </is>
      </c>
      <c r="N187" s="53" t="n">
        <v>410.3</v>
      </c>
      <c r="O187" s="53" t="n">
        <v>297397.75</v>
      </c>
      <c r="P187" s="53" t="n">
        <v>297399.37</v>
      </c>
    </row>
    <row r="188" ht="13.8" customHeight="1" s="54">
      <c r="A188" s="53">
        <f>ROW(Source!A211)</f>
        <v/>
      </c>
      <c r="B188" s="53" t="n">
        <v>1497603588</v>
      </c>
      <c r="C188" s="53" t="n">
        <v>1497603586</v>
      </c>
      <c r="D188" s="53" t="n">
        <v>1483648472</v>
      </c>
      <c r="E188" s="53" t="n">
        <v>1080</v>
      </c>
      <c r="F188" s="53" t="n">
        <v>1</v>
      </c>
      <c r="G188" s="53" t="n">
        <v>1080</v>
      </c>
      <c r="H188" s="53" t="n">
        <v>3</v>
      </c>
      <c r="I188" s="53" t="inlineStr">
        <is>
          <t>TKP</t>
        </is>
      </c>
      <c r="J188" s="53" t="inlineStr">
        <is>
          <t>ТКП</t>
        </is>
      </c>
      <c r="K188" s="53" t="inlineStr">
        <is>
          <t>Коммерческое ПВХ/кварцвиниловое покрытие с повышенной износостойкостью</t>
        </is>
      </c>
      <c r="L188" s="53" t="n">
        <v>1301</v>
      </c>
      <c r="M188" s="53" t="inlineStr">
        <is>
          <t>м2</t>
        </is>
      </c>
      <c r="N188" s="53" t="n">
        <v>804.4299999999999</v>
      </c>
      <c r="O188" s="53" t="n">
        <v>1614676.03</v>
      </c>
      <c r="P188" s="53" t="n">
        <v>1614678.04</v>
      </c>
    </row>
    <row r="189" ht="13.8" customHeight="1" s="54">
      <c r="A189" s="53">
        <f>ROW(Source!A212)</f>
        <v/>
      </c>
      <c r="B189" s="53" t="n">
        <v>1497603589</v>
      </c>
      <c r="C189" s="53" t="n">
        <v>1497603587</v>
      </c>
      <c r="D189" s="53" t="n">
        <v>1483648472</v>
      </c>
      <c r="E189" s="53" t="n">
        <v>1080</v>
      </c>
      <c r="F189" s="53" t="n">
        <v>1</v>
      </c>
      <c r="G189" s="53" t="n">
        <v>1080</v>
      </c>
      <c r="H189" s="53" t="n">
        <v>3</v>
      </c>
      <c r="I189" s="53" t="inlineStr">
        <is>
          <t>TKP</t>
        </is>
      </c>
      <c r="J189" s="53" t="inlineStr">
        <is>
          <t>ТКП</t>
        </is>
      </c>
      <c r="K189" s="53" t="inlineStr">
        <is>
          <t>Клей/подложка/подготовительные материалы под финишное покрытие полный комплект</t>
        </is>
      </c>
      <c r="L189" s="53" t="n">
        <v>1301</v>
      </c>
      <c r="M189" s="53" t="inlineStr">
        <is>
          <t>м2</t>
        </is>
      </c>
      <c r="N189" s="53" t="n">
        <v>804.4299999999999</v>
      </c>
      <c r="O189" s="53" t="n">
        <v>403671.02</v>
      </c>
      <c r="P189" s="53" t="n">
        <v>403669.51</v>
      </c>
    </row>
    <row r="190" ht="13.8" customHeight="1" s="54">
      <c r="A190" s="53">
        <f>ROW(Source!A213)</f>
        <v/>
      </c>
      <c r="B190" s="53" t="n">
        <v>1497603590</v>
      </c>
      <c r="C190" s="53" t="n">
        <v>1497603588</v>
      </c>
      <c r="D190" s="53" t="n">
        <v>1483648472</v>
      </c>
      <c r="E190" s="53" t="n">
        <v>1080</v>
      </c>
      <c r="F190" s="53" t="n">
        <v>1</v>
      </c>
      <c r="G190" s="53" t="n">
        <v>1080</v>
      </c>
      <c r="H190" s="53" t="n">
        <v>3</v>
      </c>
      <c r="I190" s="53" t="inlineStr">
        <is>
          <t>TKP</t>
        </is>
      </c>
      <c r="J190" s="53" t="inlineStr">
        <is>
          <t>ТКП</t>
        </is>
      </c>
      <c r="K190" s="53" t="inlineStr">
        <is>
          <t>Плинтус, углы, заглушки и соединители улучшенные</t>
        </is>
      </c>
      <c r="L190" s="53" t="n">
        <v>1301</v>
      </c>
      <c r="M190" s="53" t="inlineStr">
        <is>
          <t>м.п.</t>
        </is>
      </c>
      <c r="N190" s="53" t="n">
        <v>628.33</v>
      </c>
      <c r="O190" s="53" t="n">
        <v>385367.36</v>
      </c>
      <c r="P190" s="53" t="n">
        <v>385368.01</v>
      </c>
    </row>
    <row r="191" ht="13.8" customHeight="1" s="54">
      <c r="A191" s="53">
        <f>ROW(Source!A214)</f>
        <v/>
      </c>
      <c r="B191" s="53" t="n">
        <v>1497603591</v>
      </c>
      <c r="C191" s="53" t="n">
        <v>1497603589</v>
      </c>
      <c r="D191" s="53" t="n">
        <v>1483648472</v>
      </c>
      <c r="E191" s="53" t="n">
        <v>1080</v>
      </c>
      <c r="F191" s="53" t="n">
        <v>1</v>
      </c>
      <c r="G191" s="53" t="n">
        <v>1080</v>
      </c>
      <c r="H191" s="53" t="n">
        <v>3</v>
      </c>
      <c r="I191" s="53" t="inlineStr">
        <is>
          <t>PETR-142852</t>
        </is>
      </c>
      <c r="J191" s="53" t="inlineStr">
        <is>
          <t>ТКП</t>
        </is>
      </c>
      <c r="K191" s="53" t="inlineStr">
        <is>
          <t>Штукатурка гипсовая Волма Слой 30 кг</t>
        </is>
      </c>
      <c r="L191" s="53" t="n">
        <v>1301</v>
      </c>
      <c r="M191" s="53" t="inlineStr">
        <is>
          <t>меш.</t>
        </is>
      </c>
      <c r="N191" s="53" t="n">
        <v>227.7</v>
      </c>
      <c r="O191" s="53" t="n">
        <v>132036.4</v>
      </c>
      <c r="P191" s="53" t="n">
        <v>132035.75</v>
      </c>
    </row>
    <row r="192" ht="13.8" customHeight="1" s="54">
      <c r="A192" s="53">
        <f>ROW(Source!A215)</f>
        <v/>
      </c>
      <c r="B192" s="53" t="n">
        <v>1497603592</v>
      </c>
      <c r="C192" s="53" t="n">
        <v>1497603590</v>
      </c>
      <c r="D192" s="53" t="n">
        <v>1483648472</v>
      </c>
      <c r="E192" s="53" t="n">
        <v>1080</v>
      </c>
      <c r="F192" s="53" t="n">
        <v>1</v>
      </c>
      <c r="G192" s="53" t="n">
        <v>1080</v>
      </c>
      <c r="H192" s="53" t="n">
        <v>3</v>
      </c>
      <c r="I192" s="53" t="inlineStr">
        <is>
          <t>PETR-141512</t>
        </is>
      </c>
      <c r="J192" s="53" t="inlineStr">
        <is>
          <t>ТКП</t>
        </is>
      </c>
      <c r="K192" s="53" t="inlineStr">
        <is>
          <t>Маяки штукатурные</t>
        </is>
      </c>
      <c r="L192" s="53" t="n">
        <v>1301</v>
      </c>
      <c r="M192" s="53" t="inlineStr">
        <is>
          <t>м.п.</t>
        </is>
      </c>
      <c r="N192" s="53" t="n">
        <v>638.55</v>
      </c>
      <c r="O192" s="53" t="n">
        <v>53401.94</v>
      </c>
      <c r="P192" s="53" t="n">
        <v>53404.93</v>
      </c>
    </row>
    <row r="193" ht="13.8" customHeight="1" s="54">
      <c r="A193" s="53">
        <f>ROW(Source!A216)</f>
        <v/>
      </c>
      <c r="B193" s="53" t="n">
        <v>1497603593</v>
      </c>
      <c r="C193" s="53" t="n">
        <v>1497603591</v>
      </c>
      <c r="D193" s="53" t="n">
        <v>1483648472</v>
      </c>
      <c r="E193" s="53" t="n">
        <v>1080</v>
      </c>
      <c r="F193" s="53" t="n">
        <v>1</v>
      </c>
      <c r="G193" s="53" t="n">
        <v>1080</v>
      </c>
      <c r="H193" s="53" t="n">
        <v>3</v>
      </c>
      <c r="I193" s="53" t="inlineStr">
        <is>
          <t>PETR-631138</t>
        </is>
      </c>
      <c r="J193" s="53" t="inlineStr">
        <is>
          <t>ТКП</t>
        </is>
      </c>
      <c r="K193" s="53" t="inlineStr">
        <is>
          <t>Уголок штукатурный/перфорированный</t>
        </is>
      </c>
      <c r="L193" s="53" t="n">
        <v>1301</v>
      </c>
      <c r="M193" s="53" t="inlineStr">
        <is>
          <t>м.п.</t>
        </is>
      </c>
      <c r="N193" s="53" t="n">
        <v>729.86</v>
      </c>
      <c r="O193" s="53" t="n">
        <v>77321.37</v>
      </c>
      <c r="P193" s="53" t="n">
        <v>77319.38</v>
      </c>
    </row>
    <row r="194" ht="13.8" customHeight="1" s="54">
      <c r="A194" s="53">
        <f>ROW(Source!A217)</f>
        <v/>
      </c>
      <c r="B194" s="53" t="n">
        <v>1497603594</v>
      </c>
      <c r="C194" s="53" t="n">
        <v>1497603592</v>
      </c>
      <c r="D194" s="53" t="n">
        <v>1483648472</v>
      </c>
      <c r="E194" s="53" t="n">
        <v>1080</v>
      </c>
      <c r="F194" s="53" t="n">
        <v>1</v>
      </c>
      <c r="G194" s="53" t="n">
        <v>1080</v>
      </c>
      <c r="H194" s="53" t="n">
        <v>3</v>
      </c>
      <c r="I194" s="53" t="inlineStr">
        <is>
          <t>PETR-133351</t>
        </is>
      </c>
      <c r="J194" s="53" t="inlineStr">
        <is>
          <t>ТКП</t>
        </is>
      </c>
      <c r="K194" s="53" t="inlineStr">
        <is>
          <t>Армирующая сетка по трещинам и примыканиям</t>
        </is>
      </c>
      <c r="L194" s="53" t="n">
        <v>1301</v>
      </c>
      <c r="M194" s="53" t="inlineStr">
        <is>
          <t>м2</t>
        </is>
      </c>
      <c r="N194" s="53" t="n">
        <v>547.38</v>
      </c>
      <c r="O194" s="53" t="n">
        <v>79353.67999999999</v>
      </c>
      <c r="P194" s="53" t="n">
        <v>79351.92</v>
      </c>
    </row>
    <row r="195" ht="13.8" customHeight="1" s="54">
      <c r="A195" s="53">
        <f>ROW(Source!A218)</f>
        <v/>
      </c>
      <c r="B195" s="53" t="n">
        <v>1497603595</v>
      </c>
      <c r="C195" s="53" t="n">
        <v>1497603593</v>
      </c>
      <c r="D195" s="53" t="n">
        <v>1483648472</v>
      </c>
      <c r="E195" s="53" t="n">
        <v>1080</v>
      </c>
      <c r="F195" s="53" t="n">
        <v>1</v>
      </c>
      <c r="G195" s="53" t="n">
        <v>1080</v>
      </c>
      <c r="H195" s="53" t="n">
        <v>3</v>
      </c>
      <c r="I195" s="53" t="inlineStr">
        <is>
          <t>PETR-131252</t>
        </is>
      </c>
      <c r="J195" s="53" t="inlineStr">
        <is>
          <t>ТКП</t>
        </is>
      </c>
      <c r="K195" s="53" t="inlineStr">
        <is>
          <t>Защита стен коридоров: отбойная доска, углы, профили и крепеж</t>
        </is>
      </c>
      <c r="L195" s="53" t="n">
        <v>1301</v>
      </c>
      <c r="M195" s="53" t="inlineStr">
        <is>
          <t>м.п.</t>
        </is>
      </c>
      <c r="N195" s="53" t="n">
        <v>206.44</v>
      </c>
      <c r="O195" s="53" t="n">
        <v>322290</v>
      </c>
      <c r="P195" s="53" t="n">
        <v>322290.17</v>
      </c>
    </row>
    <row r="196" ht="13.8" customHeight="1" s="54">
      <c r="A196" s="53">
        <f>ROW(Source!A219)</f>
        <v/>
      </c>
      <c r="B196" s="53" t="n">
        <v>1497603596</v>
      </c>
      <c r="C196" s="53" t="n">
        <v>1497603594</v>
      </c>
      <c r="D196" s="53" t="n">
        <v>1483648472</v>
      </c>
      <c r="E196" s="53" t="n">
        <v>1080</v>
      </c>
      <c r="F196" s="53" t="n">
        <v>1</v>
      </c>
      <c r="G196" s="53" t="n">
        <v>1080</v>
      </c>
      <c r="H196" s="53" t="n">
        <v>3</v>
      </c>
      <c r="I196" s="53" t="inlineStr">
        <is>
          <t>PETR-112336</t>
        </is>
      </c>
      <c r="J196" s="53" t="inlineStr">
        <is>
          <t>ТКП</t>
        </is>
      </c>
      <c r="K196" s="53" t="inlineStr">
        <is>
          <t>Шпаклевка Основит Эконсилк РР38 W 20 кг</t>
        </is>
      </c>
      <c r="L196" s="53" t="n">
        <v>1301</v>
      </c>
      <c r="M196" s="53" t="inlineStr">
        <is>
          <t>меш.</t>
        </is>
      </c>
      <c r="N196" s="53" t="n">
        <v>118.8</v>
      </c>
      <c r="O196" s="53" t="n">
        <v>118832.08</v>
      </c>
      <c r="P196" s="53" t="n">
        <v>118832.18</v>
      </c>
    </row>
    <row r="197" ht="13.8" customHeight="1" s="54">
      <c r="A197" s="53">
        <f>ROW(Source!A220)</f>
        <v/>
      </c>
      <c r="B197" s="53" t="n">
        <v>1497603597</v>
      </c>
      <c r="C197" s="53" t="n">
        <v>1497603595</v>
      </c>
      <c r="D197" s="53" t="n">
        <v>1483648472</v>
      </c>
      <c r="E197" s="53" t="n">
        <v>1080</v>
      </c>
      <c r="F197" s="53" t="n">
        <v>1</v>
      </c>
      <c r="G197" s="53" t="n">
        <v>1080</v>
      </c>
      <c r="H197" s="53" t="n">
        <v>3</v>
      </c>
      <c r="I197" s="53" t="inlineStr">
        <is>
          <t>PETR-140279</t>
        </is>
      </c>
      <c r="J197" s="53" t="inlineStr">
        <is>
          <t>ТКП</t>
        </is>
      </c>
      <c r="K197" s="53" t="inlineStr">
        <is>
          <t>Краска интерьерная Текс Профи база А 4,5 л</t>
        </is>
      </c>
      <c r="L197" s="53" t="n">
        <v>1301</v>
      </c>
      <c r="M197" s="53" t="inlineStr">
        <is>
          <t>шт.</t>
        </is>
      </c>
      <c r="N197" s="53" t="n">
        <v>101.2</v>
      </c>
      <c r="O197" s="53" t="n">
        <v>189815.78</v>
      </c>
      <c r="P197" s="53" t="n">
        <v>189815.5</v>
      </c>
    </row>
    <row r="198" ht="13.8" customHeight="1" s="54">
      <c r="A198" s="53">
        <f>ROW(Source!A221)</f>
        <v/>
      </c>
      <c r="B198" s="53" t="n">
        <v>1497603598</v>
      </c>
      <c r="C198" s="53" t="n">
        <v>1497603596</v>
      </c>
      <c r="D198" s="53" t="n">
        <v>1483648472</v>
      </c>
      <c r="E198" s="53" t="n">
        <v>1080</v>
      </c>
      <c r="F198" s="53" t="n">
        <v>1</v>
      </c>
      <c r="G198" s="53" t="n">
        <v>1080</v>
      </c>
      <c r="H198" s="53" t="n">
        <v>3</v>
      </c>
      <c r="I198" s="53" t="inlineStr">
        <is>
          <t>TKP</t>
        </is>
      </c>
      <c r="J198" s="53" t="inlineStr">
        <is>
          <t>ТКП</t>
        </is>
      </c>
      <c r="K198" s="53" t="inlineStr">
        <is>
          <t>Стеклохолст, клей и армирующие материалы под окраску полный комплекс</t>
        </is>
      </c>
      <c r="L198" s="53" t="n">
        <v>1301</v>
      </c>
      <c r="M198" s="53" t="inlineStr">
        <is>
          <t>м2</t>
        </is>
      </c>
      <c r="N198" s="53" t="n">
        <v>1332.37</v>
      </c>
      <c r="O198" s="53" t="n">
        <v>267433.31</v>
      </c>
      <c r="P198" s="53" t="n">
        <v>267437.64</v>
      </c>
    </row>
    <row r="199" ht="13.8" customHeight="1" s="54">
      <c r="A199" s="53">
        <f>ROW(Source!A222)</f>
        <v/>
      </c>
      <c r="B199" s="53" t="n">
        <v>1497603599</v>
      </c>
      <c r="C199" s="53" t="n">
        <v>1497603597</v>
      </c>
      <c r="D199" s="53" t="n">
        <v>1483648472</v>
      </c>
      <c r="E199" s="53" t="n">
        <v>1080</v>
      </c>
      <c r="F199" s="53" t="n">
        <v>1</v>
      </c>
      <c r="G199" s="53" t="n">
        <v>1080</v>
      </c>
      <c r="H199" s="53" t="n">
        <v>3</v>
      </c>
      <c r="I199" s="53" t="inlineStr">
        <is>
          <t>PETR-131619</t>
        </is>
      </c>
      <c r="J199" s="53" t="inlineStr">
        <is>
          <t>ТКП</t>
        </is>
      </c>
      <c r="K199" s="53" t="inlineStr">
        <is>
          <t>Шлифсетки, абразивы, валики, кисти, кюветы, малярные расходники</t>
        </is>
      </c>
      <c r="L199" s="53" t="n">
        <v>1301</v>
      </c>
      <c r="M199" s="53" t="inlineStr">
        <is>
          <t>м2</t>
        </is>
      </c>
      <c r="N199" s="53" t="n">
        <v>4090.42</v>
      </c>
      <c r="O199" s="53" t="n">
        <v>205257.28</v>
      </c>
      <c r="P199" s="53" t="n">
        <v>205260.6</v>
      </c>
    </row>
    <row r="200" ht="13.8" customHeight="1" s="54">
      <c r="A200" s="53">
        <f>ROW(Source!A223)</f>
        <v/>
      </c>
      <c r="B200" s="53" t="n">
        <v>1497603600</v>
      </c>
      <c r="C200" s="53" t="n">
        <v>1497603598</v>
      </c>
      <c r="D200" s="53" t="n">
        <v>1483648472</v>
      </c>
      <c r="E200" s="53" t="n">
        <v>1080</v>
      </c>
      <c r="F200" s="53" t="n">
        <v>1</v>
      </c>
      <c r="G200" s="53" t="n">
        <v>1080</v>
      </c>
      <c r="H200" s="53" t="n">
        <v>3</v>
      </c>
      <c r="I200" s="53" t="inlineStr">
        <is>
          <t>PETR-977190</t>
        </is>
      </c>
      <c r="J200" s="53" t="inlineStr">
        <is>
          <t>ТКП</t>
        </is>
      </c>
      <c r="K200" s="53" t="inlineStr">
        <is>
          <t>Акустическая/минераловатная прокладка над потолком и в коробах</t>
        </is>
      </c>
      <c r="L200" s="53" t="n">
        <v>1301</v>
      </c>
      <c r="M200" s="53" t="inlineStr">
        <is>
          <t>м2</t>
        </is>
      </c>
      <c r="N200" s="53" t="n">
        <v>44.25</v>
      </c>
      <c r="O200" s="53" t="n">
        <v>20724.49</v>
      </c>
      <c r="P200" s="53" t="n">
        <v>20724.68</v>
      </c>
    </row>
    <row r="201" ht="13.8" customHeight="1" s="54">
      <c r="A201" s="53">
        <f>ROW(Source!A224)</f>
        <v/>
      </c>
      <c r="B201" s="53" t="n">
        <v>1497603601</v>
      </c>
      <c r="C201" s="53" t="n">
        <v>1497603599</v>
      </c>
      <c r="D201" s="53" t="n">
        <v>1483648472</v>
      </c>
      <c r="E201" s="53" t="n">
        <v>1080</v>
      </c>
      <c r="F201" s="53" t="n">
        <v>1</v>
      </c>
      <c r="G201" s="53" t="n">
        <v>1080</v>
      </c>
      <c r="H201" s="53" t="n">
        <v>3</v>
      </c>
      <c r="I201" s="53" t="inlineStr">
        <is>
          <t>TKP</t>
        </is>
      </c>
      <c r="J201" s="53" t="inlineStr">
        <is>
          <t>ТКП</t>
        </is>
      </c>
      <c r="K201" s="53" t="inlineStr">
        <is>
          <t>Потолочная система Armstrong/аналог с улучшенной плитой и подвесами</t>
        </is>
      </c>
      <c r="L201" s="53" t="n">
        <v>1301</v>
      </c>
      <c r="M201" s="53" t="inlineStr">
        <is>
          <t>м2</t>
        </is>
      </c>
      <c r="N201" s="53" t="n">
        <v>804.4299999999999</v>
      </c>
      <c r="O201" s="53" t="n">
        <v>986746.02</v>
      </c>
      <c r="P201" s="53" t="n">
        <v>986747.6899999999</v>
      </c>
    </row>
    <row r="202" ht="13.8" customHeight="1" s="54">
      <c r="A202" s="53">
        <f>ROW(Source!A225)</f>
        <v/>
      </c>
      <c r="B202" s="53" t="n">
        <v>1497603602</v>
      </c>
      <c r="C202" s="53" t="n">
        <v>1497603600</v>
      </c>
      <c r="D202" s="53" t="n">
        <v>1483648472</v>
      </c>
      <c r="E202" s="53" t="n">
        <v>1080</v>
      </c>
      <c r="F202" s="53" t="n">
        <v>1</v>
      </c>
      <c r="G202" s="53" t="n">
        <v>1080</v>
      </c>
      <c r="H202" s="53" t="n">
        <v>3</v>
      </c>
      <c r="I202" s="53" t="inlineStr">
        <is>
          <t>PETR-1090568</t>
        </is>
      </c>
      <c r="J202" s="53" t="inlineStr">
        <is>
          <t>ТКП</t>
        </is>
      </c>
      <c r="K202" s="53" t="inlineStr">
        <is>
          <t>Подвесная система Armstrong: профили, подвесы, уголок, крепеж</t>
        </is>
      </c>
      <c r="L202" s="53" t="n">
        <v>1301</v>
      </c>
      <c r="M202" s="53" t="inlineStr">
        <is>
          <t>м2</t>
        </is>
      </c>
      <c r="N202" s="53" t="n">
        <v>804.4299999999999</v>
      </c>
      <c r="O202" s="53" t="n">
        <v>466464.82</v>
      </c>
      <c r="P202" s="53" t="n">
        <v>466462.54</v>
      </c>
    </row>
    <row r="203" ht="13.8" customHeight="1" s="54">
      <c r="A203" s="53">
        <f>ROW(Source!A226)</f>
        <v/>
      </c>
      <c r="B203" s="53" t="n">
        <v>1497603603</v>
      </c>
      <c r="C203" s="53" t="n">
        <v>1497603601</v>
      </c>
      <c r="D203" s="53" t="n">
        <v>1483648472</v>
      </c>
      <c r="E203" s="53" t="n">
        <v>1080</v>
      </c>
      <c r="F203" s="53" t="n">
        <v>1</v>
      </c>
      <c r="G203" s="53" t="n">
        <v>1080</v>
      </c>
      <c r="H203" s="53" t="n">
        <v>3</v>
      </c>
      <c r="I203" s="53" t="inlineStr">
        <is>
          <t>PETR-612182</t>
        </is>
      </c>
      <c r="J203" s="53" t="inlineStr">
        <is>
          <t>ТКП</t>
        </is>
      </c>
      <c r="K203" s="53" t="inlineStr">
        <is>
          <t>Отделка порталов и проходных проемов: доборы, наличники, уголки, герметики</t>
        </is>
      </c>
      <c r="L203" s="53" t="n">
        <v>1301</v>
      </c>
      <c r="M203" s="53" t="inlineStr">
        <is>
          <t>компл.</t>
        </is>
      </c>
      <c r="N203" s="53" t="n">
        <v>29.16</v>
      </c>
      <c r="O203" s="53" t="n">
        <v>211361.59</v>
      </c>
      <c r="P203" s="53" t="n">
        <v>211361.58</v>
      </c>
    </row>
    <row r="204" ht="13.8" customHeight="1" s="54">
      <c r="A204" s="53">
        <f>ROW(Source!A227)</f>
        <v/>
      </c>
      <c r="B204" s="53" t="n">
        <v>1497603604</v>
      </c>
      <c r="C204" s="53" t="n">
        <v>1497603602</v>
      </c>
      <c r="D204" s="53" t="n">
        <v>1483648472</v>
      </c>
      <c r="E204" s="53" t="n">
        <v>1080</v>
      </c>
      <c r="F204" s="53" t="n">
        <v>1</v>
      </c>
      <c r="G204" s="53" t="n">
        <v>1080</v>
      </c>
      <c r="H204" s="53" t="n">
        <v>3</v>
      </c>
      <c r="I204" s="53" t="inlineStr">
        <is>
          <t>PETR-148719</t>
        </is>
      </c>
      <c r="J204" s="53" t="inlineStr">
        <is>
          <t>ТКП</t>
        </is>
      </c>
      <c r="K204" s="53" t="inlineStr">
        <is>
          <t>Материалы усиления и ремонта проемов: уголок, смесь, анкера, сетка</t>
        </is>
      </c>
      <c r="L204" s="53" t="n">
        <v>1301</v>
      </c>
      <c r="M204" s="53" t="inlineStr">
        <is>
          <t>компл.</t>
        </is>
      </c>
      <c r="N204" s="53" t="n">
        <v>66</v>
      </c>
      <c r="O204" s="53" t="n">
        <v>257594.7</v>
      </c>
      <c r="P204" s="53" t="n">
        <v>257594.84</v>
      </c>
    </row>
    <row r="205" ht="13.8" customHeight="1" s="54">
      <c r="A205" s="53">
        <f>ROW(Source!A228)</f>
        <v/>
      </c>
      <c r="B205" s="53" t="n">
        <v>1497603605</v>
      </c>
      <c r="C205" s="53" t="n">
        <v>1497603603</v>
      </c>
      <c r="D205" s="53" t="n">
        <v>1483648472</v>
      </c>
      <c r="E205" s="53" t="n">
        <v>1080</v>
      </c>
      <c r="F205" s="53" t="n">
        <v>1</v>
      </c>
      <c r="G205" s="53" t="n">
        <v>1080</v>
      </c>
      <c r="H205" s="53" t="n">
        <v>3</v>
      </c>
      <c r="I205" s="53" t="inlineStr">
        <is>
          <t>PETR-1060656</t>
        </is>
      </c>
      <c r="J205" s="53" t="inlineStr">
        <is>
          <t>ТКП</t>
        </is>
      </c>
      <c r="K205" s="53" t="inlineStr">
        <is>
          <t>Противопожарные и технические двери на границах блоков с фурнитурой</t>
        </is>
      </c>
      <c r="L205" s="53" t="n">
        <v>1301</v>
      </c>
      <c r="M205" s="53" t="inlineStr">
        <is>
          <t>компл.</t>
        </is>
      </c>
      <c r="N205" s="53" t="n">
        <v>3</v>
      </c>
      <c r="O205" s="53" t="n">
        <v>753828.6</v>
      </c>
      <c r="P205" s="53" t="n">
        <v>753828.61</v>
      </c>
    </row>
    <row r="206" ht="13.8" customHeight="1" s="54">
      <c r="A206" s="53">
        <f>ROW(Source!A229)</f>
        <v/>
      </c>
      <c r="B206" s="53" t="n">
        <v>1497603606</v>
      </c>
      <c r="C206" s="53" t="n">
        <v>1497603604</v>
      </c>
      <c r="D206" s="53" t="n">
        <v>1483648472</v>
      </c>
      <c r="E206" s="53" t="n">
        <v>1080</v>
      </c>
      <c r="F206" s="53" t="n">
        <v>1</v>
      </c>
      <c r="G206" s="53" t="n">
        <v>1080</v>
      </c>
      <c r="H206" s="53" t="n">
        <v>3</v>
      </c>
      <c r="I206" s="53" t="inlineStr">
        <is>
          <t>PETR-740762</t>
        </is>
      </c>
      <c r="J206" s="53" t="inlineStr">
        <is>
          <t>ТКП</t>
        </is>
      </c>
      <c r="K206" s="53" t="inlineStr">
        <is>
          <t>Материалы ремонта оконных откосов: шпаклевка, уголки, грунт, краска</t>
        </is>
      </c>
      <c r="L206" s="53" t="n">
        <v>1301</v>
      </c>
      <c r="M206" s="53" t="inlineStr">
        <is>
          <t>компл.</t>
        </is>
      </c>
      <c r="N206" s="53" t="n">
        <v>26.4</v>
      </c>
      <c r="O206" s="53" t="n">
        <v>132477.31</v>
      </c>
      <c r="P206" s="53" t="n">
        <v>132477.34</v>
      </c>
    </row>
    <row r="207" ht="13.8" customHeight="1" s="54">
      <c r="A207" s="53">
        <f>ROW(Source!A230)</f>
        <v/>
      </c>
      <c r="B207" s="53" t="n">
        <v>1497603607</v>
      </c>
      <c r="C207" s="53" t="n">
        <v>1497603605</v>
      </c>
      <c r="D207" s="53" t="n">
        <v>1483648472</v>
      </c>
      <c r="E207" s="53" t="n">
        <v>1080</v>
      </c>
      <c r="F207" s="53" t="n">
        <v>1</v>
      </c>
      <c r="G207" s="53" t="n">
        <v>1080</v>
      </c>
      <c r="H207" s="53" t="n">
        <v>3</v>
      </c>
      <c r="I207" s="53" t="inlineStr">
        <is>
          <t>PETR-667630</t>
        </is>
      </c>
      <c r="J207" s="53" t="inlineStr">
        <is>
          <t>ТКП</t>
        </is>
      </c>
      <c r="K207" s="53" t="inlineStr">
        <is>
          <t>Подоконник/накладка подоконника и торцевые элементы</t>
        </is>
      </c>
      <c r="L207" s="53" t="n">
        <v>1301</v>
      </c>
      <c r="M207" s="53" t="inlineStr">
        <is>
          <t>м.п.</t>
        </is>
      </c>
      <c r="N207" s="53" t="n">
        <v>42.24</v>
      </c>
      <c r="O207" s="53" t="n">
        <v>84785.39999999999</v>
      </c>
      <c r="P207" s="53" t="n">
        <v>84785.5</v>
      </c>
    </row>
    <row r="208" ht="13.8" customHeight="1" s="54">
      <c r="A208" s="53">
        <f>ROW(Source!A231)</f>
        <v/>
      </c>
      <c r="B208" s="53" t="n">
        <v>1497603608</v>
      </c>
      <c r="C208" s="53" t="n">
        <v>1497603606</v>
      </c>
      <c r="D208" s="53" t="n">
        <v>1483648472</v>
      </c>
      <c r="E208" s="53" t="n">
        <v>1080</v>
      </c>
      <c r="F208" s="53" t="n">
        <v>1</v>
      </c>
      <c r="G208" s="53" t="n">
        <v>1080</v>
      </c>
      <c r="H208" s="53" t="n">
        <v>3</v>
      </c>
      <c r="I208" s="53" t="inlineStr">
        <is>
          <t>PETR-684427</t>
        </is>
      </c>
      <c r="J208" s="53" t="inlineStr">
        <is>
          <t>ТКП</t>
        </is>
      </c>
      <c r="K208" s="53" t="inlineStr">
        <is>
          <t>Оконная фурнитура, ручки, регулировочные и герметизирующие материалы</t>
        </is>
      </c>
      <c r="L208" s="53" t="n">
        <v>1301</v>
      </c>
      <c r="M208" s="53" t="inlineStr">
        <is>
          <t>компл.</t>
        </is>
      </c>
      <c r="N208" s="53" t="n">
        <v>25.2</v>
      </c>
      <c r="O208" s="53" t="n">
        <v>61822.66</v>
      </c>
      <c r="P208" s="53" t="n">
        <v>61822.76</v>
      </c>
    </row>
    <row r="209" ht="13.8" customHeight="1" s="54">
      <c r="A209" s="53">
        <f>ROW(Source!A232)</f>
        <v/>
      </c>
      <c r="B209" s="53" t="n">
        <v>1497603609</v>
      </c>
      <c r="C209" s="53" t="n">
        <v>1497603607</v>
      </c>
      <c r="D209" s="53" t="n">
        <v>1483648472</v>
      </c>
      <c r="E209" s="53" t="n">
        <v>1080</v>
      </c>
      <c r="F209" s="53" t="n">
        <v>1</v>
      </c>
      <c r="G209" s="53" t="n">
        <v>1080</v>
      </c>
      <c r="H209" s="53" t="n">
        <v>3</v>
      </c>
      <c r="I209" s="53" t="inlineStr">
        <is>
          <t>TKP</t>
        </is>
      </c>
      <c r="J209" s="53" t="inlineStr">
        <is>
          <t>ТКП</t>
        </is>
      </c>
      <c r="K209" s="53" t="inlineStr">
        <is>
          <t>Замена/ремонт стеклопакетов, отливов, уплотнений и сложной оконной фурнитуры</t>
        </is>
      </c>
      <c r="L209" s="53" t="n">
        <v>1301</v>
      </c>
      <c r="M209" s="53" t="inlineStr">
        <is>
          <t>компл.</t>
        </is>
      </c>
      <c r="N209" s="53" t="n">
        <v>51.45</v>
      </c>
      <c r="O209" s="53" t="n">
        <v>1061407.84</v>
      </c>
      <c r="P209" s="53" t="n">
        <v>1061407.82</v>
      </c>
    </row>
    <row r="210" ht="13.8" customHeight="1" s="54">
      <c r="A210" s="53">
        <f>ROW(Source!A233)</f>
        <v/>
      </c>
      <c r="B210" s="53" t="n">
        <v>1497603610</v>
      </c>
      <c r="C210" s="53" t="n">
        <v>1497603608</v>
      </c>
      <c r="D210" s="53" t="n">
        <v>1483648472</v>
      </c>
      <c r="E210" s="53" t="n">
        <v>1080</v>
      </c>
      <c r="F210" s="53" t="n">
        <v>1</v>
      </c>
      <c r="G210" s="53" t="n">
        <v>1080</v>
      </c>
      <c r="H210" s="53" t="n">
        <v>3</v>
      </c>
      <c r="I210" s="53" t="inlineStr">
        <is>
          <t>PETR-1075012</t>
        </is>
      </c>
      <c r="J210" s="53" t="inlineStr">
        <is>
          <t>ТКП</t>
        </is>
      </c>
      <c r="K210" s="53" t="inlineStr">
        <is>
          <t>Акриловый герметик, примыкания, трещины и швы под окраску</t>
        </is>
      </c>
      <c r="L210" s="53" t="n">
        <v>1301</v>
      </c>
      <c r="M210" s="53" t="inlineStr">
        <is>
          <t>шт.</t>
        </is>
      </c>
      <c r="N210" s="53" t="n">
        <v>107.8</v>
      </c>
      <c r="O210" s="53" t="n">
        <v>34861.44</v>
      </c>
      <c r="P210" s="53" t="n">
        <v>34861.17</v>
      </c>
    </row>
    <row r="211" ht="13.8" customHeight="1" s="54">
      <c r="A211" s="53">
        <f>ROW(Source!A234)</f>
        <v/>
      </c>
      <c r="B211" s="53" t="n">
        <v>1497603611</v>
      </c>
      <c r="C211" s="53" t="n">
        <v>1497603609</v>
      </c>
      <c r="D211" s="53" t="n">
        <v>1483648472</v>
      </c>
      <c r="E211" s="53" t="n">
        <v>1080</v>
      </c>
      <c r="F211" s="53" t="n">
        <v>1</v>
      </c>
      <c r="G211" s="53" t="n">
        <v>1080</v>
      </c>
      <c r="H211" s="53" t="n">
        <v>3</v>
      </c>
      <c r="I211" s="53" t="inlineStr">
        <is>
          <t>PETR-968886</t>
        </is>
      </c>
      <c r="J211" s="53" t="inlineStr">
        <is>
          <t>ТКП</t>
        </is>
      </c>
      <c r="K211" s="53" t="inlineStr">
        <is>
          <t>Жалюзи/рулонные шторы по оконным проемам</t>
        </is>
      </c>
      <c r="L211" s="53" t="n">
        <v>1301</v>
      </c>
      <c r="M211" s="53" t="inlineStr">
        <is>
          <t>м2</t>
        </is>
      </c>
      <c r="N211" s="53" t="n">
        <v>60.48</v>
      </c>
      <c r="O211" s="53" t="n">
        <v>236050.42</v>
      </c>
      <c r="P211" s="53" t="n">
        <v>236050.54</v>
      </c>
    </row>
    <row r="212" ht="13.8" customHeight="1" s="54">
      <c r="A212" s="53">
        <f>ROW(Source!A235)</f>
        <v/>
      </c>
      <c r="B212" s="53" t="n">
        <v>1497603612</v>
      </c>
      <c r="C212" s="53" t="n">
        <v>1497603610</v>
      </c>
      <c r="D212" s="53" t="n">
        <v>1483648472</v>
      </c>
      <c r="E212" s="53" t="n">
        <v>1080</v>
      </c>
      <c r="F212" s="53" t="n">
        <v>1</v>
      </c>
      <c r="G212" s="53" t="n">
        <v>1080</v>
      </c>
      <c r="H212" s="53" t="n">
        <v>3</v>
      </c>
      <c r="I212" s="53" t="inlineStr">
        <is>
          <t>PETR-613527</t>
        </is>
      </c>
      <c r="J212" s="53" t="inlineStr">
        <is>
          <t>ТКП</t>
        </is>
      </c>
      <c r="K212" s="53" t="inlineStr">
        <is>
          <t>Карнизы/потолочные шины и крепеж</t>
        </is>
      </c>
      <c r="L212" s="53" t="n">
        <v>1301</v>
      </c>
      <c r="M212" s="53" t="inlineStr">
        <is>
          <t>м.п.</t>
        </is>
      </c>
      <c r="N212" s="53" t="n">
        <v>45.36</v>
      </c>
      <c r="O212" s="53" t="n">
        <v>60698.48</v>
      </c>
      <c r="P212" s="53" t="n">
        <v>60698.71</v>
      </c>
    </row>
    <row r="213" ht="13.8" customHeight="1" s="54">
      <c r="A213" s="53">
        <f>ROW(Source!A236)</f>
        <v/>
      </c>
      <c r="B213" s="53" t="n">
        <v>1497603613</v>
      </c>
      <c r="C213" s="53" t="n">
        <v>1497603611</v>
      </c>
      <c r="D213" s="53" t="n">
        <v>1483648472</v>
      </c>
      <c r="E213" s="53" t="n">
        <v>1080</v>
      </c>
      <c r="F213" s="53" t="n">
        <v>1</v>
      </c>
      <c r="G213" s="53" t="n">
        <v>1080</v>
      </c>
      <c r="H213" s="53" t="n">
        <v>3</v>
      </c>
      <c r="I213" s="53" t="inlineStr">
        <is>
          <t>PETR-810471</t>
        </is>
      </c>
      <c r="J213" s="53" t="inlineStr">
        <is>
          <t>ТКП</t>
        </is>
      </c>
      <c r="K213" s="53" t="inlineStr">
        <is>
          <t>Радиатор отопления/экран радиатора с комплектом подключения</t>
        </is>
      </c>
      <c r="L213" s="53" t="n">
        <v>1301</v>
      </c>
      <c r="M213" s="53" t="inlineStr">
        <is>
          <t>шт.</t>
        </is>
      </c>
      <c r="N213" s="53" t="n">
        <v>35.7</v>
      </c>
      <c r="O213" s="53" t="n">
        <v>736487.0699999999</v>
      </c>
      <c r="P213" s="53" t="n">
        <v>736487.0600000001</v>
      </c>
    </row>
    <row r="214" ht="13.8" customHeight="1" s="54">
      <c r="A214" s="53">
        <f>ROW(Source!A237)</f>
        <v/>
      </c>
      <c r="B214" s="53" t="n">
        <v>1497603614</v>
      </c>
      <c r="C214" s="53" t="n">
        <v>1497603612</v>
      </c>
      <c r="D214" s="53" t="n">
        <v>1483648472</v>
      </c>
      <c r="E214" s="53" t="n">
        <v>1080</v>
      </c>
      <c r="F214" s="53" t="n">
        <v>1</v>
      </c>
      <c r="G214" s="53" t="n">
        <v>1080</v>
      </c>
      <c r="H214" s="53" t="n">
        <v>3</v>
      </c>
      <c r="I214" s="53" t="inlineStr">
        <is>
          <t>PETR-614795</t>
        </is>
      </c>
      <c r="J214" s="53" t="inlineStr">
        <is>
          <t>ТКП</t>
        </is>
      </c>
      <c r="K214" s="53" t="inlineStr">
        <is>
          <t>Термостатические клапаны, запорная арматура и воздухоотводчики отопления</t>
        </is>
      </c>
      <c r="L214" s="53" t="n">
        <v>1301</v>
      </c>
      <c r="M214" s="53" t="inlineStr">
        <is>
          <t>компл.</t>
        </is>
      </c>
      <c r="N214" s="53" t="n">
        <v>68.2</v>
      </c>
      <c r="O214" s="53" t="n">
        <v>319417.43</v>
      </c>
      <c r="P214" s="53" t="n">
        <v>319417.6</v>
      </c>
    </row>
    <row r="215" ht="13.8" customHeight="1" s="54">
      <c r="A215" s="53">
        <f>ROW(Source!A238)</f>
        <v/>
      </c>
      <c r="B215" s="53" t="n">
        <v>1497603615</v>
      </c>
      <c r="C215" s="53" t="n">
        <v>1497603613</v>
      </c>
      <c r="D215" s="53" t="n">
        <v>1483648472</v>
      </c>
      <c r="E215" s="53" t="n">
        <v>1080</v>
      </c>
      <c r="F215" s="53" t="n">
        <v>1</v>
      </c>
      <c r="G215" s="53" t="n">
        <v>1080</v>
      </c>
      <c r="H215" s="53" t="n">
        <v>3</v>
      </c>
      <c r="I215" s="53" t="inlineStr">
        <is>
          <t>PETR-148982</t>
        </is>
      </c>
      <c r="J215" s="53" t="inlineStr">
        <is>
          <t>ТКП</t>
        </is>
      </c>
      <c r="K215" s="53" t="inlineStr">
        <is>
          <t>Трубы отопления, фитинги, изоляция и крепеж</t>
        </is>
      </c>
      <c r="L215" s="53" t="n">
        <v>1301</v>
      </c>
      <c r="M215" s="53" t="inlineStr">
        <is>
          <t>м.п.</t>
        </is>
      </c>
      <c r="N215" s="53" t="n">
        <v>285.2</v>
      </c>
      <c r="O215" s="53" t="n">
        <v>206721.52</v>
      </c>
      <c r="P215" s="53" t="n">
        <v>206722.64</v>
      </c>
    </row>
    <row r="216" ht="13.8" customHeight="1" s="54">
      <c r="A216" s="53">
        <f>ROW(Source!A239)</f>
        <v/>
      </c>
      <c r="B216" s="53" t="n">
        <v>1497603616</v>
      </c>
      <c r="C216" s="53" t="n">
        <v>1497603614</v>
      </c>
      <c r="D216" s="53" t="n">
        <v>1483648472</v>
      </c>
      <c r="E216" s="53" t="n">
        <v>1080</v>
      </c>
      <c r="F216" s="53" t="n">
        <v>1</v>
      </c>
      <c r="G216" s="53" t="n">
        <v>1080</v>
      </c>
      <c r="H216" s="53" t="n">
        <v>3</v>
      </c>
      <c r="I216" s="53" t="inlineStr">
        <is>
          <t>PETR-616826</t>
        </is>
      </c>
      <c r="J216" s="53" t="inlineStr">
        <is>
          <t>ТКП</t>
        </is>
      </c>
      <c r="K216" s="53" t="inlineStr">
        <is>
          <t>Кронштейны, крепеж и расходники для отопительных приборов</t>
        </is>
      </c>
      <c r="L216" s="53" t="n">
        <v>1301</v>
      </c>
      <c r="M216" s="53" t="inlineStr">
        <is>
          <t>компл.</t>
        </is>
      </c>
      <c r="N216" s="53" t="n">
        <v>68.2</v>
      </c>
      <c r="O216" s="53" t="n">
        <v>136893.09</v>
      </c>
      <c r="P216" s="53" t="n">
        <v>136893.26</v>
      </c>
    </row>
    <row r="217" ht="13.8" customHeight="1" s="54">
      <c r="A217" s="53">
        <f>ROW(Source!A240)</f>
        <v/>
      </c>
      <c r="B217" s="53" t="n">
        <v>1497603617</v>
      </c>
      <c r="C217" s="53" t="n">
        <v>1497603615</v>
      </c>
      <c r="D217" s="53" t="n">
        <v>1483648472</v>
      </c>
      <c r="E217" s="53" t="n">
        <v>1080</v>
      </c>
      <c r="F217" s="53" t="n">
        <v>1</v>
      </c>
      <c r="G217" s="53" t="n">
        <v>1080</v>
      </c>
      <c r="H217" s="53" t="n">
        <v>3</v>
      </c>
      <c r="I217" s="53" t="inlineStr">
        <is>
          <t>TKP</t>
        </is>
      </c>
      <c r="J217" s="53" t="inlineStr">
        <is>
          <t>ТКП</t>
        </is>
      </c>
      <c r="K217" s="53" t="inlineStr">
        <is>
          <t>Балансировочная арматура, промывка, опрессовка и теплоизоляция отопления</t>
        </is>
      </c>
      <c r="L217" s="53" t="n">
        <v>1301</v>
      </c>
      <c r="M217" s="53" t="inlineStr">
        <is>
          <t>компл.</t>
        </is>
      </c>
      <c r="N217" s="53" t="n">
        <v>68.2</v>
      </c>
      <c r="O217" s="53" t="n">
        <v>646440.52</v>
      </c>
      <c r="P217" s="53" t="n">
        <v>646440.38</v>
      </c>
    </row>
    <row r="218" ht="13.8" customHeight="1" s="54">
      <c r="A218" s="53">
        <f>ROW(Source!A241)</f>
        <v/>
      </c>
      <c r="B218" s="53" t="n">
        <v>1497603618</v>
      </c>
      <c r="C218" s="53" t="n">
        <v>1497603616</v>
      </c>
      <c r="D218" s="53" t="n">
        <v>1483648472</v>
      </c>
      <c r="E218" s="53" t="n">
        <v>1080</v>
      </c>
      <c r="F218" s="53" t="n">
        <v>1</v>
      </c>
      <c r="G218" s="53" t="n">
        <v>1080</v>
      </c>
      <c r="H218" s="53" t="n">
        <v>3</v>
      </c>
      <c r="I218" s="53" t="inlineStr">
        <is>
          <t>PETR-106867</t>
        </is>
      </c>
      <c r="J218" s="53" t="inlineStr">
        <is>
          <t>ТКП</t>
        </is>
      </c>
      <c r="K218" s="53" t="inlineStr">
        <is>
          <t>Вентиляционные решетки/диффузоры для помещений</t>
        </is>
      </c>
      <c r="L218" s="53" t="n">
        <v>1301</v>
      </c>
      <c r="M218" s="53" t="inlineStr">
        <is>
          <t>шт.</t>
        </is>
      </c>
      <c r="N218" s="53" t="n">
        <v>120.75</v>
      </c>
      <c r="O218" s="53" t="n">
        <v>296233.56</v>
      </c>
      <c r="P218" s="53" t="n">
        <v>296234.06</v>
      </c>
    </row>
    <row r="219" ht="13.8" customHeight="1" s="54">
      <c r="A219" s="53">
        <f>ROW(Source!A242)</f>
        <v/>
      </c>
      <c r="B219" s="53" t="n">
        <v>1497603619</v>
      </c>
      <c r="C219" s="53" t="n">
        <v>1497603617</v>
      </c>
      <c r="D219" s="53" t="n">
        <v>1483648472</v>
      </c>
      <c r="E219" s="53" t="n">
        <v>1080</v>
      </c>
      <c r="F219" s="53" t="n">
        <v>1</v>
      </c>
      <c r="G219" s="53" t="n">
        <v>1080</v>
      </c>
      <c r="H219" s="53" t="n">
        <v>3</v>
      </c>
      <c r="I219" s="53" t="inlineStr">
        <is>
          <t>PETR-101626</t>
        </is>
      </c>
      <c r="J219" s="53" t="inlineStr">
        <is>
          <t>ТКП</t>
        </is>
      </c>
      <c r="K219" s="53" t="inlineStr">
        <is>
          <t>Воздуховоды, фасонные части, клапаны и гибкие вставки</t>
        </is>
      </c>
      <c r="L219" s="53" t="n">
        <v>1301</v>
      </c>
      <c r="M219" s="53" t="inlineStr">
        <is>
          <t>м.п.</t>
        </is>
      </c>
      <c r="N219" s="53" t="n">
        <v>821.21</v>
      </c>
      <c r="O219" s="53" t="n">
        <v>1282056.63</v>
      </c>
      <c r="P219" s="53" t="n">
        <v>1282057.31</v>
      </c>
    </row>
    <row r="220" ht="13.8" customHeight="1" s="54">
      <c r="A220" s="53">
        <f>ROW(Source!A243)</f>
        <v/>
      </c>
      <c r="B220" s="53" t="n">
        <v>1497603620</v>
      </c>
      <c r="C220" s="53" t="n">
        <v>1497603618</v>
      </c>
      <c r="D220" s="53" t="n">
        <v>1483648472</v>
      </c>
      <c r="E220" s="53" t="n">
        <v>1080</v>
      </c>
      <c r="F220" s="53" t="n">
        <v>1</v>
      </c>
      <c r="G220" s="53" t="n">
        <v>1080</v>
      </c>
      <c r="H220" s="53" t="n">
        <v>3</v>
      </c>
      <c r="I220" s="53" t="inlineStr">
        <is>
          <t>PETR-101626</t>
        </is>
      </c>
      <c r="J220" s="53" t="inlineStr">
        <is>
          <t>ТКП</t>
        </is>
      </c>
      <c r="K220" s="53" t="inlineStr">
        <is>
          <t>Крепеж, подвесы, изоляция и герметики вентиляционных трасс</t>
        </is>
      </c>
      <c r="L220" s="53" t="n">
        <v>1301</v>
      </c>
      <c r="M220" s="53" t="inlineStr">
        <is>
          <t>м.п.</t>
        </is>
      </c>
      <c r="N220" s="53" t="n">
        <v>821.21</v>
      </c>
      <c r="O220" s="53" t="n">
        <v>384613.7</v>
      </c>
      <c r="P220" s="53" t="n">
        <v>384617.19</v>
      </c>
    </row>
    <row r="221" ht="13.8" customHeight="1" s="54">
      <c r="A221" s="53">
        <f>ROW(Source!A244)</f>
        <v/>
      </c>
      <c r="B221" s="53" t="n">
        <v>1497603621</v>
      </c>
      <c r="C221" s="53" t="n">
        <v>1497603619</v>
      </c>
      <c r="D221" s="53" t="n">
        <v>1483648472</v>
      </c>
      <c r="E221" s="53" t="n">
        <v>1080</v>
      </c>
      <c r="F221" s="53" t="n">
        <v>1</v>
      </c>
      <c r="G221" s="53" t="n">
        <v>1080</v>
      </c>
      <c r="H221" s="53" t="n">
        <v>3</v>
      </c>
      <c r="I221" s="53" t="inlineStr">
        <is>
          <t>TKP</t>
        </is>
      </c>
      <c r="J221" s="53" t="inlineStr">
        <is>
          <t>ТКП</t>
        </is>
      </c>
      <c r="K221" s="53" t="inlineStr">
        <is>
          <t>Противопожарные/обратные клапаны, дроссели и переходы вентиляции</t>
        </is>
      </c>
      <c r="L221" s="53" t="n">
        <v>1301</v>
      </c>
      <c r="M221" s="53" t="inlineStr">
        <is>
          <t>шт.</t>
        </is>
      </c>
      <c r="N221" s="53" t="n">
        <v>100.8</v>
      </c>
      <c r="O221" s="53" t="n">
        <v>472100.83</v>
      </c>
      <c r="P221" s="53" t="n">
        <v>472101.08</v>
      </c>
    </row>
    <row r="222" ht="13.8" customHeight="1" s="54">
      <c r="A222" s="53">
        <f>ROW(Source!A245)</f>
        <v/>
      </c>
      <c r="B222" s="53" t="n">
        <v>1497603622</v>
      </c>
      <c r="C222" s="53" t="n">
        <v>1497603620</v>
      </c>
      <c r="D222" s="53" t="n">
        <v>1483648472</v>
      </c>
      <c r="E222" s="53" t="n">
        <v>1080</v>
      </c>
      <c r="F222" s="53" t="n">
        <v>1</v>
      </c>
      <c r="G222" s="53" t="n">
        <v>1080</v>
      </c>
      <c r="H222" s="53" t="n">
        <v>3</v>
      </c>
      <c r="I222" s="53" t="inlineStr">
        <is>
          <t>TKP</t>
        </is>
      </c>
      <c r="J222" s="53" t="inlineStr">
        <is>
          <t>ТКП</t>
        </is>
      </c>
      <c r="K222" s="53" t="inlineStr">
        <is>
          <t>Приточная установка/бризер с фильтрами и комплектом монтажа</t>
        </is>
      </c>
      <c r="L222" s="53" t="n">
        <v>1301</v>
      </c>
      <c r="M222" s="53" t="inlineStr">
        <is>
          <t>шт.</t>
        </is>
      </c>
      <c r="N222" s="53" t="n">
        <v>18.54</v>
      </c>
      <c r="O222" s="53" t="n">
        <v>1757332.07</v>
      </c>
      <c r="P222" s="53" t="n">
        <v>1757332.05</v>
      </c>
    </row>
    <row r="223" ht="13.8" customHeight="1" s="54">
      <c r="A223" s="53">
        <f>ROW(Source!A246)</f>
        <v/>
      </c>
      <c r="B223" s="53" t="n">
        <v>1497603623</v>
      </c>
      <c r="C223" s="53" t="n">
        <v>1497603621</v>
      </c>
      <c r="D223" s="53" t="n">
        <v>1483648472</v>
      </c>
      <c r="E223" s="53" t="n">
        <v>1080</v>
      </c>
      <c r="F223" s="53" t="n">
        <v>1</v>
      </c>
      <c r="G223" s="53" t="n">
        <v>1080</v>
      </c>
      <c r="H223" s="53" t="n">
        <v>3</v>
      </c>
      <c r="I223" s="53" t="inlineStr">
        <is>
          <t>TKP</t>
        </is>
      </c>
      <c r="J223" s="53" t="inlineStr">
        <is>
          <t>ТКП</t>
        </is>
      </c>
      <c r="K223" s="53" t="inlineStr">
        <is>
          <t>Автоматика вентиляции: регуляторы, датчики, питание, кабель</t>
        </is>
      </c>
      <c r="L223" s="53" t="n">
        <v>1301</v>
      </c>
      <c r="M223" s="53" t="inlineStr">
        <is>
          <t>компл.</t>
        </is>
      </c>
      <c r="N223" s="53" t="n">
        <v>37.8</v>
      </c>
      <c r="O223" s="53" t="n">
        <v>758733.7</v>
      </c>
      <c r="P223" s="53" t="n">
        <v>758733.88</v>
      </c>
    </row>
    <row r="224" ht="13.8" customHeight="1" s="54">
      <c r="A224" s="53">
        <f>ROW(Source!A247)</f>
        <v/>
      </c>
      <c r="B224" s="53" t="n">
        <v>1497603624</v>
      </c>
      <c r="C224" s="53" t="n">
        <v>1497603622</v>
      </c>
      <c r="D224" s="53" t="n">
        <v>1483648472</v>
      </c>
      <c r="E224" s="53" t="n">
        <v>1080</v>
      </c>
      <c r="F224" s="53" t="n">
        <v>1</v>
      </c>
      <c r="G224" s="53" t="n">
        <v>1080</v>
      </c>
      <c r="H224" s="53" t="n">
        <v>3</v>
      </c>
      <c r="I224" s="53" t="inlineStr">
        <is>
          <t>TKP</t>
        </is>
      </c>
      <c r="J224" s="53" t="inlineStr">
        <is>
          <t>ТКП</t>
        </is>
      </c>
      <c r="K224" s="53" t="inlineStr">
        <is>
          <t>Шумоглушители, гибкие вставки, теплоизоляция и ревизионные люки вентиляции</t>
        </is>
      </c>
      <c r="L224" s="53" t="n">
        <v>1301</v>
      </c>
      <c r="M224" s="53" t="inlineStr">
        <is>
          <t>компл.</t>
        </is>
      </c>
      <c r="N224" s="53" t="n">
        <v>37.8</v>
      </c>
      <c r="O224" s="53" t="n">
        <v>400442.99</v>
      </c>
      <c r="P224" s="53" t="n">
        <v>400442.88</v>
      </c>
    </row>
    <row r="225" ht="13.8" customHeight="1" s="54">
      <c r="A225" s="53">
        <f>ROW(Source!A248)</f>
        <v/>
      </c>
      <c r="B225" s="53" t="n">
        <v>1497603625</v>
      </c>
      <c r="C225" s="53" t="n">
        <v>1497603623</v>
      </c>
      <c r="D225" s="53" t="n">
        <v>1483648472</v>
      </c>
      <c r="E225" s="53" t="n">
        <v>1080</v>
      </c>
      <c r="F225" s="53" t="n">
        <v>1</v>
      </c>
      <c r="G225" s="53" t="n">
        <v>1080</v>
      </c>
      <c r="H225" s="53" t="n">
        <v>3</v>
      </c>
      <c r="I225" s="53" t="inlineStr">
        <is>
          <t>TKP</t>
        </is>
      </c>
      <c r="J225" s="53" t="inlineStr">
        <is>
          <t>ТКП</t>
        </is>
      </c>
      <c r="K225" s="53" t="inlineStr">
        <is>
          <t>Центральная комплектация вентиляции: автоматика, клапаны, шумоглушители, ревизии</t>
        </is>
      </c>
      <c r="L225" s="53" t="n">
        <v>1301</v>
      </c>
      <c r="M225" s="53" t="inlineStr">
        <is>
          <t>компл.</t>
        </is>
      </c>
      <c r="N225" s="53" t="n">
        <v>3</v>
      </c>
      <c r="O225" s="53" t="n">
        <v>1011238.68</v>
      </c>
      <c r="P225" s="53" t="n">
        <v>1011238.68</v>
      </c>
    </row>
    <row r="226" ht="13.8" customHeight="1" s="54">
      <c r="A226" s="53">
        <f>ROW(Source!A249)</f>
        <v/>
      </c>
      <c r="B226" s="53" t="n">
        <v>1497603626</v>
      </c>
      <c r="C226" s="53" t="n">
        <v>1497603624</v>
      </c>
      <c r="D226" s="53" t="n">
        <v>1483648472</v>
      </c>
      <c r="E226" s="53" t="n">
        <v>1080</v>
      </c>
      <c r="F226" s="53" t="n">
        <v>1</v>
      </c>
      <c r="G226" s="53" t="n">
        <v>1080</v>
      </c>
      <c r="H226" s="53" t="n">
        <v>3</v>
      </c>
      <c r="I226" s="53" t="inlineStr">
        <is>
          <t>TKP</t>
        </is>
      </c>
      <c r="J226" s="53" t="inlineStr">
        <is>
          <t>ТКП</t>
        </is>
      </c>
      <c r="K226" s="53" t="inlineStr">
        <is>
          <t>Сплит-система/внутренний блок кондиционирования с базовым комплектом</t>
        </is>
      </c>
      <c r="L226" s="53" t="n">
        <v>1301</v>
      </c>
      <c r="M226" s="53" t="inlineStr">
        <is>
          <t>шт.</t>
        </is>
      </c>
      <c r="N226" s="53" t="n">
        <v>22.66</v>
      </c>
      <c r="O226" s="53" t="n">
        <v>1642473.84</v>
      </c>
      <c r="P226" s="53" t="n">
        <v>1642473.75</v>
      </c>
    </row>
    <row r="227" ht="13.8" customHeight="1" s="54">
      <c r="A227" s="53">
        <f>ROW(Source!A250)</f>
        <v/>
      </c>
      <c r="B227" s="53" t="n">
        <v>1497603627</v>
      </c>
      <c r="C227" s="53" t="n">
        <v>1497603625</v>
      </c>
      <c r="D227" s="53" t="n">
        <v>1483648472</v>
      </c>
      <c r="E227" s="53" t="n">
        <v>1080</v>
      </c>
      <c r="F227" s="53" t="n">
        <v>1</v>
      </c>
      <c r="G227" s="53" t="n">
        <v>1080</v>
      </c>
      <c r="H227" s="53" t="n">
        <v>3</v>
      </c>
      <c r="I227" s="53" t="inlineStr">
        <is>
          <t>TKP</t>
        </is>
      </c>
      <c r="J227" s="53" t="inlineStr">
        <is>
          <t>ТКП</t>
        </is>
      </c>
      <c r="K227" s="53" t="inlineStr">
        <is>
          <t>Наружный блок кондиционирования/мультисплит с крепежом</t>
        </is>
      </c>
      <c r="L227" s="53" t="n">
        <v>1301</v>
      </c>
      <c r="M227" s="53" t="inlineStr">
        <is>
          <t>шт.</t>
        </is>
      </c>
      <c r="N227" s="53" t="n">
        <v>22.66</v>
      </c>
      <c r="O227" s="53" t="n">
        <v>2905915</v>
      </c>
      <c r="P227" s="53" t="n">
        <v>2905915.09</v>
      </c>
    </row>
    <row r="228" ht="13.8" customHeight="1" s="54">
      <c r="A228" s="53">
        <f>ROW(Source!A251)</f>
        <v/>
      </c>
      <c r="B228" s="53" t="n">
        <v>1497603628</v>
      </c>
      <c r="C228" s="53" t="n">
        <v>1497603626</v>
      </c>
      <c r="D228" s="53" t="n">
        <v>1483648472</v>
      </c>
      <c r="E228" s="53" t="n">
        <v>1080</v>
      </c>
      <c r="F228" s="53" t="n">
        <v>1</v>
      </c>
      <c r="G228" s="53" t="n">
        <v>1080</v>
      </c>
      <c r="H228" s="53" t="n">
        <v>3</v>
      </c>
      <c r="I228" s="53" t="inlineStr">
        <is>
          <t>TKP</t>
        </is>
      </c>
      <c r="J228" s="53" t="inlineStr">
        <is>
          <t>ТКП</t>
        </is>
      </c>
      <c r="K228" s="53" t="inlineStr">
        <is>
          <t>Медная трасса кондиционирования, фреоновые трубы и теплоизоляция</t>
        </is>
      </c>
      <c r="L228" s="53" t="n">
        <v>1301</v>
      </c>
      <c r="M228" s="53" t="inlineStr">
        <is>
          <t>м.п.</t>
        </is>
      </c>
      <c r="N228" s="53" t="n">
        <v>618.24</v>
      </c>
      <c r="O228" s="53" t="n">
        <v>1275422.94</v>
      </c>
      <c r="P228" s="53" t="n">
        <v>1275422.29</v>
      </c>
    </row>
    <row r="229" ht="13.8" customHeight="1" s="54">
      <c r="A229" s="53">
        <f>ROW(Source!A252)</f>
        <v/>
      </c>
      <c r="B229" s="53" t="n">
        <v>1497603629</v>
      </c>
      <c r="C229" s="53" t="n">
        <v>1497603627</v>
      </c>
      <c r="D229" s="53" t="n">
        <v>1483648472</v>
      </c>
      <c r="E229" s="53" t="n">
        <v>1080</v>
      </c>
      <c r="F229" s="53" t="n">
        <v>1</v>
      </c>
      <c r="G229" s="53" t="n">
        <v>1080</v>
      </c>
      <c r="H229" s="53" t="n">
        <v>3</v>
      </c>
      <c r="I229" s="53" t="inlineStr">
        <is>
          <t>PETR-103458</t>
        </is>
      </c>
      <c r="J229" s="53" t="inlineStr">
        <is>
          <t>ТКП</t>
        </is>
      </c>
      <c r="K229" s="53" t="inlineStr">
        <is>
          <t>Дренаж кондиционирования: труба, фитинги, помпа/обратный клапан</t>
        </is>
      </c>
      <c r="L229" s="53" t="n">
        <v>1301</v>
      </c>
      <c r="M229" s="53" t="inlineStr">
        <is>
          <t>м.п.</t>
        </is>
      </c>
      <c r="N229" s="53" t="n">
        <v>618.24</v>
      </c>
      <c r="O229" s="53" t="n">
        <v>448118.9</v>
      </c>
      <c r="P229" s="53" t="n">
        <v>448121.35</v>
      </c>
    </row>
    <row r="230" ht="13.8" customHeight="1" s="54">
      <c r="A230" s="53">
        <f>ROW(Source!A253)</f>
        <v/>
      </c>
      <c r="B230" s="53" t="n">
        <v>1497603630</v>
      </c>
      <c r="C230" s="53" t="n">
        <v>1497603628</v>
      </c>
      <c r="D230" s="53" t="n">
        <v>1483648472</v>
      </c>
      <c r="E230" s="53" t="n">
        <v>1080</v>
      </c>
      <c r="F230" s="53" t="n">
        <v>1</v>
      </c>
      <c r="G230" s="53" t="n">
        <v>1080</v>
      </c>
      <c r="H230" s="53" t="n">
        <v>3</v>
      </c>
      <c r="I230" s="53" t="inlineStr">
        <is>
          <t>TKP</t>
        </is>
      </c>
      <c r="J230" s="53" t="inlineStr">
        <is>
          <t>ТКП</t>
        </is>
      </c>
      <c r="K230" s="53" t="inlineStr">
        <is>
          <t>Дренажная помпа кондиционера с датчиком и крепежом</t>
        </is>
      </c>
      <c r="L230" s="53" t="n">
        <v>1301</v>
      </c>
      <c r="M230" s="53" t="inlineStr">
        <is>
          <t>шт.</t>
        </is>
      </c>
      <c r="N230" s="53" t="n">
        <v>48.3</v>
      </c>
      <c r="O230" s="53" t="n">
        <v>996423.6899999999</v>
      </c>
      <c r="P230" s="53" t="n">
        <v>996423.67</v>
      </c>
    </row>
    <row r="231" ht="13.8" customHeight="1" s="54">
      <c r="A231" s="53">
        <f>ROW(Source!A254)</f>
        <v/>
      </c>
      <c r="B231" s="53" t="n">
        <v>1497603631</v>
      </c>
      <c r="C231" s="53" t="n">
        <v>1497603629</v>
      </c>
      <c r="D231" s="53" t="n">
        <v>1483648472</v>
      </c>
      <c r="E231" s="53" t="n">
        <v>1080</v>
      </c>
      <c r="F231" s="53" t="n">
        <v>1</v>
      </c>
      <c r="G231" s="53" t="n">
        <v>1080</v>
      </c>
      <c r="H231" s="53" t="n">
        <v>3</v>
      </c>
      <c r="I231" s="53" t="inlineStr">
        <is>
          <t>TKP</t>
        </is>
      </c>
      <c r="J231" s="53" t="inlineStr">
        <is>
          <t>ТКП</t>
        </is>
      </c>
      <c r="K231" s="53" t="inlineStr">
        <is>
          <t>Алмазное бурение и гильзование проходок кондиционирования</t>
        </is>
      </c>
      <c r="L231" s="53" t="n">
        <v>1301</v>
      </c>
      <c r="M231" s="53" t="inlineStr">
        <is>
          <t>узел</t>
        </is>
      </c>
      <c r="N231" s="53" t="n">
        <v>48.3</v>
      </c>
      <c r="O231" s="53" t="n">
        <v>350094.82</v>
      </c>
      <c r="P231" s="53" t="n">
        <v>350094.8</v>
      </c>
    </row>
    <row r="232" ht="13.8" customHeight="1" s="54">
      <c r="A232" s="53">
        <f>ROW(Source!A255)</f>
        <v/>
      </c>
      <c r="B232" s="53" t="n">
        <v>1497603632</v>
      </c>
      <c r="C232" s="53" t="n">
        <v>1497603630</v>
      </c>
      <c r="D232" s="53" t="n">
        <v>1483648472</v>
      </c>
      <c r="E232" s="53" t="n">
        <v>1080</v>
      </c>
      <c r="F232" s="53" t="n">
        <v>1</v>
      </c>
      <c r="G232" s="53" t="n">
        <v>1080</v>
      </c>
      <c r="H232" s="53" t="n">
        <v>3</v>
      </c>
      <c r="I232" s="53" t="inlineStr">
        <is>
          <t>TKP</t>
        </is>
      </c>
      <c r="J232" s="53" t="inlineStr">
        <is>
          <t>ТКП</t>
        </is>
      </c>
      <c r="K232" s="53" t="inlineStr">
        <is>
          <t>Пусконаладка, вакуумирование, дозаправка и расходники кондиционирования</t>
        </is>
      </c>
      <c r="L232" s="53" t="n">
        <v>1301</v>
      </c>
      <c r="M232" s="53" t="inlineStr">
        <is>
          <t>компл.</t>
        </is>
      </c>
      <c r="N232" s="53" t="n">
        <v>48.3</v>
      </c>
      <c r="O232" s="53" t="n">
        <v>511677.16</v>
      </c>
      <c r="P232" s="53" t="n">
        <v>511677.02</v>
      </c>
    </row>
    <row r="233" ht="13.8" customHeight="1" s="54">
      <c r="A233" s="53">
        <f>ROW(Source!A256)</f>
        <v/>
      </c>
      <c r="B233" s="53" t="n">
        <v>1497603633</v>
      </c>
      <c r="C233" s="53" t="n">
        <v>1497603631</v>
      </c>
      <c r="D233" s="53" t="n">
        <v>1483648472</v>
      </c>
      <c r="E233" s="53" t="n">
        <v>1080</v>
      </c>
      <c r="F233" s="53" t="n">
        <v>1</v>
      </c>
      <c r="G233" s="53" t="n">
        <v>1080</v>
      </c>
      <c r="H233" s="53" t="n">
        <v>3</v>
      </c>
      <c r="I233" s="53" t="inlineStr">
        <is>
          <t>TKP</t>
        </is>
      </c>
      <c r="J233" s="53" t="inlineStr">
        <is>
          <t>ТКП</t>
        </is>
      </c>
      <c r="K233" s="53" t="inlineStr">
        <is>
          <t>Питание кондиционеров: автомат, кабель, коробка, маркировка</t>
        </is>
      </c>
      <c r="L233" s="53" t="n">
        <v>1301</v>
      </c>
      <c r="M233" s="53" t="inlineStr">
        <is>
          <t>компл.</t>
        </is>
      </c>
      <c r="N233" s="53" t="n">
        <v>48.3</v>
      </c>
      <c r="O233" s="53" t="n">
        <v>457816.38</v>
      </c>
      <c r="P233" s="53" t="n">
        <v>457816.28</v>
      </c>
    </row>
    <row r="234" ht="13.8" customHeight="1" s="54">
      <c r="A234" s="53">
        <f>ROW(Source!A257)</f>
        <v/>
      </c>
      <c r="B234" s="53" t="n">
        <v>1497603634</v>
      </c>
      <c r="C234" s="53" t="n">
        <v>1497603632</v>
      </c>
      <c r="D234" s="53" t="n">
        <v>1483648472</v>
      </c>
      <c r="E234" s="53" t="n">
        <v>1080</v>
      </c>
      <c r="F234" s="53" t="n">
        <v>1</v>
      </c>
      <c r="G234" s="53" t="n">
        <v>1080</v>
      </c>
      <c r="H234" s="53" t="n">
        <v>3</v>
      </c>
      <c r="I234" s="53" t="inlineStr">
        <is>
          <t>PETR-143208</t>
        </is>
      </c>
      <c r="J234" s="53" t="inlineStr">
        <is>
          <t>ТКП</t>
        </is>
      </c>
      <c r="K234" s="53" t="inlineStr">
        <is>
          <t>Кронштейны, виброопоры, крепеж и расходники кондиционирования</t>
        </is>
      </c>
      <c r="L234" s="53" t="n">
        <v>1301</v>
      </c>
      <c r="M234" s="53" t="inlineStr">
        <is>
          <t>компл.</t>
        </is>
      </c>
      <c r="N234" s="53" t="n">
        <v>50.6</v>
      </c>
      <c r="O234" s="53" t="n">
        <v>366766</v>
      </c>
      <c r="P234" s="53" t="n">
        <v>366765.98</v>
      </c>
    </row>
    <row r="235" ht="13.8" customHeight="1" s="54">
      <c r="A235" s="53">
        <f>ROW(Source!A258)</f>
        <v/>
      </c>
      <c r="B235" s="53" t="n">
        <v>1497603635</v>
      </c>
      <c r="C235" s="53" t="n">
        <v>1497603633</v>
      </c>
      <c r="D235" s="53" t="n">
        <v>1483648472</v>
      </c>
      <c r="E235" s="53" t="n">
        <v>1080</v>
      </c>
      <c r="F235" s="53" t="n">
        <v>1</v>
      </c>
      <c r="G235" s="53" t="n">
        <v>1080</v>
      </c>
      <c r="H235" s="53" t="n">
        <v>3</v>
      </c>
      <c r="I235" s="53" t="inlineStr">
        <is>
          <t>PETR-770855</t>
        </is>
      </c>
      <c r="J235" s="53" t="inlineStr">
        <is>
          <t>ТКП</t>
        </is>
      </c>
      <c r="K235" s="53" t="inlineStr">
        <is>
          <t>Кабель ГОСТКАБЕЛЬ ВВГнг(А)-LS 3х2,5</t>
        </is>
      </c>
      <c r="L235" s="53" t="n">
        <v>1301</v>
      </c>
      <c r="M235" s="53" t="inlineStr">
        <is>
          <t>м.п.</t>
        </is>
      </c>
      <c r="N235" s="53" t="n">
        <v>2428.8</v>
      </c>
      <c r="O235" s="53" t="n">
        <v>365631.55</v>
      </c>
      <c r="P235" s="53" t="n">
        <v>365637.47</v>
      </c>
    </row>
    <row r="236" ht="13.8" customHeight="1" s="54">
      <c r="A236" s="53">
        <f>ROW(Source!A259)</f>
        <v/>
      </c>
      <c r="B236" s="53" t="n">
        <v>1497603636</v>
      </c>
      <c r="C236" s="53" t="n">
        <v>1497603634</v>
      </c>
      <c r="D236" s="53" t="n">
        <v>1483648472</v>
      </c>
      <c r="E236" s="53" t="n">
        <v>1080</v>
      </c>
      <c r="F236" s="53" t="n">
        <v>1</v>
      </c>
      <c r="G236" s="53" t="n">
        <v>1080</v>
      </c>
      <c r="H236" s="53" t="n">
        <v>3</v>
      </c>
      <c r="I236" s="53" t="inlineStr">
        <is>
          <t>PETR-997026</t>
        </is>
      </c>
      <c r="J236" s="53" t="inlineStr">
        <is>
          <t>ТКП</t>
        </is>
      </c>
      <c r="K236" s="53" t="inlineStr">
        <is>
          <t>Кабель ВВГнг(А)-LS 3х1,5</t>
        </is>
      </c>
      <c r="L236" s="53" t="n">
        <v>1301</v>
      </c>
      <c r="M236" s="53" t="inlineStr">
        <is>
          <t>м.п.</t>
        </is>
      </c>
      <c r="N236" s="53" t="n">
        <v>1680.8</v>
      </c>
      <c r="O236" s="53" t="n">
        <v>159323.03</v>
      </c>
      <c r="P236" s="53" t="n">
        <v>159316.27</v>
      </c>
    </row>
    <row r="237" ht="13.8" customHeight="1" s="54">
      <c r="A237" s="53">
        <f>ROW(Source!A260)</f>
        <v/>
      </c>
      <c r="B237" s="53" t="n">
        <v>1497603637</v>
      </c>
      <c r="C237" s="53" t="n">
        <v>1497603635</v>
      </c>
      <c r="D237" s="53" t="n">
        <v>1483648472</v>
      </c>
      <c r="E237" s="53" t="n">
        <v>1080</v>
      </c>
      <c r="F237" s="53" t="n">
        <v>1</v>
      </c>
      <c r="G237" s="53" t="n">
        <v>1080</v>
      </c>
      <c r="H237" s="53" t="n">
        <v>3</v>
      </c>
      <c r="I237" s="53" t="inlineStr">
        <is>
          <t>PETR-660833</t>
        </is>
      </c>
      <c r="J237" s="53" t="inlineStr">
        <is>
          <t>ТКП</t>
        </is>
      </c>
      <c r="K237" s="53" t="inlineStr">
        <is>
          <t>Гофра, клипсы, кабельные стяжки, клеммы, расходники электромонтажа</t>
        </is>
      </c>
      <c r="L237" s="53" t="n">
        <v>1301</v>
      </c>
      <c r="M237" s="53" t="inlineStr">
        <is>
          <t>м.п.</t>
        </is>
      </c>
      <c r="N237" s="53" t="n">
        <v>6881.6</v>
      </c>
      <c r="O237" s="53" t="n">
        <v>729036.7</v>
      </c>
      <c r="P237" s="53" t="n">
        <v>729017.92</v>
      </c>
    </row>
    <row r="238" ht="13.8" customHeight="1" s="54">
      <c r="A238" s="53">
        <f>ROW(Source!A261)</f>
        <v/>
      </c>
      <c r="B238" s="53" t="n">
        <v>1497603638</v>
      </c>
      <c r="C238" s="53" t="n">
        <v>1497603636</v>
      </c>
      <c r="D238" s="53" t="n">
        <v>1483648472</v>
      </c>
      <c r="E238" s="53" t="n">
        <v>1080</v>
      </c>
      <c r="F238" s="53" t="n">
        <v>1</v>
      </c>
      <c r="G238" s="53" t="n">
        <v>1080</v>
      </c>
      <c r="H238" s="53" t="n">
        <v>3</v>
      </c>
      <c r="I238" s="53" t="inlineStr">
        <is>
          <t>PETR-128017</t>
        </is>
      </c>
      <c r="J238" s="53" t="inlineStr">
        <is>
          <t>ТКП</t>
        </is>
      </c>
      <c r="K238" s="53" t="inlineStr">
        <is>
          <t>Подрозетники, распределительные коробки, монтажные стаканы</t>
        </is>
      </c>
      <c r="L238" s="53" t="n">
        <v>1301</v>
      </c>
      <c r="M238" s="53" t="inlineStr">
        <is>
          <t>шт.</t>
        </is>
      </c>
      <c r="N238" s="53" t="n">
        <v>614.9</v>
      </c>
      <c r="O238" s="53" t="n">
        <v>191996.38</v>
      </c>
      <c r="P238" s="53" t="n">
        <v>191994.02</v>
      </c>
    </row>
    <row r="239" ht="13.8" customHeight="1" s="54">
      <c r="A239" s="53">
        <f>ROW(Source!A262)</f>
        <v/>
      </c>
      <c r="B239" s="53" t="n">
        <v>1497603639</v>
      </c>
      <c r="C239" s="53" t="n">
        <v>1497603637</v>
      </c>
      <c r="D239" s="53" t="n">
        <v>1483648472</v>
      </c>
      <c r="E239" s="53" t="n">
        <v>1080</v>
      </c>
      <c r="F239" s="53" t="n">
        <v>1</v>
      </c>
      <c r="G239" s="53" t="n">
        <v>1080</v>
      </c>
      <c r="H239" s="53" t="n">
        <v>3</v>
      </c>
      <c r="I239" s="53" t="inlineStr">
        <is>
          <t>PETR-128022</t>
        </is>
      </c>
      <c r="J239" s="53" t="inlineStr">
        <is>
          <t>ТКП</t>
        </is>
      </c>
      <c r="K239" s="53" t="inlineStr">
        <is>
          <t>Распределительные коробки, клеммники WAGO, DIN-рейки и маркировка линий</t>
        </is>
      </c>
      <c r="L239" s="53" t="n">
        <v>1301</v>
      </c>
      <c r="M239" s="53" t="inlineStr">
        <is>
          <t>компл.</t>
        </is>
      </c>
      <c r="N239" s="53" t="n">
        <v>196.9</v>
      </c>
      <c r="O239" s="53" t="n">
        <v>186633.63</v>
      </c>
      <c r="P239" s="53" t="n">
        <v>186633.59</v>
      </c>
    </row>
    <row r="240" ht="13.8" customHeight="1" s="54">
      <c r="A240" s="53">
        <f>ROW(Source!A263)</f>
        <v/>
      </c>
      <c r="B240" s="53" t="n">
        <v>1497603640</v>
      </c>
      <c r="C240" s="53" t="n">
        <v>1497603638</v>
      </c>
      <c r="D240" s="53" t="n">
        <v>1483648472</v>
      </c>
      <c r="E240" s="53" t="n">
        <v>1080</v>
      </c>
      <c r="F240" s="53" t="n">
        <v>1</v>
      </c>
      <c r="G240" s="53" t="n">
        <v>1080</v>
      </c>
      <c r="H240" s="53" t="n">
        <v>3</v>
      </c>
      <c r="I240" s="53" t="inlineStr">
        <is>
          <t>TKP</t>
        </is>
      </c>
      <c r="J240" s="53" t="inlineStr">
        <is>
          <t>ТКП</t>
        </is>
      </c>
      <c r="K240" s="53" t="inlineStr">
        <is>
          <t>Розетка Systeme Electric/Legrand улучшенная</t>
        </is>
      </c>
      <c r="L240" s="53" t="n">
        <v>1301</v>
      </c>
      <c r="M240" s="53" t="inlineStr">
        <is>
          <t>шт.</t>
        </is>
      </c>
      <c r="N240" s="53" t="n">
        <v>202.4</v>
      </c>
      <c r="O240" s="53" t="n">
        <v>101566.34</v>
      </c>
      <c r="P240" s="53" t="n">
        <v>101565.96</v>
      </c>
    </row>
    <row r="241" ht="13.8" customHeight="1" s="54">
      <c r="A241" s="53">
        <f>ROW(Source!A264)</f>
        <v/>
      </c>
      <c r="B241" s="53" t="n">
        <v>1497603641</v>
      </c>
      <c r="C241" s="53" t="n">
        <v>1497603639</v>
      </c>
      <c r="D241" s="53" t="n">
        <v>1483648472</v>
      </c>
      <c r="E241" s="53" t="n">
        <v>1080</v>
      </c>
      <c r="F241" s="53" t="n">
        <v>1</v>
      </c>
      <c r="G241" s="53" t="n">
        <v>1080</v>
      </c>
      <c r="H241" s="53" t="n">
        <v>3</v>
      </c>
      <c r="I241" s="53" t="inlineStr">
        <is>
          <t>PETR-101691</t>
        </is>
      </c>
      <c r="J241" s="53" t="inlineStr">
        <is>
          <t>ТКП</t>
        </is>
      </c>
      <c r="K241" s="53" t="inlineStr">
        <is>
          <t>Выключатель одноклавишный/двухклавишный</t>
        </is>
      </c>
      <c r="L241" s="53" t="n">
        <v>1301</v>
      </c>
      <c r="M241" s="53" t="inlineStr">
        <is>
          <t>шт.</t>
        </is>
      </c>
      <c r="N241" s="53" t="n">
        <v>105.6</v>
      </c>
      <c r="O241" s="53" t="n">
        <v>30616.61</v>
      </c>
      <c r="P241" s="53" t="n">
        <v>30616.99</v>
      </c>
    </row>
    <row r="242" ht="13.8" customHeight="1" s="54">
      <c r="A242" s="53">
        <f>ROW(Source!A265)</f>
        <v/>
      </c>
      <c r="B242" s="53" t="n">
        <v>1497603642</v>
      </c>
      <c r="C242" s="53" t="n">
        <v>1497603640</v>
      </c>
      <c r="D242" s="53" t="n">
        <v>1483648472</v>
      </c>
      <c r="E242" s="53" t="n">
        <v>1080</v>
      </c>
      <c r="F242" s="53" t="n">
        <v>1</v>
      </c>
      <c r="G242" s="53" t="n">
        <v>1080</v>
      </c>
      <c r="H242" s="53" t="n">
        <v>3</v>
      </c>
      <c r="I242" s="53" t="inlineStr">
        <is>
          <t>PETR-655481</t>
        </is>
      </c>
      <c r="J242" s="53" t="inlineStr">
        <is>
          <t>ТКП</t>
        </is>
      </c>
      <c r="K242" s="53" t="inlineStr">
        <is>
          <t>Рамки, клавиши, суппорты, лицевые панели электроустановочных изделий</t>
        </is>
      </c>
      <c r="L242" s="53" t="n">
        <v>1301</v>
      </c>
      <c r="M242" s="53" t="inlineStr">
        <is>
          <t>компл.</t>
        </is>
      </c>
      <c r="N242" s="53" t="n">
        <v>308</v>
      </c>
      <c r="O242" s="53" t="n">
        <v>75561.64</v>
      </c>
      <c r="P242" s="53" t="n">
        <v>75561.14999999999</v>
      </c>
    </row>
    <row r="243" ht="13.8" customHeight="1" s="54">
      <c r="A243" s="53">
        <f>ROW(Source!A266)</f>
        <v/>
      </c>
      <c r="B243" s="53" t="n">
        <v>1497603643</v>
      </c>
      <c r="C243" s="53" t="n">
        <v>1497603641</v>
      </c>
      <c r="D243" s="53" t="n">
        <v>1483648472</v>
      </c>
      <c r="E243" s="53" t="n">
        <v>1080</v>
      </c>
      <c r="F243" s="53" t="n">
        <v>1</v>
      </c>
      <c r="G243" s="53" t="n">
        <v>1080</v>
      </c>
      <c r="H243" s="53" t="n">
        <v>3</v>
      </c>
      <c r="I243" s="53" t="inlineStr">
        <is>
          <t>TKP</t>
        </is>
      </c>
      <c r="J243" s="53" t="inlineStr">
        <is>
          <t>ТКП</t>
        </is>
      </c>
      <c r="K243" s="53" t="inlineStr">
        <is>
          <t>Светильник светодиодный 600х600 улучшенный</t>
        </is>
      </c>
      <c r="L243" s="53" t="n">
        <v>1301</v>
      </c>
      <c r="M243" s="53" t="inlineStr">
        <is>
          <t>шт.</t>
        </is>
      </c>
      <c r="N243" s="53" t="n">
        <v>114.45</v>
      </c>
      <c r="O243" s="53" t="n">
        <v>293541.36</v>
      </c>
      <c r="P243" s="53" t="n">
        <v>293541.03</v>
      </c>
    </row>
    <row r="244" ht="13.8" customHeight="1" s="54">
      <c r="A244" s="53">
        <f>ROW(Source!A267)</f>
        <v/>
      </c>
      <c r="B244" s="53" t="n">
        <v>1497603644</v>
      </c>
      <c r="C244" s="53" t="n">
        <v>1497603642</v>
      </c>
      <c r="D244" s="53" t="n">
        <v>1483648472</v>
      </c>
      <c r="E244" s="53" t="n">
        <v>1080</v>
      </c>
      <c r="F244" s="53" t="n">
        <v>1</v>
      </c>
      <c r="G244" s="53" t="n">
        <v>1080</v>
      </c>
      <c r="H244" s="53" t="n">
        <v>3</v>
      </c>
      <c r="I244" s="53" t="inlineStr">
        <is>
          <t>PETR-106926</t>
        </is>
      </c>
      <c r="J244" s="53" t="inlineStr">
        <is>
          <t>ТКП</t>
        </is>
      </c>
      <c r="K244" s="53" t="inlineStr">
        <is>
          <t>Подключение оборудования: кабельные выводы, вилки, розетки силовые, наконечники</t>
        </is>
      </c>
      <c r="L244" s="53" t="n">
        <v>1301</v>
      </c>
      <c r="M244" s="53" t="inlineStr">
        <is>
          <t>точка</t>
        </is>
      </c>
      <c r="N244" s="53" t="n">
        <v>143.85</v>
      </c>
      <c r="O244" s="53" t="n">
        <v>232596.82</v>
      </c>
      <c r="P244" s="53" t="n">
        <v>232596.43</v>
      </c>
    </row>
    <row r="245" ht="13.8" customHeight="1" s="54">
      <c r="A245" s="53">
        <f>ROW(Source!A268)</f>
        <v/>
      </c>
      <c r="B245" s="53" t="n">
        <v>1497603645</v>
      </c>
      <c r="C245" s="53" t="n">
        <v>1497603643</v>
      </c>
      <c r="D245" s="53" t="n">
        <v>1483648472</v>
      </c>
      <c r="E245" s="53" t="n">
        <v>1080</v>
      </c>
      <c r="F245" s="53" t="n">
        <v>1</v>
      </c>
      <c r="G245" s="53" t="n">
        <v>1080</v>
      </c>
      <c r="H245" s="53" t="n">
        <v>3</v>
      </c>
      <c r="I245" s="53" t="inlineStr">
        <is>
          <t>PETR-660888</t>
        </is>
      </c>
      <c r="J245" s="53" t="inlineStr">
        <is>
          <t>ТКП</t>
        </is>
      </c>
      <c r="K245" s="53" t="inlineStr">
        <is>
          <t>Питающие и магистральные кабели до щитов и нагрузок</t>
        </is>
      </c>
      <c r="L245" s="53" t="n">
        <v>1301</v>
      </c>
      <c r="M245" s="53" t="inlineStr">
        <is>
          <t>м.п.</t>
        </is>
      </c>
      <c r="N245" s="53" t="n">
        <v>1242.45</v>
      </c>
      <c r="O245" s="53" t="n">
        <v>304810.26</v>
      </c>
      <c r="P245" s="53" t="n">
        <v>304808.29</v>
      </c>
    </row>
    <row r="246" ht="13.8" customHeight="1" s="54">
      <c r="A246" s="53">
        <f>ROW(Source!A269)</f>
        <v/>
      </c>
      <c r="B246" s="53" t="n">
        <v>1497603646</v>
      </c>
      <c r="C246" s="53" t="n">
        <v>1497603644</v>
      </c>
      <c r="D246" s="53" t="n">
        <v>1483648472</v>
      </c>
      <c r="E246" s="53" t="n">
        <v>1080</v>
      </c>
      <c r="F246" s="53" t="n">
        <v>1</v>
      </c>
      <c r="G246" s="53" t="n">
        <v>1080</v>
      </c>
      <c r="H246" s="53" t="n">
        <v>3</v>
      </c>
      <c r="I246" s="53" t="inlineStr">
        <is>
          <t>PETR-141625</t>
        </is>
      </c>
      <c r="J246" s="53" t="inlineStr">
        <is>
          <t>ТКП</t>
        </is>
      </c>
      <c r="K246" s="53" t="inlineStr">
        <is>
          <t>Лоток кабельный с крышкой</t>
        </is>
      </c>
      <c r="L246" s="53" t="n">
        <v>1301</v>
      </c>
      <c r="M246" s="53" t="inlineStr">
        <is>
          <t>м.п.</t>
        </is>
      </c>
      <c r="N246" s="53" t="n">
        <v>475.42</v>
      </c>
      <c r="O246" s="53" t="n">
        <v>503645.69</v>
      </c>
      <c r="P246" s="53" t="n">
        <v>503646.97</v>
      </c>
    </row>
    <row r="247" ht="13.8" customHeight="1" s="54">
      <c r="A247" s="53">
        <f>ROW(Source!A270)</f>
        <v/>
      </c>
      <c r="B247" s="53" t="n">
        <v>1497603647</v>
      </c>
      <c r="C247" s="53" t="n">
        <v>1497603645</v>
      </c>
      <c r="D247" s="53" t="n">
        <v>1483648472</v>
      </c>
      <c r="E247" s="53" t="n">
        <v>1080</v>
      </c>
      <c r="F247" s="53" t="n">
        <v>1</v>
      </c>
      <c r="G247" s="53" t="n">
        <v>1080</v>
      </c>
      <c r="H247" s="53" t="n">
        <v>3</v>
      </c>
      <c r="I247" s="53" t="inlineStr">
        <is>
          <t>PETR-1152906</t>
        </is>
      </c>
      <c r="J247" s="53" t="inlineStr">
        <is>
          <t>ТКП</t>
        </is>
      </c>
      <c r="K247" s="53" t="inlineStr">
        <is>
          <t>Подвесы, кронштейны, заземление и крепеж кабельных лотков</t>
        </is>
      </c>
      <c r="L247" s="53" t="n">
        <v>1301</v>
      </c>
      <c r="M247" s="53" t="inlineStr">
        <is>
          <t>м.п.</t>
        </is>
      </c>
      <c r="N247" s="53" t="n">
        <v>475.42</v>
      </c>
      <c r="O247" s="53" t="n">
        <v>148445.14</v>
      </c>
      <c r="P247" s="53" t="n">
        <v>148443.32</v>
      </c>
    </row>
    <row r="248" ht="13.8" customHeight="1" s="54">
      <c r="A248" s="53">
        <f>ROW(Source!A271)</f>
        <v/>
      </c>
      <c r="B248" s="53" t="n">
        <v>1497603648</v>
      </c>
      <c r="C248" s="53" t="n">
        <v>1497603646</v>
      </c>
      <c r="D248" s="53" t="n">
        <v>1483648472</v>
      </c>
      <c r="E248" s="53" t="n">
        <v>1080</v>
      </c>
      <c r="F248" s="53" t="n">
        <v>1</v>
      </c>
      <c r="G248" s="53" t="n">
        <v>1080</v>
      </c>
      <c r="H248" s="53" t="n">
        <v>3</v>
      </c>
      <c r="I248" s="53" t="inlineStr">
        <is>
          <t>PETR-997001</t>
        </is>
      </c>
      <c r="J248" s="53" t="inlineStr">
        <is>
          <t>ТКП</t>
        </is>
      </c>
      <c r="K248" s="53" t="inlineStr">
        <is>
          <t>Заземление и уравнивание потенциалов: провод, шины, наконечники, маркировка</t>
        </is>
      </c>
      <c r="L248" s="53" t="n">
        <v>1301</v>
      </c>
      <c r="M248" s="53" t="inlineStr">
        <is>
          <t>м.п.</t>
        </is>
      </c>
      <c r="N248" s="53" t="n">
        <v>180.94</v>
      </c>
      <c r="O248" s="53" t="n">
        <v>48424.97</v>
      </c>
      <c r="P248" s="53" t="n">
        <v>48425.15</v>
      </c>
    </row>
    <row r="249" ht="13.8" customHeight="1" s="54">
      <c r="A249" s="53">
        <f>ROW(Source!A272)</f>
        <v/>
      </c>
      <c r="B249" s="53" t="n">
        <v>1497603649</v>
      </c>
      <c r="C249" s="53" t="n">
        <v>1497603647</v>
      </c>
      <c r="D249" s="53" t="n">
        <v>1483648472</v>
      </c>
      <c r="E249" s="53" t="n">
        <v>1080</v>
      </c>
      <c r="F249" s="53" t="n">
        <v>1</v>
      </c>
      <c r="G249" s="53" t="n">
        <v>1080</v>
      </c>
      <c r="H249" s="53" t="n">
        <v>3</v>
      </c>
      <c r="I249" s="53" t="inlineStr">
        <is>
          <t>PETR-669259</t>
        </is>
      </c>
      <c r="J249" s="53" t="inlineStr">
        <is>
          <t>ТКП</t>
        </is>
      </c>
      <c r="K249" s="53" t="inlineStr">
        <is>
          <t>Распределительные щиты, автоматика, УЗО/дифавтоматы, клеммы и маркировка</t>
        </is>
      </c>
      <c r="L249" s="53" t="n">
        <v>1301</v>
      </c>
      <c r="M249" s="53" t="inlineStr">
        <is>
          <t>компл.</t>
        </is>
      </c>
      <c r="N249" s="53" t="n">
        <v>3</v>
      </c>
      <c r="O249" s="53" t="n">
        <v>1240231.98</v>
      </c>
      <c r="P249" s="53" t="n">
        <v>1240231.99</v>
      </c>
    </row>
    <row r="250" ht="13.8" customHeight="1" s="54">
      <c r="A250" s="53">
        <f>ROW(Source!A273)</f>
        <v/>
      </c>
      <c r="B250" s="53" t="n">
        <v>1497603650</v>
      </c>
      <c r="C250" s="53" t="n">
        <v>1497603648</v>
      </c>
      <c r="D250" s="53" t="n">
        <v>1483648472</v>
      </c>
      <c r="E250" s="53" t="n">
        <v>1080</v>
      </c>
      <c r="F250" s="53" t="n">
        <v>1</v>
      </c>
      <c r="G250" s="53" t="n">
        <v>1080</v>
      </c>
      <c r="H250" s="53" t="n">
        <v>3</v>
      </c>
      <c r="I250" s="53" t="inlineStr">
        <is>
          <t>TKP</t>
        </is>
      </c>
      <c r="J250" s="53" t="inlineStr">
        <is>
          <t>ТКП</t>
        </is>
      </c>
      <c r="K250" s="53" t="inlineStr">
        <is>
          <t>ИБП/стабилизация, резервное питание слаботочных и инженерных систем</t>
        </is>
      </c>
      <c r="L250" s="53" t="n">
        <v>1301</v>
      </c>
      <c r="M250" s="53" t="inlineStr">
        <is>
          <t>компл.</t>
        </is>
      </c>
      <c r="N250" s="53" t="n">
        <v>3</v>
      </c>
      <c r="O250" s="53" t="n">
        <v>341437.5</v>
      </c>
      <c r="P250" s="53" t="n">
        <v>341437.51</v>
      </c>
    </row>
    <row r="251" ht="13.8" customHeight="1" s="54">
      <c r="A251" s="53">
        <f>ROW(Source!A274)</f>
        <v/>
      </c>
      <c r="B251" s="53" t="n">
        <v>1497603651</v>
      </c>
      <c r="C251" s="53" t="n">
        <v>1497603649</v>
      </c>
      <c r="D251" s="53" t="n">
        <v>1483648472</v>
      </c>
      <c r="E251" s="53" t="n">
        <v>1080</v>
      </c>
      <c r="F251" s="53" t="n">
        <v>1</v>
      </c>
      <c r="G251" s="53" t="n">
        <v>1080</v>
      </c>
      <c r="H251" s="53" t="n">
        <v>3</v>
      </c>
      <c r="I251" s="53" t="inlineStr">
        <is>
          <t>PETR-636354</t>
        </is>
      </c>
      <c r="J251" s="53" t="inlineStr">
        <is>
          <t>ТКП</t>
        </is>
      </c>
      <c r="K251" s="53" t="inlineStr">
        <is>
          <t>Кабель КПСЭнг(А)-FRLS для ОПС</t>
        </is>
      </c>
      <c r="L251" s="53" t="n">
        <v>1301</v>
      </c>
      <c r="M251" s="53" t="inlineStr">
        <is>
          <t>м.п.</t>
        </is>
      </c>
      <c r="N251" s="53" t="n">
        <v>2134</v>
      </c>
      <c r="O251" s="53" t="n">
        <v>178466.42</v>
      </c>
      <c r="P251" s="53" t="n">
        <v>178476.42</v>
      </c>
    </row>
    <row r="252" ht="13.8" customHeight="1" s="54">
      <c r="A252" s="53">
        <f>ROW(Source!A275)</f>
        <v/>
      </c>
      <c r="B252" s="53" t="n">
        <v>1497603652</v>
      </c>
      <c r="C252" s="53" t="n">
        <v>1497603650</v>
      </c>
      <c r="D252" s="53" t="n">
        <v>1483648472</v>
      </c>
      <c r="E252" s="53" t="n">
        <v>1080</v>
      </c>
      <c r="F252" s="53" t="n">
        <v>1</v>
      </c>
      <c r="G252" s="53" t="n">
        <v>1080</v>
      </c>
      <c r="H252" s="53" t="n">
        <v>3</v>
      </c>
      <c r="I252" s="53" t="inlineStr">
        <is>
          <t>PETR-995292</t>
        </is>
      </c>
      <c r="J252" s="53" t="inlineStr">
        <is>
          <t>ТКП</t>
        </is>
      </c>
      <c r="K252" s="53" t="inlineStr">
        <is>
          <t>Извещатели пожарные, оповещатели, ручные извещатели</t>
        </is>
      </c>
      <c r="L252" s="53" t="n">
        <v>1301</v>
      </c>
      <c r="M252" s="53" t="inlineStr">
        <is>
          <t>шт.</t>
        </is>
      </c>
      <c r="N252" s="53" t="n">
        <v>203.7</v>
      </c>
      <c r="O252" s="53" t="n">
        <v>340726.95</v>
      </c>
      <c r="P252" s="53" t="n">
        <v>340727.72</v>
      </c>
    </row>
    <row r="253" ht="13.8" customHeight="1" s="54">
      <c r="A253" s="53">
        <f>ROW(Source!A276)</f>
        <v/>
      </c>
      <c r="B253" s="53" t="n">
        <v>1497603653</v>
      </c>
      <c r="C253" s="53" t="n">
        <v>1497603651</v>
      </c>
      <c r="D253" s="53" t="n">
        <v>1483648472</v>
      </c>
      <c r="E253" s="53" t="n">
        <v>1080</v>
      </c>
      <c r="F253" s="53" t="n">
        <v>1</v>
      </c>
      <c r="G253" s="53" t="n">
        <v>1080</v>
      </c>
      <c r="H253" s="53" t="n">
        <v>3</v>
      </c>
      <c r="I253" s="53" t="inlineStr">
        <is>
          <t>PETR-1005516</t>
        </is>
      </c>
      <c r="J253" s="53" t="inlineStr">
        <is>
          <t>ТКП</t>
        </is>
      </c>
      <c r="K253" s="53" t="inlineStr">
        <is>
          <t>Извещатель пожарный ручной с коробкой и крепежом</t>
        </is>
      </c>
      <c r="L253" s="53" t="n">
        <v>1301</v>
      </c>
      <c r="M253" s="53" t="inlineStr">
        <is>
          <t>шт.</t>
        </is>
      </c>
      <c r="N253" s="53" t="n">
        <v>102.9</v>
      </c>
      <c r="O253" s="53" t="n">
        <v>206543.97</v>
      </c>
      <c r="P253" s="53" t="n">
        <v>206544.22</v>
      </c>
    </row>
    <row r="254" ht="13.8" customHeight="1" s="54">
      <c r="A254" s="53">
        <f>ROW(Source!A277)</f>
        <v/>
      </c>
      <c r="B254" s="53" t="n">
        <v>1497603654</v>
      </c>
      <c r="C254" s="53" t="n">
        <v>1497603652</v>
      </c>
      <c r="D254" s="53" t="n">
        <v>1483648472</v>
      </c>
      <c r="E254" s="53" t="n">
        <v>1080</v>
      </c>
      <c r="F254" s="53" t="n">
        <v>1</v>
      </c>
      <c r="G254" s="53" t="n">
        <v>1080</v>
      </c>
      <c r="H254" s="53" t="n">
        <v>3</v>
      </c>
      <c r="I254" s="53" t="inlineStr">
        <is>
          <t>PETR-1168009</t>
        </is>
      </c>
      <c r="J254" s="53" t="inlineStr">
        <is>
          <t>ТКП</t>
        </is>
      </c>
      <c r="K254" s="53" t="inlineStr">
        <is>
          <t>Оповещатель звуковой/светозвуковой пожарный</t>
        </is>
      </c>
      <c r="L254" s="53" t="n">
        <v>1301</v>
      </c>
      <c r="M254" s="53" t="inlineStr">
        <is>
          <t>шт.</t>
        </is>
      </c>
      <c r="N254" s="53" t="n">
        <v>100.8</v>
      </c>
      <c r="O254" s="53" t="n">
        <v>269772.05</v>
      </c>
      <c r="P254" s="53" t="n">
        <v>269772.05</v>
      </c>
    </row>
    <row r="255" ht="13.8" customHeight="1" s="54">
      <c r="A255" s="53">
        <f>ROW(Source!A278)</f>
        <v/>
      </c>
      <c r="B255" s="53" t="n">
        <v>1497603655</v>
      </c>
      <c r="C255" s="53" t="n">
        <v>1497603653</v>
      </c>
      <c r="D255" s="53" t="n">
        <v>1483648472</v>
      </c>
      <c r="E255" s="53" t="n">
        <v>1080</v>
      </c>
      <c r="F255" s="53" t="n">
        <v>1</v>
      </c>
      <c r="G255" s="53" t="n">
        <v>1080</v>
      </c>
      <c r="H255" s="53" t="n">
        <v>3</v>
      </c>
      <c r="I255" s="53" t="inlineStr">
        <is>
          <t>PETR-1085113</t>
        </is>
      </c>
      <c r="J255" s="53" t="inlineStr">
        <is>
          <t>ТКП</t>
        </is>
      </c>
      <c r="K255" s="53" t="inlineStr">
        <is>
          <t>Клеммы, коробки, изоляторы КЗ, маркировка и крепеж пожарной сигнализации</t>
        </is>
      </c>
      <c r="L255" s="53" t="n">
        <v>1301</v>
      </c>
      <c r="M255" s="53" t="inlineStr">
        <is>
          <t>м.п.</t>
        </is>
      </c>
      <c r="N255" s="53" t="n">
        <v>1067</v>
      </c>
      <c r="O255" s="53" t="n">
        <v>113037.98</v>
      </c>
      <c r="P255" s="53" t="n">
        <v>113035.07</v>
      </c>
    </row>
    <row r="256" ht="13.8" customHeight="1" s="54">
      <c r="A256" s="53">
        <f>ROW(Source!A279)</f>
        <v/>
      </c>
      <c r="B256" s="53" t="n">
        <v>1497603656</v>
      </c>
      <c r="C256" s="53" t="n">
        <v>1497603654</v>
      </c>
      <c r="D256" s="53" t="n">
        <v>1483648472</v>
      </c>
      <c r="E256" s="53" t="n">
        <v>1080</v>
      </c>
      <c r="F256" s="53" t="n">
        <v>1</v>
      </c>
      <c r="G256" s="53" t="n">
        <v>1080</v>
      </c>
      <c r="H256" s="53" t="n">
        <v>3</v>
      </c>
      <c r="I256" s="53" t="inlineStr">
        <is>
          <t>PETR-614369</t>
        </is>
      </c>
      <c r="J256" s="53" t="inlineStr">
        <is>
          <t>ТКП</t>
        </is>
      </c>
      <c r="K256" s="53" t="inlineStr">
        <is>
          <t>ППКП, блоки питания, АКБ, модули, шкаф и общесистемная комплектация ПС</t>
        </is>
      </c>
      <c r="L256" s="53" t="n">
        <v>1301</v>
      </c>
      <c r="M256" s="53" t="inlineStr">
        <is>
          <t>компл.</t>
        </is>
      </c>
      <c r="N256" s="53" t="n">
        <v>3</v>
      </c>
      <c r="O256" s="53" t="n">
        <v>920279.64</v>
      </c>
      <c r="P256" s="53" t="n">
        <v>920279.64</v>
      </c>
    </row>
    <row r="257" ht="13.8" customHeight="1" s="54">
      <c r="A257" s="53">
        <f>ROW(Source!A280)</f>
        <v/>
      </c>
      <c r="B257" s="53" t="n">
        <v>1497603657</v>
      </c>
      <c r="C257" s="53" t="n">
        <v>1497603655</v>
      </c>
      <c r="D257" s="53" t="n">
        <v>1483648472</v>
      </c>
      <c r="E257" s="53" t="n">
        <v>1080</v>
      </c>
      <c r="F257" s="53" t="n">
        <v>1</v>
      </c>
      <c r="G257" s="53" t="n">
        <v>1080</v>
      </c>
      <c r="H257" s="53" t="n">
        <v>3</v>
      </c>
      <c r="I257" s="53" t="inlineStr">
        <is>
          <t>PETR-1164986</t>
        </is>
      </c>
      <c r="J257" s="53" t="inlineStr">
        <is>
          <t>ТКП</t>
        </is>
      </c>
      <c r="K257" s="53" t="inlineStr">
        <is>
          <t>Светильник аварийного освещения с аккумулятором</t>
        </is>
      </c>
      <c r="L257" s="53" t="n">
        <v>1301</v>
      </c>
      <c r="M257" s="53" t="inlineStr">
        <is>
          <t>шт.</t>
        </is>
      </c>
      <c r="N257" s="53" t="n">
        <v>54.6</v>
      </c>
      <c r="O257" s="53" t="n">
        <v>213101.07</v>
      </c>
      <c r="P257" s="53" t="n">
        <v>213101.18</v>
      </c>
    </row>
    <row r="258" ht="13.8" customHeight="1" s="54">
      <c r="A258" s="53">
        <f>ROW(Source!A281)</f>
        <v/>
      </c>
      <c r="B258" s="53" t="n">
        <v>1497603658</v>
      </c>
      <c r="C258" s="53" t="n">
        <v>1497603656</v>
      </c>
      <c r="D258" s="53" t="n">
        <v>1483648472</v>
      </c>
      <c r="E258" s="53" t="n">
        <v>1080</v>
      </c>
      <c r="F258" s="53" t="n">
        <v>1</v>
      </c>
      <c r="G258" s="53" t="n">
        <v>1080</v>
      </c>
      <c r="H258" s="53" t="n">
        <v>3</v>
      </c>
      <c r="I258" s="53" t="inlineStr">
        <is>
          <t>PETR-661275</t>
        </is>
      </c>
      <c r="J258" s="53" t="inlineStr">
        <is>
          <t>ТКП</t>
        </is>
      </c>
      <c r="K258" s="53" t="inlineStr">
        <is>
          <t>Световое табло Выход/эвакуационный указатель</t>
        </is>
      </c>
      <c r="L258" s="53" t="n">
        <v>1301</v>
      </c>
      <c r="M258" s="53" t="inlineStr">
        <is>
          <t>шт.</t>
        </is>
      </c>
      <c r="N258" s="53" t="n">
        <v>29.4</v>
      </c>
      <c r="O258" s="53" t="n">
        <v>91797.38</v>
      </c>
      <c r="P258" s="53" t="n">
        <v>91797.42999999999</v>
      </c>
    </row>
    <row r="259" ht="13.8" customHeight="1" s="54">
      <c r="A259" s="53">
        <f>ROW(Source!A282)</f>
        <v/>
      </c>
      <c r="B259" s="53" t="n">
        <v>1497603659</v>
      </c>
      <c r="C259" s="53" t="n">
        <v>1497603657</v>
      </c>
      <c r="D259" s="53" t="n">
        <v>1483648472</v>
      </c>
      <c r="E259" s="53" t="n">
        <v>1080</v>
      </c>
      <c r="F259" s="53" t="n">
        <v>1</v>
      </c>
      <c r="G259" s="53" t="n">
        <v>1080</v>
      </c>
      <c r="H259" s="53" t="n">
        <v>3</v>
      </c>
      <c r="I259" s="53" t="inlineStr">
        <is>
          <t>PETR-1024222</t>
        </is>
      </c>
      <c r="J259" s="53" t="inlineStr">
        <is>
          <t>ТКП</t>
        </is>
      </c>
      <c r="K259" s="53" t="inlineStr">
        <is>
          <t>Огнетушители, кронштейны, знаки, планы эвакуации и пиктограммы</t>
        </is>
      </c>
      <c r="L259" s="53" t="n">
        <v>1301</v>
      </c>
      <c r="M259" s="53" t="inlineStr">
        <is>
          <t>компл.</t>
        </is>
      </c>
      <c r="N259" s="53" t="n">
        <v>3</v>
      </c>
      <c r="O259" s="53" t="n">
        <v>296236.74</v>
      </c>
      <c r="P259" s="53" t="n">
        <v>296236.75</v>
      </c>
    </row>
    <row r="260" ht="13.8" customHeight="1" s="54">
      <c r="A260" s="53">
        <f>ROW(Source!A283)</f>
        <v/>
      </c>
      <c r="B260" s="53" t="n">
        <v>1497603660</v>
      </c>
      <c r="C260" s="53" t="n">
        <v>1497603658</v>
      </c>
      <c r="D260" s="53" t="n">
        <v>1483648472</v>
      </c>
      <c r="E260" s="53" t="n">
        <v>1080</v>
      </c>
      <c r="F260" s="53" t="n">
        <v>1</v>
      </c>
      <c r="G260" s="53" t="n">
        <v>1080</v>
      </c>
      <c r="H260" s="53" t="n">
        <v>3</v>
      </c>
      <c r="I260" s="53" t="inlineStr">
        <is>
          <t>PETR-1212451</t>
        </is>
      </c>
      <c r="J260" s="53" t="inlineStr">
        <is>
          <t>ТКП</t>
        </is>
      </c>
      <c r="K260" s="53" t="inlineStr">
        <is>
          <t>СОУЭ: оповещатели, табло Выход, ручные извещатели, БП/АКБ</t>
        </is>
      </c>
      <c r="L260" s="53" t="n">
        <v>1301</v>
      </c>
      <c r="M260" s="53" t="inlineStr">
        <is>
          <t>шт.</t>
        </is>
      </c>
      <c r="N260" s="53" t="n">
        <v>100.8</v>
      </c>
      <c r="O260" s="53" t="n">
        <v>359695.73</v>
      </c>
      <c r="P260" s="53" t="n">
        <v>359696.06</v>
      </c>
    </row>
    <row r="261" ht="13.8" customHeight="1" s="54">
      <c r="A261" s="53">
        <f>ROW(Source!A284)</f>
        <v/>
      </c>
      <c r="B261" s="53" t="n">
        <v>1497603661</v>
      </c>
      <c r="C261" s="53" t="n">
        <v>1497603659</v>
      </c>
      <c r="D261" s="53" t="n">
        <v>1483648472</v>
      </c>
      <c r="E261" s="53" t="n">
        <v>1080</v>
      </c>
      <c r="F261" s="53" t="n">
        <v>1</v>
      </c>
      <c r="G261" s="53" t="n">
        <v>1080</v>
      </c>
      <c r="H261" s="53" t="n">
        <v>3</v>
      </c>
      <c r="I261" s="53" t="inlineStr">
        <is>
          <t>PETR-907825</t>
        </is>
      </c>
      <c r="J261" s="53" t="inlineStr">
        <is>
          <t>ТКП</t>
        </is>
      </c>
      <c r="K261" s="53" t="inlineStr">
        <is>
          <t>Кабель UTP/FTP cat.6 для СКС</t>
        </is>
      </c>
      <c r="L261" s="53" t="n">
        <v>1301</v>
      </c>
      <c r="M261" s="53" t="inlineStr">
        <is>
          <t>м.п.</t>
        </is>
      </c>
      <c r="N261" s="53" t="n">
        <v>3399</v>
      </c>
      <c r="O261" s="53" t="n">
        <v>170561.82</v>
      </c>
      <c r="P261" s="53" t="n">
        <v>170564.58</v>
      </c>
    </row>
    <row r="262" ht="13.8" customHeight="1" s="54">
      <c r="A262" s="53">
        <f>ROW(Source!A285)</f>
        <v/>
      </c>
      <c r="B262" s="53" t="n">
        <v>1497603662</v>
      </c>
      <c r="C262" s="53" t="n">
        <v>1497603660</v>
      </c>
      <c r="D262" s="53" t="n">
        <v>1483648472</v>
      </c>
      <c r="E262" s="53" t="n">
        <v>1080</v>
      </c>
      <c r="F262" s="53" t="n">
        <v>1</v>
      </c>
      <c r="G262" s="53" t="n">
        <v>1080</v>
      </c>
      <c r="H262" s="53" t="n">
        <v>3</v>
      </c>
      <c r="I262" s="53" t="inlineStr">
        <is>
          <t>PETR-1146195</t>
        </is>
      </c>
      <c r="J262" s="53" t="inlineStr">
        <is>
          <t>ТКП</t>
        </is>
      </c>
      <c r="K262" s="53" t="inlineStr">
        <is>
          <t>СКС порт: keystone, faceplate, патч-панель, патч-корды, маркировка</t>
        </is>
      </c>
      <c r="L262" s="53" t="n">
        <v>1301</v>
      </c>
      <c r="M262" s="53" t="inlineStr">
        <is>
          <t>порт</t>
        </is>
      </c>
      <c r="N262" s="53" t="n">
        <v>108.15</v>
      </c>
      <c r="O262" s="53" t="n">
        <v>217081.92</v>
      </c>
      <c r="P262" s="53" t="n">
        <v>217082.19</v>
      </c>
    </row>
    <row r="263" ht="13.8" customHeight="1" s="54">
      <c r="A263" s="53">
        <f>ROW(Source!A286)</f>
        <v/>
      </c>
      <c r="B263" s="53" t="n">
        <v>1497603663</v>
      </c>
      <c r="C263" s="53" t="n">
        <v>1497603661</v>
      </c>
      <c r="D263" s="53" t="n">
        <v>1483648472</v>
      </c>
      <c r="E263" s="53" t="n">
        <v>1080</v>
      </c>
      <c r="F263" s="53" t="n">
        <v>1</v>
      </c>
      <c r="G263" s="53" t="n">
        <v>1080</v>
      </c>
      <c r="H263" s="53" t="n">
        <v>3</v>
      </c>
      <c r="I263" s="53" t="inlineStr">
        <is>
          <t>TKP</t>
        </is>
      </c>
      <c r="J263" s="53" t="inlineStr">
        <is>
          <t>ТКП</t>
        </is>
      </c>
      <c r="K263" s="53" t="inlineStr">
        <is>
          <t>Охранная сигнализация: датчики, магнитоконтакты, тревожные кнопки</t>
        </is>
      </c>
      <c r="L263" s="53" t="n">
        <v>1301</v>
      </c>
      <c r="M263" s="53" t="inlineStr">
        <is>
          <t>шт.</t>
        </is>
      </c>
      <c r="N263" s="53" t="n">
        <v>81.90000000000001</v>
      </c>
      <c r="O263" s="53" t="n">
        <v>155259.47</v>
      </c>
      <c r="P263" s="53" t="n">
        <v>155259.43</v>
      </c>
    </row>
    <row r="264" ht="13.8" customHeight="1" s="54">
      <c r="A264" s="53">
        <f>ROW(Source!A287)</f>
        <v/>
      </c>
      <c r="B264" s="53" t="n">
        <v>1497603664</v>
      </c>
      <c r="C264" s="53" t="n">
        <v>1497603662</v>
      </c>
      <c r="D264" s="53" t="n">
        <v>1483648472</v>
      </c>
      <c r="E264" s="53" t="n">
        <v>1080</v>
      </c>
      <c r="F264" s="53" t="n">
        <v>1</v>
      </c>
      <c r="G264" s="53" t="n">
        <v>1080</v>
      </c>
      <c r="H264" s="53" t="n">
        <v>3</v>
      </c>
      <c r="I264" s="53" t="inlineStr">
        <is>
          <t>PETR-133802</t>
        </is>
      </c>
      <c r="J264" s="53" t="inlineStr">
        <is>
          <t>ТКП</t>
        </is>
      </c>
      <c r="K264" s="53" t="inlineStr">
        <is>
          <t>Кабель охранной сигнализации</t>
        </is>
      </c>
      <c r="L264" s="53" t="n">
        <v>1301</v>
      </c>
      <c r="M264" s="53" t="inlineStr">
        <is>
          <t>м.п.</t>
        </is>
      </c>
      <c r="N264" s="53" t="n">
        <v>1716</v>
      </c>
      <c r="O264" s="53" t="n">
        <v>124375.68</v>
      </c>
      <c r="P264" s="53" t="n">
        <v>124381.51</v>
      </c>
    </row>
    <row r="265" ht="13.8" customHeight="1" s="54">
      <c r="A265" s="53">
        <f>ROW(Source!A288)</f>
        <v/>
      </c>
      <c r="B265" s="53" t="n">
        <v>1497603665</v>
      </c>
      <c r="C265" s="53" t="n">
        <v>1497603663</v>
      </c>
      <c r="D265" s="53" t="n">
        <v>1483648472</v>
      </c>
      <c r="E265" s="53" t="n">
        <v>1080</v>
      </c>
      <c r="F265" s="53" t="n">
        <v>1</v>
      </c>
      <c r="G265" s="53" t="n">
        <v>1080</v>
      </c>
      <c r="H265" s="53" t="n">
        <v>3</v>
      </c>
      <c r="I265" s="53" t="inlineStr">
        <is>
          <t>PETR-1146195</t>
        </is>
      </c>
      <c r="J265" s="53" t="inlineStr">
        <is>
          <t>ТКП</t>
        </is>
      </c>
      <c r="K265" s="53" t="inlineStr">
        <is>
          <t>Коробки, коннекторы, патч-модули и крепеж для ОПС/СКС</t>
        </is>
      </c>
      <c r="L265" s="53" t="n">
        <v>1301</v>
      </c>
      <c r="M265" s="53" t="inlineStr">
        <is>
          <t>м.п.</t>
        </is>
      </c>
      <c r="N265" s="53" t="n">
        <v>6182</v>
      </c>
      <c r="O265" s="53" t="n">
        <v>482566.92</v>
      </c>
      <c r="P265" s="53" t="n">
        <v>482561</v>
      </c>
    </row>
    <row r="266" ht="13.8" customHeight="1" s="54">
      <c r="A266" s="53">
        <f>ROW(Source!A289)</f>
        <v/>
      </c>
      <c r="B266" s="53" t="n">
        <v>1497603666</v>
      </c>
      <c r="C266" s="53" t="n">
        <v>1497603664</v>
      </c>
      <c r="D266" s="53" t="n">
        <v>1483648472</v>
      </c>
      <c r="E266" s="53" t="n">
        <v>1080</v>
      </c>
      <c r="F266" s="53" t="n">
        <v>1</v>
      </c>
      <c r="G266" s="53" t="n">
        <v>1080</v>
      </c>
      <c r="H266" s="53" t="n">
        <v>3</v>
      </c>
      <c r="I266" s="53" t="inlineStr">
        <is>
          <t>PETR-614367</t>
        </is>
      </c>
      <c r="J266" s="53" t="inlineStr">
        <is>
          <t>ТКП</t>
        </is>
      </c>
      <c r="K266" s="53" t="inlineStr">
        <is>
          <t>Активное оборудование ОПС/СКС, шкаф/кросс, блоки питания, коммутация</t>
        </is>
      </c>
      <c r="L266" s="53" t="n">
        <v>1301</v>
      </c>
      <c r="M266" s="53" t="inlineStr">
        <is>
          <t>компл.</t>
        </is>
      </c>
      <c r="N266" s="53" t="n">
        <v>3</v>
      </c>
      <c r="O266" s="53" t="n">
        <v>1207547.49</v>
      </c>
      <c r="P266" s="53" t="n">
        <v>1207547.49</v>
      </c>
    </row>
    <row r="267" ht="13.8" customHeight="1" s="54">
      <c r="A267" s="53">
        <f>ROW(Source!A290)</f>
        <v/>
      </c>
      <c r="B267" s="53" t="n">
        <v>1497603667</v>
      </c>
      <c r="C267" s="53" t="n">
        <v>1497603665</v>
      </c>
      <c r="D267" s="53" t="n">
        <v>1483648472</v>
      </c>
      <c r="E267" s="53" t="n">
        <v>1080</v>
      </c>
      <c r="F267" s="53" t="n">
        <v>1</v>
      </c>
      <c r="G267" s="53" t="n">
        <v>1080</v>
      </c>
      <c r="H267" s="53" t="n">
        <v>3</v>
      </c>
      <c r="I267" s="53" t="inlineStr">
        <is>
          <t>TKP</t>
        </is>
      </c>
      <c r="J267" s="53" t="inlineStr">
        <is>
          <t>ТКП</t>
        </is>
      </c>
      <c r="K267" s="53" t="inlineStr">
        <is>
          <t>Wi-Fi точка доступа, PoE-питание и монтажный комплект</t>
        </is>
      </c>
      <c r="L267" s="53" t="n">
        <v>1301</v>
      </c>
      <c r="M267" s="53" t="inlineStr">
        <is>
          <t>шт.</t>
        </is>
      </c>
      <c r="N267" s="53" t="n">
        <v>40.95</v>
      </c>
      <c r="O267" s="53" t="n">
        <v>753464.85</v>
      </c>
      <c r="P267" s="53" t="n">
        <v>753464.9</v>
      </c>
    </row>
    <row r="268" ht="13.8" customHeight="1" s="54">
      <c r="A268" s="53">
        <f>ROW(Source!A291)</f>
        <v/>
      </c>
      <c r="B268" s="53" t="n">
        <v>1497603668</v>
      </c>
      <c r="C268" s="53" t="n">
        <v>1497603666</v>
      </c>
      <c r="D268" s="53" t="n">
        <v>1483648472</v>
      </c>
      <c r="E268" s="53" t="n">
        <v>1080</v>
      </c>
      <c r="F268" s="53" t="n">
        <v>1</v>
      </c>
      <c r="G268" s="53" t="n">
        <v>1080</v>
      </c>
      <c r="H268" s="53" t="n">
        <v>3</v>
      </c>
      <c r="I268" s="53" t="inlineStr">
        <is>
          <t>TKP</t>
        </is>
      </c>
      <c r="J268" s="53" t="inlineStr">
        <is>
          <t>ТКП</t>
        </is>
      </c>
      <c r="K268" s="53" t="inlineStr">
        <is>
          <t>IP-камера видеонаблюдения с монтажной коробкой и крепежом</t>
        </is>
      </c>
      <c r="L268" s="53" t="n">
        <v>1301</v>
      </c>
      <c r="M268" s="53" t="inlineStr">
        <is>
          <t>шт.</t>
        </is>
      </c>
      <c r="N268" s="53" t="n">
        <v>32.55</v>
      </c>
      <c r="O268" s="53" t="n">
        <v>671502.92</v>
      </c>
      <c r="P268" s="53" t="n">
        <v>671502.91</v>
      </c>
    </row>
    <row r="269" ht="13.8" customHeight="1" s="54">
      <c r="A269" s="53">
        <f>ROW(Source!A292)</f>
        <v/>
      </c>
      <c r="B269" s="53" t="n">
        <v>1497603669</v>
      </c>
      <c r="C269" s="53" t="n">
        <v>1497603667</v>
      </c>
      <c r="D269" s="53" t="n">
        <v>1483648472</v>
      </c>
      <c r="E269" s="53" t="n">
        <v>1080</v>
      </c>
      <c r="F269" s="53" t="n">
        <v>1</v>
      </c>
      <c r="G269" s="53" t="n">
        <v>1080</v>
      </c>
      <c r="H269" s="53" t="n">
        <v>3</v>
      </c>
      <c r="I269" s="53" t="inlineStr">
        <is>
          <t>PETR-1004065</t>
        </is>
      </c>
      <c r="J269" s="53" t="inlineStr">
        <is>
          <t>ТКП</t>
        </is>
      </c>
      <c r="K269" s="53" t="inlineStr">
        <is>
          <t>СКУД: считыватель, контроллер, кнопка выхода, замок и БП</t>
        </is>
      </c>
      <c r="L269" s="53" t="n">
        <v>1301</v>
      </c>
      <c r="M269" s="53" t="inlineStr">
        <is>
          <t>компл.</t>
        </is>
      </c>
      <c r="N269" s="53" t="n">
        <v>8.4</v>
      </c>
      <c r="O269" s="53" t="n">
        <v>393417.61</v>
      </c>
      <c r="P269" s="53" t="n">
        <v>393417.57</v>
      </c>
    </row>
    <row r="270" ht="13.8" customHeight="1" s="54">
      <c r="A270" s="53">
        <f>ROW(Source!A293)</f>
        <v/>
      </c>
      <c r="B270" s="53" t="n">
        <v>1497603670</v>
      </c>
      <c r="C270" s="53" t="n">
        <v>1497603668</v>
      </c>
      <c r="D270" s="53" t="n">
        <v>1483648472</v>
      </c>
      <c r="E270" s="53" t="n">
        <v>1080</v>
      </c>
      <c r="F270" s="53" t="n">
        <v>1</v>
      </c>
      <c r="G270" s="53" t="n">
        <v>1080</v>
      </c>
      <c r="H270" s="53" t="n">
        <v>3</v>
      </c>
      <c r="I270" s="53" t="inlineStr">
        <is>
          <t>TKP</t>
        </is>
      </c>
      <c r="J270" s="53" t="inlineStr">
        <is>
          <t>ТКП</t>
        </is>
      </c>
      <c r="K270" s="53" t="inlineStr">
        <is>
          <t>СКУД внутренней двери: электрозамок, считыватель, кнопка, БП и кабель</t>
        </is>
      </c>
      <c r="L270" s="53" t="n">
        <v>1301</v>
      </c>
      <c r="M270" s="53" t="inlineStr">
        <is>
          <t>компл.</t>
        </is>
      </c>
      <c r="N270" s="53" t="n">
        <v>29.4</v>
      </c>
      <c r="O270" s="53" t="n">
        <v>1573670.28</v>
      </c>
      <c r="P270" s="53" t="n">
        <v>1573670.28</v>
      </c>
    </row>
    <row r="271" ht="13.8" customHeight="1" s="54">
      <c r="A271" s="53">
        <f>ROW(Source!A294)</f>
        <v/>
      </c>
      <c r="B271" s="53" t="n">
        <v>1497603671</v>
      </c>
      <c r="C271" s="53" t="n">
        <v>1497603669</v>
      </c>
      <c r="D271" s="53" t="n">
        <v>1483648472</v>
      </c>
      <c r="E271" s="53" t="n">
        <v>1080</v>
      </c>
      <c r="F271" s="53" t="n">
        <v>1</v>
      </c>
      <c r="G271" s="53" t="n">
        <v>1080</v>
      </c>
      <c r="H271" s="53" t="n">
        <v>3</v>
      </c>
      <c r="I271" s="53" t="inlineStr">
        <is>
          <t>TKP</t>
        </is>
      </c>
      <c r="J271" s="53" t="inlineStr">
        <is>
          <t>ТКП</t>
        </is>
      </c>
      <c r="K271" s="53" t="inlineStr">
        <is>
          <t>Слаботочный шкаф/стойка, патч-панели, органайзеры и коммутация</t>
        </is>
      </c>
      <c r="L271" s="53" t="n">
        <v>1301</v>
      </c>
      <c r="M271" s="53" t="inlineStr">
        <is>
          <t>компл.</t>
        </is>
      </c>
      <c r="N271" s="53" t="n">
        <v>3.04</v>
      </c>
      <c r="O271" s="53" t="n">
        <v>288149.38</v>
      </c>
      <c r="P271" s="53" t="n">
        <v>288149.38</v>
      </c>
    </row>
    <row r="272" ht="13.8" customHeight="1" s="54">
      <c r="A272" s="53">
        <f>ROW(Source!A295)</f>
        <v/>
      </c>
      <c r="B272" s="53" t="n">
        <v>1497603672</v>
      </c>
      <c r="C272" s="53" t="n">
        <v>1497603670</v>
      </c>
      <c r="D272" s="53" t="n">
        <v>1483648472</v>
      </c>
      <c r="E272" s="53" t="n">
        <v>1080</v>
      </c>
      <c r="F272" s="53" t="n">
        <v>1</v>
      </c>
      <c r="G272" s="53" t="n">
        <v>1080</v>
      </c>
      <c r="H272" s="53" t="n">
        <v>3</v>
      </c>
      <c r="I272" s="53" t="inlineStr">
        <is>
          <t>TKP</t>
        </is>
      </c>
      <c r="J272" s="53" t="inlineStr">
        <is>
          <t>ТКП</t>
        </is>
      </c>
      <c r="K272" s="53" t="inlineStr">
        <is>
          <t>PoE-коммутаторы, маршрутизатор, контроллер Wi-Fi и ИБП сети</t>
        </is>
      </c>
      <c r="L272" s="53" t="n">
        <v>1301</v>
      </c>
      <c r="M272" s="53" t="inlineStr">
        <is>
          <t>компл.</t>
        </is>
      </c>
      <c r="N272" s="53" t="n">
        <v>3.54</v>
      </c>
      <c r="O272" s="53" t="n">
        <v>375017.94</v>
      </c>
      <c r="P272" s="53" t="n">
        <v>375017.94</v>
      </c>
    </row>
    <row r="273" ht="13.8" customHeight="1" s="54">
      <c r="A273" s="53">
        <f>ROW(Source!A296)</f>
        <v/>
      </c>
      <c r="B273" s="53" t="n">
        <v>1497603673</v>
      </c>
      <c r="C273" s="53" t="n">
        <v>1497603671</v>
      </c>
      <c r="D273" s="53" t="n">
        <v>1483648472</v>
      </c>
      <c r="E273" s="53" t="n">
        <v>1080</v>
      </c>
      <c r="F273" s="53" t="n">
        <v>1</v>
      </c>
      <c r="G273" s="53" t="n">
        <v>1080</v>
      </c>
      <c r="H273" s="53" t="n">
        <v>3</v>
      </c>
      <c r="I273" s="53" t="inlineStr">
        <is>
          <t>TKP</t>
        </is>
      </c>
      <c r="J273" s="53" t="inlineStr">
        <is>
          <t>ТКП</t>
        </is>
      </c>
      <c r="K273" s="53" t="inlineStr">
        <is>
          <t>NVR/видеорегистратор, HDD, мониторинг и коммутация CCTV</t>
        </is>
      </c>
      <c r="L273" s="53" t="n">
        <v>1301</v>
      </c>
      <c r="M273" s="53" t="inlineStr">
        <is>
          <t>компл.</t>
        </is>
      </c>
      <c r="N273" s="53" t="n">
        <v>1.58</v>
      </c>
      <c r="O273" s="53" t="n">
        <v>137428.53</v>
      </c>
      <c r="P273" s="53" t="n">
        <v>137428.52</v>
      </c>
    </row>
    <row r="274" ht="13.8" customHeight="1" s="54">
      <c r="A274" s="53">
        <f>ROW(Source!A297)</f>
        <v/>
      </c>
      <c r="B274" s="53" t="n">
        <v>1497603674</v>
      </c>
      <c r="C274" s="53" t="n">
        <v>1497603672</v>
      </c>
      <c r="D274" s="53" t="n">
        <v>1483648472</v>
      </c>
      <c r="E274" s="53" t="n">
        <v>1080</v>
      </c>
      <c r="F274" s="53" t="n">
        <v>1</v>
      </c>
      <c r="G274" s="53" t="n">
        <v>1080</v>
      </c>
      <c r="H274" s="53" t="n">
        <v>3</v>
      </c>
      <c r="I274" s="53" t="inlineStr">
        <is>
          <t>TKP</t>
        </is>
      </c>
      <c r="J274" s="53" t="inlineStr">
        <is>
          <t>ТКП</t>
        </is>
      </c>
      <c r="K274" s="53" t="inlineStr">
        <is>
          <t>СКУД на входные группы: контроллеры, считыватели, замки, кнопки, БП</t>
        </is>
      </c>
      <c r="L274" s="53" t="n">
        <v>1301</v>
      </c>
      <c r="M274" s="53" t="inlineStr">
        <is>
          <t>компл.</t>
        </is>
      </c>
      <c r="N274" s="53" t="n">
        <v>3</v>
      </c>
      <c r="O274" s="53" t="n">
        <v>496092.78</v>
      </c>
      <c r="P274" s="53" t="n">
        <v>496092.78</v>
      </c>
    </row>
    <row r="275" ht="13.8" customHeight="1" s="54">
      <c r="A275" s="53">
        <f>ROW(Source!A298)</f>
        <v/>
      </c>
      <c r="B275" s="53" t="n">
        <v>1497603675</v>
      </c>
      <c r="C275" s="53" t="n">
        <v>1497603673</v>
      </c>
      <c r="D275" s="53" t="n">
        <v>1483648472</v>
      </c>
      <c r="E275" s="53" t="n">
        <v>1080</v>
      </c>
      <c r="F275" s="53" t="n">
        <v>1</v>
      </c>
      <c r="G275" s="53" t="n">
        <v>1080</v>
      </c>
      <c r="H275" s="53" t="n">
        <v>3</v>
      </c>
      <c r="I275" s="53" t="inlineStr">
        <is>
          <t>PETR-141622</t>
        </is>
      </c>
      <c r="J275" s="53" t="inlineStr">
        <is>
          <t>ТКП</t>
        </is>
      </c>
      <c r="K275" s="53" t="inlineStr">
        <is>
          <t>Лотки, магистральная гофра, гильзы, противопожарная заделка и крепеж трасс</t>
        </is>
      </c>
      <c r="L275" s="53" t="n">
        <v>1301</v>
      </c>
      <c r="M275" s="53" t="inlineStr">
        <is>
          <t>компл.</t>
        </is>
      </c>
      <c r="N275" s="53" t="n">
        <v>3</v>
      </c>
      <c r="O275" s="53" t="n">
        <v>952964.16</v>
      </c>
      <c r="P275" s="53" t="n">
        <v>952964.17</v>
      </c>
    </row>
    <row r="276" ht="13.8" customHeight="1" s="54">
      <c r="A276" s="53">
        <f>ROW(Source!A299)</f>
        <v/>
      </c>
      <c r="B276" s="53" t="n">
        <v>1497603676</v>
      </c>
      <c r="C276" s="53" t="n">
        <v>1497603674</v>
      </c>
      <c r="D276" s="53" t="n">
        <v>1483648472</v>
      </c>
      <c r="E276" s="53" t="n">
        <v>1080</v>
      </c>
      <c r="F276" s="53" t="n">
        <v>1</v>
      </c>
      <c r="G276" s="53" t="n">
        <v>1080</v>
      </c>
      <c r="H276" s="53" t="n">
        <v>3</v>
      </c>
      <c r="I276" s="53" t="inlineStr">
        <is>
          <t>PETR-631805</t>
        </is>
      </c>
      <c r="J276" s="53" t="inlineStr">
        <is>
          <t>ТКП</t>
        </is>
      </c>
      <c r="K276" s="53" t="inlineStr">
        <is>
          <t>Саморезы, дюбели, анкеры, подвесы, соединители</t>
        </is>
      </c>
      <c r="L276" s="53" t="n">
        <v>1301</v>
      </c>
      <c r="M276" s="53" t="inlineStr">
        <is>
          <t>компл.</t>
        </is>
      </c>
      <c r="N276" s="53" t="n">
        <v>103.4</v>
      </c>
      <c r="O276" s="53" t="n">
        <v>288260.59</v>
      </c>
      <c r="P276" s="53" t="n">
        <v>288260.89</v>
      </c>
    </row>
    <row r="277" ht="13.8" customHeight="1" s="54">
      <c r="A277" s="53">
        <f>ROW(Source!A300)</f>
        <v/>
      </c>
      <c r="B277" s="53" t="n">
        <v>1497603677</v>
      </c>
      <c r="C277" s="53" t="n">
        <v>1497603675</v>
      </c>
      <c r="D277" s="53" t="n">
        <v>1483648472</v>
      </c>
      <c r="E277" s="53" t="n">
        <v>1080</v>
      </c>
      <c r="F277" s="53" t="n">
        <v>1</v>
      </c>
      <c r="G277" s="53" t="n">
        <v>1080</v>
      </c>
      <c r="H277" s="53" t="n">
        <v>3</v>
      </c>
      <c r="I277" s="53" t="inlineStr">
        <is>
          <t>PETR-687523</t>
        </is>
      </c>
      <c r="J277" s="53" t="inlineStr">
        <is>
          <t>ТКП</t>
        </is>
      </c>
      <c r="K277" s="53" t="inlineStr">
        <is>
          <t>Пена монтажная, клей-пена, герметики общестроительные</t>
        </is>
      </c>
      <c r="L277" s="53" t="n">
        <v>1301</v>
      </c>
      <c r="M277" s="53" t="inlineStr">
        <is>
          <t>шт.</t>
        </is>
      </c>
      <c r="N277" s="53" t="n">
        <v>103.4</v>
      </c>
      <c r="O277" s="53" t="n">
        <v>69182.87</v>
      </c>
      <c r="P277" s="53" t="n">
        <v>69182.61</v>
      </c>
    </row>
    <row r="278" ht="13.8" customHeight="1" s="54">
      <c r="A278" s="53">
        <f>ROW(Source!A301)</f>
        <v/>
      </c>
      <c r="B278" s="53" t="n">
        <v>1497603678</v>
      </c>
      <c r="C278" s="53" t="n">
        <v>1497603676</v>
      </c>
      <c r="D278" s="53" t="n">
        <v>1483648472</v>
      </c>
      <c r="E278" s="53" t="n">
        <v>1080</v>
      </c>
      <c r="F278" s="53" t="n">
        <v>1</v>
      </c>
      <c r="G278" s="53" t="n">
        <v>1080</v>
      </c>
      <c r="H278" s="53" t="n">
        <v>3</v>
      </c>
      <c r="I278" s="53" t="inlineStr">
        <is>
          <t>PETR-106867</t>
        </is>
      </c>
      <c r="J278" s="53" t="inlineStr">
        <is>
          <t>ТКП</t>
        </is>
      </c>
      <c r="K278" s="53" t="inlineStr">
        <is>
          <t>Грязезащитное покрытие/решетка входной зоны</t>
        </is>
      </c>
      <c r="L278" s="53" t="n">
        <v>1301</v>
      </c>
      <c r="M278" s="53" t="inlineStr">
        <is>
          <t>м2</t>
        </is>
      </c>
      <c r="N278" s="53" t="n">
        <v>43.46</v>
      </c>
      <c r="O278" s="53" t="n">
        <v>411939.96</v>
      </c>
      <c r="P278" s="53" t="n">
        <v>411939.87</v>
      </c>
    </row>
    <row r="279" ht="13.8" customHeight="1" s="54">
      <c r="A279" s="53">
        <f>ROW(Source!A302)</f>
        <v/>
      </c>
      <c r="B279" s="53" t="n">
        <v>1497603679</v>
      </c>
      <c r="C279" s="53" t="n">
        <v>1497603677</v>
      </c>
      <c r="D279" s="53" t="n">
        <v>1483648472</v>
      </c>
      <c r="E279" s="53" t="n">
        <v>1080</v>
      </c>
      <c r="F279" s="53" t="n">
        <v>1</v>
      </c>
      <c r="G279" s="53" t="n">
        <v>1080</v>
      </c>
      <c r="H279" s="53" t="n">
        <v>3</v>
      </c>
      <c r="I279" s="53" t="inlineStr">
        <is>
          <t>TKP</t>
        </is>
      </c>
      <c r="J279" s="53" t="inlineStr">
        <is>
          <t>ТКП</t>
        </is>
      </c>
      <c r="K279" s="53" t="inlineStr">
        <is>
          <t>Таблички помещений, навигация, пиктограммы и крепеж</t>
        </is>
      </c>
      <c r="L279" s="53" t="n">
        <v>1301</v>
      </c>
      <c r="M279" s="53" t="inlineStr">
        <is>
          <t>компл.</t>
        </is>
      </c>
      <c r="N279" s="53" t="n">
        <v>94</v>
      </c>
      <c r="O279" s="53" t="n">
        <v>99580.78</v>
      </c>
      <c r="P279" s="53" t="n">
        <v>99581.03</v>
      </c>
    </row>
    <row r="280" ht="13.8" customHeight="1" s="54">
      <c r="A280" s="53">
        <f>ROW(Source!A303)</f>
        <v/>
      </c>
      <c r="B280" s="53" t="n">
        <v>1497603680</v>
      </c>
      <c r="C280" s="53" t="n">
        <v>1497603678</v>
      </c>
      <c r="D280" s="53" t="n">
        <v>1483648472</v>
      </c>
      <c r="E280" s="53" t="n">
        <v>1080</v>
      </c>
      <c r="F280" s="53" t="n">
        <v>1</v>
      </c>
      <c r="G280" s="53" t="n">
        <v>1080</v>
      </c>
      <c r="H280" s="53" t="n">
        <v>3</v>
      </c>
      <c r="I280" s="53" t="inlineStr">
        <is>
          <t>PETR-1028701</t>
        </is>
      </c>
      <c r="J280" s="53" t="inlineStr">
        <is>
          <t>ТКП</t>
        </is>
      </c>
      <c r="K280" s="53" t="inlineStr">
        <is>
          <t>Финишная уборка: химия, салфетки, пленка снятия, пылесборники, ветошь</t>
        </is>
      </c>
      <c r="L280" s="53" t="n">
        <v>1301</v>
      </c>
      <c r="M280" s="53" t="inlineStr">
        <is>
          <t>м2</t>
        </is>
      </c>
      <c r="N280" s="53" t="n">
        <v>1440.5</v>
      </c>
      <c r="O280" s="53" t="n">
        <v>152606.57</v>
      </c>
      <c r="P280" s="53" t="n">
        <v>152602.64</v>
      </c>
    </row>
    <row r="281" ht="13.8" customHeight="1" s="54">
      <c r="A281" s="53">
        <f>ROW(Source!A304)</f>
        <v/>
      </c>
      <c r="B281" s="53" t="n">
        <v>1497603681</v>
      </c>
      <c r="C281" s="53" t="n">
        <v>1497603679</v>
      </c>
      <c r="D281" s="53" t="n">
        <v>1483648472</v>
      </c>
      <c r="E281" s="53" t="n">
        <v>1080</v>
      </c>
      <c r="F281" s="53" t="n">
        <v>1</v>
      </c>
      <c r="G281" s="53" t="n">
        <v>1080</v>
      </c>
      <c r="H281" s="53" t="n">
        <v>3</v>
      </c>
      <c r="I281" s="53" t="inlineStr">
        <is>
          <t>PETR-1063134</t>
        </is>
      </c>
      <c r="J281" s="53" t="inlineStr">
        <is>
          <t>ТКП</t>
        </is>
      </c>
      <c r="K281" s="53" t="inlineStr">
        <is>
          <t>Бирки, кабельные маркеры, схемы, протоколы и материалы исполнительной документации</t>
        </is>
      </c>
      <c r="L281" s="53" t="n">
        <v>1301</v>
      </c>
      <c r="M281" s="53" t="inlineStr">
        <is>
          <t>компл.</t>
        </is>
      </c>
      <c r="N281" s="53" t="n">
        <v>4.7</v>
      </c>
      <c r="O281" s="53" t="n">
        <v>23584.98</v>
      </c>
      <c r="P281" s="53" t="n">
        <v>23584.98</v>
      </c>
    </row>
    <row r="282" ht="13.8" customHeight="1" s="54">
      <c r="A282" s="53">
        <f>ROW(Source!A305)</f>
        <v/>
      </c>
      <c r="B282" s="53" t="n">
        <v>1497603682</v>
      </c>
      <c r="C282" s="53" t="n">
        <v>1497603680</v>
      </c>
      <c r="D282" s="53" t="n">
        <v>1483648472</v>
      </c>
      <c r="E282" s="53" t="n">
        <v>1080</v>
      </c>
      <c r="F282" s="53" t="n">
        <v>1</v>
      </c>
      <c r="G282" s="53" t="n">
        <v>1080</v>
      </c>
      <c r="H282" s="53" t="n">
        <v>3</v>
      </c>
      <c r="I282" s="53" t="inlineStr">
        <is>
          <t>TKP</t>
        </is>
      </c>
      <c r="J282" s="53" t="inlineStr">
        <is>
          <t>ТКП</t>
        </is>
      </c>
      <c r="K282" s="53" t="inlineStr">
        <is>
          <t>Доставка, разгрузка, подъем и внутриплощадочное перемещение материалов</t>
        </is>
      </c>
      <c r="L282" s="53" t="n">
        <v>1301</v>
      </c>
      <c r="M282" s="53" t="inlineStr">
        <is>
          <t>компл.</t>
        </is>
      </c>
      <c r="N282" s="53" t="n">
        <v>3</v>
      </c>
      <c r="O282" s="53" t="n">
        <v>9575751.119999999</v>
      </c>
      <c r="P282" s="53" t="n">
        <v>9575751.119999999</v>
      </c>
    </row>
    <row r="283" ht="13.8" customHeight="1" s="54">
      <c r="A283" s="53">
        <f>ROW(Source!A306)</f>
        <v/>
      </c>
      <c r="B283" s="53" t="n">
        <v>1497603683</v>
      </c>
      <c r="C283" s="53" t="n">
        <v>1497603681</v>
      </c>
      <c r="D283" s="53" t="n">
        <v>1483648472</v>
      </c>
      <c r="E283" s="53" t="n">
        <v>1080</v>
      </c>
      <c r="F283" s="53" t="n">
        <v>1</v>
      </c>
      <c r="G283" s="53" t="n">
        <v>1080</v>
      </c>
      <c r="H283" s="53" t="n">
        <v>3</v>
      </c>
      <c r="I283" s="53" t="inlineStr">
        <is>
          <t>TKP</t>
        </is>
      </c>
      <c r="J283" s="53" t="inlineStr">
        <is>
          <t>ТКП</t>
        </is>
      </c>
      <c r="K283" s="53" t="inlineStr">
        <is>
          <t>Резерв на мелкие материалы и позиции без проекта</t>
        </is>
      </c>
      <c r="L283" s="53" t="n">
        <v>1301</v>
      </c>
      <c r="M283" s="53" t="inlineStr">
        <is>
          <t>компл.</t>
        </is>
      </c>
      <c r="N283" s="53" t="n">
        <v>3</v>
      </c>
      <c r="O283" s="53" t="n">
        <v>19151502.3</v>
      </c>
      <c r="P283" s="53" t="n">
        <v>19151502.29</v>
      </c>
    </row>
    <row r="284" ht="13.8" customHeight="1" s="54">
      <c r="A284" s="53">
        <f>ROW(Source!A307)</f>
        <v/>
      </c>
      <c r="B284" s="53" t="n">
        <v>1497603684</v>
      </c>
      <c r="C284" s="53" t="n">
        <v>1497603682</v>
      </c>
      <c r="D284" s="53" t="n">
        <v>1483648472</v>
      </c>
      <c r="E284" s="53" t="n">
        <v>1080</v>
      </c>
      <c r="F284" s="53" t="n">
        <v>1</v>
      </c>
      <c r="G284" s="53" t="n">
        <v>1080</v>
      </c>
      <c r="H284" s="53" t="n">
        <v>3</v>
      </c>
      <c r="I284" s="53" t="inlineStr">
        <is>
          <t>TKP</t>
        </is>
      </c>
      <c r="J284" s="53" t="inlineStr">
        <is>
          <t>ТКП</t>
        </is>
      </c>
      <c r="K284" s="53" t="inlineStr">
        <is>
          <t>Дверь межкомнатная усиленная с отделкой под объект</t>
        </is>
      </c>
      <c r="L284" s="53" t="n">
        <v>1301</v>
      </c>
      <c r="M284" s="53" t="inlineStr">
        <is>
          <t>шт.</t>
        </is>
      </c>
      <c r="N284" s="53" t="n">
        <v>34.65</v>
      </c>
      <c r="O284" s="53" t="n">
        <v>367072.74</v>
      </c>
      <c r="P284" s="53" t="n">
        <v>367072.64</v>
      </c>
    </row>
    <row r="285" ht="13.8" customHeight="1" s="54">
      <c r="A285" s="53">
        <f>ROW(Source!A308)</f>
        <v/>
      </c>
      <c r="B285" s="53" t="n">
        <v>1497603685</v>
      </c>
      <c r="C285" s="53" t="n">
        <v>1497603683</v>
      </c>
      <c r="D285" s="53" t="n">
        <v>1483648472</v>
      </c>
      <c r="E285" s="53" t="n">
        <v>1080</v>
      </c>
      <c r="F285" s="53" t="n">
        <v>1</v>
      </c>
      <c r="G285" s="53" t="n">
        <v>1080</v>
      </c>
      <c r="H285" s="53" t="n">
        <v>3</v>
      </c>
      <c r="I285" s="53" t="inlineStr">
        <is>
          <t>TKP</t>
        </is>
      </c>
      <c r="J285" s="53" t="inlineStr">
        <is>
          <t>ТКП</t>
        </is>
      </c>
      <c r="K285" s="53" t="inlineStr">
        <is>
          <t>Коробка, доборы, наличники, петли, ручки, замки полный комплект</t>
        </is>
      </c>
      <c r="L285" s="53" t="n">
        <v>1301</v>
      </c>
      <c r="M285" s="53" t="inlineStr">
        <is>
          <t>компл.</t>
        </is>
      </c>
      <c r="N285" s="53" t="n">
        <v>34.65</v>
      </c>
      <c r="O285" s="53" t="n">
        <v>425031.45</v>
      </c>
      <c r="P285" s="53" t="n">
        <v>425031.48</v>
      </c>
    </row>
    <row r="286" ht="13.8" customHeight="1" s="54">
      <c r="A286" s="53">
        <f>ROW(Source!A309)</f>
        <v/>
      </c>
      <c r="B286" s="53" t="n">
        <v>1497603686</v>
      </c>
      <c r="C286" s="53" t="n">
        <v>1497603684</v>
      </c>
      <c r="D286" s="53" t="n">
        <v>1483648472</v>
      </c>
      <c r="E286" s="53" t="n">
        <v>1080</v>
      </c>
      <c r="F286" s="53" t="n">
        <v>1</v>
      </c>
      <c r="G286" s="53" t="n">
        <v>1080</v>
      </c>
      <c r="H286" s="53" t="n">
        <v>3</v>
      </c>
      <c r="I286" s="53" t="inlineStr">
        <is>
          <t>TKP</t>
        </is>
      </c>
      <c r="J286" s="53" t="inlineStr">
        <is>
          <t>ТКП</t>
        </is>
      </c>
      <c r="K286" s="53" t="inlineStr">
        <is>
          <t>Порожки и переходные профили усиленные</t>
        </is>
      </c>
      <c r="L286" s="53" t="n">
        <v>1301</v>
      </c>
      <c r="M286" s="53" t="inlineStr">
        <is>
          <t>шт.</t>
        </is>
      </c>
      <c r="N286" s="53" t="n">
        <v>34.65</v>
      </c>
      <c r="O286" s="53" t="n">
        <v>57958.71</v>
      </c>
      <c r="P286" s="53" t="n">
        <v>57958.84</v>
      </c>
    </row>
    <row r="287" ht="13.8" customHeight="1" s="54">
      <c r="A287" s="53">
        <f>ROW(Source!A310)</f>
        <v/>
      </c>
      <c r="B287" s="53" t="n">
        <v>1497603687</v>
      </c>
      <c r="C287" s="53" t="n">
        <v>1497603685</v>
      </c>
      <c r="D287" s="53" t="n">
        <v>1483648472</v>
      </c>
      <c r="E287" s="53" t="n">
        <v>1080</v>
      </c>
      <c r="F287" s="53" t="n">
        <v>1</v>
      </c>
      <c r="G287" s="53" t="n">
        <v>1080</v>
      </c>
      <c r="H287" s="53" t="n">
        <v>3</v>
      </c>
      <c r="I287" s="53" t="inlineStr">
        <is>
          <t>PETR-664867</t>
        </is>
      </c>
      <c r="J287" s="53" t="inlineStr">
        <is>
          <t>ТКП</t>
        </is>
      </c>
      <c r="K287" s="53" t="inlineStr">
        <is>
          <t>Доводчик, ограничитель, уплотнители и стопоры дверей</t>
        </is>
      </c>
      <c r="L287" s="53" t="n">
        <v>1301</v>
      </c>
      <c r="M287" s="53" t="inlineStr">
        <is>
          <t>компл.</t>
        </is>
      </c>
      <c r="N287" s="53" t="n">
        <v>34.65</v>
      </c>
      <c r="O287" s="53" t="n">
        <v>162284.66</v>
      </c>
      <c r="P287" s="53" t="n">
        <v>162284.75</v>
      </c>
    </row>
    <row r="288" ht="13.8" customHeight="1" s="54">
      <c r="A288" s="53">
        <f>ROW(Source!A311)</f>
        <v/>
      </c>
      <c r="B288" s="53" t="n">
        <v>1497603688</v>
      </c>
      <c r="C288" s="53" t="n">
        <v>1497603686</v>
      </c>
      <c r="D288" s="53" t="n">
        <v>1483648472</v>
      </c>
      <c r="E288" s="53" t="n">
        <v>1080</v>
      </c>
      <c r="F288" s="53" t="n">
        <v>1</v>
      </c>
      <c r="G288" s="53" t="n">
        <v>1080</v>
      </c>
      <c r="H288" s="53" t="n">
        <v>3</v>
      </c>
      <c r="I288" s="53" t="inlineStr">
        <is>
          <t>TKP</t>
        </is>
      </c>
      <c r="J288" s="53" t="inlineStr">
        <is>
          <t>ТКП</t>
        </is>
      </c>
      <c r="K288" s="53" t="inlineStr">
        <is>
          <t>Усиленная дверная фурнитура: замки, цилиндры, доводчики, ограничители</t>
        </is>
      </c>
      <c r="L288" s="53" t="n">
        <v>1301</v>
      </c>
      <c r="M288" s="53" t="inlineStr">
        <is>
          <t>компл.</t>
        </is>
      </c>
      <c r="N288" s="53" t="n">
        <v>34.65</v>
      </c>
      <c r="O288" s="53" t="n">
        <v>367072.74</v>
      </c>
      <c r="P288" s="53" t="n">
        <v>367072.64</v>
      </c>
    </row>
    <row r="289" ht="13.8" customHeight="1" s="54">
      <c r="A289" s="53">
        <f>ROW(Source!A312)</f>
        <v/>
      </c>
      <c r="B289" s="53" t="n">
        <v>1497603689</v>
      </c>
      <c r="C289" s="53" t="n">
        <v>1497603687</v>
      </c>
      <c r="D289" s="53" t="n">
        <v>1483648472</v>
      </c>
      <c r="E289" s="53" t="n">
        <v>1080</v>
      </c>
      <c r="F289" s="53" t="n">
        <v>1</v>
      </c>
      <c r="G289" s="53" t="n">
        <v>1080</v>
      </c>
      <c r="H289" s="53" t="n">
        <v>3</v>
      </c>
      <c r="I289" s="53" t="inlineStr">
        <is>
          <t>PETR-633110</t>
        </is>
      </c>
      <c r="J289" s="53" t="inlineStr">
        <is>
          <t>ТКП</t>
        </is>
      </c>
      <c r="K289" s="53" t="inlineStr">
        <is>
          <t>Стеллажи/полки кладовых и служебных помещений с крепежом</t>
        </is>
      </c>
      <c r="L289" s="53" t="n">
        <v>1301</v>
      </c>
      <c r="M289" s="53" t="inlineStr">
        <is>
          <t>м.п.</t>
        </is>
      </c>
      <c r="N289" s="53" t="n">
        <v>27.29</v>
      </c>
      <c r="O289" s="53" t="n">
        <v>136943.4</v>
      </c>
      <c r="P289" s="53" t="n">
        <v>136943.44</v>
      </c>
    </row>
    <row r="290" ht="13.8" customHeight="1" s="54">
      <c r="A290" s="53">
        <f>ROW(Source!A313)</f>
        <v/>
      </c>
      <c r="B290" s="53" t="n">
        <v>1497603690</v>
      </c>
      <c r="C290" s="53" t="n">
        <v>1497603688</v>
      </c>
      <c r="D290" s="53" t="n">
        <v>1483648472</v>
      </c>
      <c r="E290" s="53" t="n">
        <v>1080</v>
      </c>
      <c r="F290" s="53" t="n">
        <v>1</v>
      </c>
      <c r="G290" s="53" t="n">
        <v>1080</v>
      </c>
      <c r="H290" s="53" t="n">
        <v>3</v>
      </c>
      <c r="I290" s="53" t="inlineStr">
        <is>
          <t>PETR-997147</t>
        </is>
      </c>
      <c r="J290" s="53" t="inlineStr">
        <is>
          <t>ТКП</t>
        </is>
      </c>
      <c r="K290" s="53" t="inlineStr">
        <is>
          <t>Гидроизоляция обмазочная для санузлов</t>
        </is>
      </c>
      <c r="L290" s="53" t="n">
        <v>1301</v>
      </c>
      <c r="M290" s="53" t="inlineStr">
        <is>
          <t>кг</t>
        </is>
      </c>
      <c r="N290" s="53" t="n">
        <v>699.6</v>
      </c>
      <c r="O290" s="53" t="n">
        <v>202835.03</v>
      </c>
      <c r="P290" s="53" t="n">
        <v>202837.53</v>
      </c>
    </row>
    <row r="291" ht="13.8" customHeight="1" s="54">
      <c r="A291" s="53">
        <f>ROW(Source!A314)</f>
        <v/>
      </c>
      <c r="B291" s="53" t="n">
        <v>1497603691</v>
      </c>
      <c r="C291" s="53" t="n">
        <v>1497603689</v>
      </c>
      <c r="D291" s="53" t="n">
        <v>1483648472</v>
      </c>
      <c r="E291" s="53" t="n">
        <v>1080</v>
      </c>
      <c r="F291" s="53" t="n">
        <v>1</v>
      </c>
      <c r="G291" s="53" t="n">
        <v>1080</v>
      </c>
      <c r="H291" s="53" t="n">
        <v>3</v>
      </c>
      <c r="I291" s="53" t="inlineStr">
        <is>
          <t>PETR-680020</t>
        </is>
      </c>
      <c r="J291" s="53" t="inlineStr">
        <is>
          <t>ТКП</t>
        </is>
      </c>
      <c r="K291" s="53" t="inlineStr">
        <is>
          <t>Лента гидроизоляционная для углов и примыканий</t>
        </is>
      </c>
      <c r="L291" s="53" t="n">
        <v>1301</v>
      </c>
      <c r="M291" s="53" t="inlineStr">
        <is>
          <t>м.п.</t>
        </is>
      </c>
      <c r="N291" s="53" t="n">
        <v>288.58</v>
      </c>
      <c r="O291" s="53" t="n">
        <v>51488.44</v>
      </c>
      <c r="P291" s="53" t="n">
        <v>51488.64</v>
      </c>
    </row>
    <row r="292" ht="13.8" customHeight="1" s="54">
      <c r="A292" s="53">
        <f>ROW(Source!A315)</f>
        <v/>
      </c>
      <c r="B292" s="53" t="n">
        <v>1497603692</v>
      </c>
      <c r="C292" s="53" t="n">
        <v>1497603690</v>
      </c>
      <c r="D292" s="53" t="n">
        <v>1483648472</v>
      </c>
      <c r="E292" s="53" t="n">
        <v>1080</v>
      </c>
      <c r="F292" s="53" t="n">
        <v>1</v>
      </c>
      <c r="G292" s="53" t="n">
        <v>1080</v>
      </c>
      <c r="H292" s="53" t="n">
        <v>3</v>
      </c>
      <c r="I292" s="53" t="inlineStr">
        <is>
          <t>PETR-605181</t>
        </is>
      </c>
      <c r="J292" s="53" t="inlineStr">
        <is>
          <t>ТКП</t>
        </is>
      </c>
      <c r="K292" s="53" t="inlineStr">
        <is>
          <t>Манжеты, углы и узлы гидроизоляции труб/трапов</t>
        </is>
      </c>
      <c r="L292" s="53" t="n">
        <v>1301</v>
      </c>
      <c r="M292" s="53" t="inlineStr">
        <is>
          <t>компл.</t>
        </is>
      </c>
      <c r="N292" s="53" t="n">
        <v>56.1</v>
      </c>
      <c r="O292" s="53" t="n">
        <v>59430.66</v>
      </c>
      <c r="P292" s="53" t="n">
        <v>59430.81</v>
      </c>
    </row>
    <row r="293" ht="13.8" customHeight="1" s="54">
      <c r="A293" s="53">
        <f>ROW(Source!A316)</f>
        <v/>
      </c>
      <c r="B293" s="53" t="n">
        <v>1497603693</v>
      </c>
      <c r="C293" s="53" t="n">
        <v>1497603691</v>
      </c>
      <c r="D293" s="53" t="n">
        <v>1483648472</v>
      </c>
      <c r="E293" s="53" t="n">
        <v>1080</v>
      </c>
      <c r="F293" s="53" t="n">
        <v>1</v>
      </c>
      <c r="G293" s="53" t="n">
        <v>1080</v>
      </c>
      <c r="H293" s="53" t="n">
        <v>3</v>
      </c>
      <c r="I293" s="53" t="inlineStr">
        <is>
          <t>PETR-1175943</t>
        </is>
      </c>
      <c r="J293" s="53" t="inlineStr">
        <is>
          <t>ТКП</t>
        </is>
      </c>
      <c r="K293" s="53" t="inlineStr">
        <is>
          <t>Керамогранит технический/матовый недорогой</t>
        </is>
      </c>
      <c r="L293" s="53" t="n">
        <v>1301</v>
      </c>
      <c r="M293" s="53" t="inlineStr">
        <is>
          <t>м2</t>
        </is>
      </c>
      <c r="N293" s="53" t="n">
        <v>326.31</v>
      </c>
      <c r="O293" s="53" t="n">
        <v>345683.02</v>
      </c>
      <c r="P293" s="53" t="n">
        <v>345683.91</v>
      </c>
    </row>
    <row r="294" ht="13.8" customHeight="1" s="54">
      <c r="A294" s="53">
        <f>ROW(Source!A317)</f>
        <v/>
      </c>
      <c r="B294" s="53" t="n">
        <v>1497603694</v>
      </c>
      <c r="C294" s="53" t="n">
        <v>1497603692</v>
      </c>
      <c r="D294" s="53" t="n">
        <v>1483648472</v>
      </c>
      <c r="E294" s="53" t="n">
        <v>1080</v>
      </c>
      <c r="F294" s="53" t="n">
        <v>1</v>
      </c>
      <c r="G294" s="53" t="n">
        <v>1080</v>
      </c>
      <c r="H294" s="53" t="n">
        <v>3</v>
      </c>
      <c r="I294" s="53" t="inlineStr">
        <is>
          <t>PETR-114585</t>
        </is>
      </c>
      <c r="J294" s="53" t="inlineStr">
        <is>
          <t>ТКП</t>
        </is>
      </c>
      <c r="K294" s="53" t="inlineStr">
        <is>
          <t>Клей для плитки Ceresit CM 11 25 кг</t>
        </is>
      </c>
      <c r="L294" s="53" t="n">
        <v>1301</v>
      </c>
      <c r="M294" s="53" t="inlineStr">
        <is>
          <t>меш.</t>
        </is>
      </c>
      <c r="N294" s="53" t="n">
        <v>78.09999999999999</v>
      </c>
      <c r="O294" s="53" t="n">
        <v>53909.31</v>
      </c>
      <c r="P294" s="53" t="n">
        <v>53909.69</v>
      </c>
    </row>
    <row r="295" ht="13.8" customHeight="1" s="54">
      <c r="A295" s="53">
        <f>ROW(Source!A318)</f>
        <v/>
      </c>
      <c r="B295" s="53" t="n">
        <v>1497603695</v>
      </c>
      <c r="C295" s="53" t="n">
        <v>1497603693</v>
      </c>
      <c r="D295" s="53" t="n">
        <v>1483648472</v>
      </c>
      <c r="E295" s="53" t="n">
        <v>1080</v>
      </c>
      <c r="F295" s="53" t="n">
        <v>1</v>
      </c>
      <c r="G295" s="53" t="n">
        <v>1080</v>
      </c>
      <c r="H295" s="53" t="n">
        <v>3</v>
      </c>
      <c r="I295" s="53" t="inlineStr">
        <is>
          <t>PETR-102870</t>
        </is>
      </c>
      <c r="J295" s="53" t="inlineStr">
        <is>
          <t>ТКП</t>
        </is>
      </c>
      <c r="K295" s="53" t="inlineStr">
        <is>
          <t>Затирка Ceresit CE 40 Aquastatic 2 кг</t>
        </is>
      </c>
      <c r="L295" s="53" t="n">
        <v>1301</v>
      </c>
      <c r="M295" s="53" t="inlineStr">
        <is>
          <t>шт.</t>
        </is>
      </c>
      <c r="N295" s="53" t="n">
        <v>74.8</v>
      </c>
      <c r="O295" s="53" t="n">
        <v>64644.4</v>
      </c>
      <c r="P295" s="53" t="n">
        <v>64644.04</v>
      </c>
    </row>
    <row r="296" ht="13.8" customHeight="1" s="54">
      <c r="A296" s="53">
        <f>ROW(Source!A319)</f>
        <v/>
      </c>
      <c r="B296" s="53" t="n">
        <v>1497603696</v>
      </c>
      <c r="C296" s="53" t="n">
        <v>1497603694</v>
      </c>
      <c r="D296" s="53" t="n">
        <v>1483648472</v>
      </c>
      <c r="E296" s="53" t="n">
        <v>1080</v>
      </c>
      <c r="F296" s="53" t="n">
        <v>1</v>
      </c>
      <c r="G296" s="53" t="n">
        <v>1080</v>
      </c>
      <c r="H296" s="53" t="n">
        <v>3</v>
      </c>
      <c r="I296" s="53" t="inlineStr">
        <is>
          <t>PETR-824931</t>
        </is>
      </c>
      <c r="J296" s="53" t="inlineStr">
        <is>
          <t>ТКП</t>
        </is>
      </c>
      <c r="K296" s="53" t="inlineStr">
        <is>
          <t>СВП, крестики, профили примыкания, уголки и расходники для плитки</t>
        </is>
      </c>
      <c r="L296" s="53" t="n">
        <v>1301</v>
      </c>
      <c r="M296" s="53" t="inlineStr">
        <is>
          <t>м2</t>
        </is>
      </c>
      <c r="N296" s="53" t="n">
        <v>526.84</v>
      </c>
      <c r="O296" s="53" t="n">
        <v>105747.32</v>
      </c>
      <c r="P296" s="53" t="n">
        <v>105749.04</v>
      </c>
    </row>
    <row r="297" ht="13.8" customHeight="1" s="54">
      <c r="A297" s="53">
        <f>ROW(Source!A320)</f>
        <v/>
      </c>
      <c r="B297" s="53" t="n">
        <v>1497603697</v>
      </c>
      <c r="C297" s="53" t="n">
        <v>1497603695</v>
      </c>
      <c r="D297" s="53" t="n">
        <v>1483648472</v>
      </c>
      <c r="E297" s="53" t="n">
        <v>1080</v>
      </c>
      <c r="F297" s="53" t="n">
        <v>1</v>
      </c>
      <c r="G297" s="53" t="n">
        <v>1080</v>
      </c>
      <c r="H297" s="53" t="n">
        <v>3</v>
      </c>
      <c r="I297" s="53" t="inlineStr">
        <is>
          <t>PETR-138069</t>
        </is>
      </c>
      <c r="J297" s="53" t="inlineStr">
        <is>
          <t>ТКП</t>
        </is>
      </c>
      <c r="K297" s="53" t="inlineStr">
        <is>
          <t>Шпаклевка цементная Weber.vetonit VH 20 кг</t>
        </is>
      </c>
      <c r="L297" s="53" t="n">
        <v>1301</v>
      </c>
      <c r="M297" s="53" t="inlineStr">
        <is>
          <t>меш.</t>
        </is>
      </c>
      <c r="N297" s="53" t="n">
        <v>27.5</v>
      </c>
      <c r="O297" s="53" t="n">
        <v>26740.73</v>
      </c>
      <c r="P297" s="53" t="n">
        <v>26740.8</v>
      </c>
    </row>
    <row r="298" ht="13.8" customHeight="1" s="54">
      <c r="A298" s="53">
        <f>ROW(Source!A321)</f>
        <v/>
      </c>
      <c r="B298" s="53" t="n">
        <v>1497603698</v>
      </c>
      <c r="C298" s="53" t="n">
        <v>1497603696</v>
      </c>
      <c r="D298" s="53" t="n">
        <v>1483648472</v>
      </c>
      <c r="E298" s="53" t="n">
        <v>1080</v>
      </c>
      <c r="F298" s="53" t="n">
        <v>1</v>
      </c>
      <c r="G298" s="53" t="n">
        <v>1080</v>
      </c>
      <c r="H298" s="53" t="n">
        <v>3</v>
      </c>
      <c r="I298" s="53" t="inlineStr">
        <is>
          <t>PETR-684418</t>
        </is>
      </c>
      <c r="J298" s="53" t="inlineStr">
        <is>
          <t>ТКП</t>
        </is>
      </c>
      <c r="K298" s="53" t="inlineStr">
        <is>
          <t>Герметик санитарный силиконовый</t>
        </is>
      </c>
      <c r="L298" s="53" t="n">
        <v>1301</v>
      </c>
      <c r="M298" s="53" t="inlineStr">
        <is>
          <t>шт.</t>
        </is>
      </c>
      <c r="N298" s="53" t="n">
        <v>38.5</v>
      </c>
      <c r="O298" s="53" t="n">
        <v>27905.96</v>
      </c>
      <c r="P298" s="53" t="n">
        <v>27906.11</v>
      </c>
    </row>
    <row r="299" ht="13.8" customHeight="1" s="54">
      <c r="A299" s="53">
        <f>ROW(Source!A322)</f>
        <v/>
      </c>
      <c r="B299" s="53" t="n">
        <v>1497603699</v>
      </c>
      <c r="C299" s="53" t="n">
        <v>1497603697</v>
      </c>
      <c r="D299" s="53" t="n">
        <v>1483648472</v>
      </c>
      <c r="E299" s="53" t="n">
        <v>1080</v>
      </c>
      <c r="F299" s="53" t="n">
        <v>1</v>
      </c>
      <c r="G299" s="53" t="n">
        <v>1080</v>
      </c>
      <c r="H299" s="53" t="n">
        <v>3</v>
      </c>
      <c r="I299" s="53" t="inlineStr">
        <is>
          <t>PETR-1096374</t>
        </is>
      </c>
      <c r="J299" s="53" t="inlineStr">
        <is>
          <t>ТКП</t>
        </is>
      </c>
      <c r="K299" s="53" t="inlineStr">
        <is>
          <t>Пароизоляция, мембрана, уплотнительные ленты потолков мокрых зон</t>
        </is>
      </c>
      <c r="L299" s="53" t="n">
        <v>1301</v>
      </c>
      <c r="M299" s="53" t="inlineStr">
        <is>
          <t>м2</t>
        </is>
      </c>
      <c r="N299" s="53" t="n">
        <v>82.55</v>
      </c>
      <c r="O299" s="53" t="n">
        <v>8745.35</v>
      </c>
      <c r="P299" s="53" t="n">
        <v>8745.120000000001</v>
      </c>
    </row>
    <row r="300" ht="13.8" customHeight="1" s="54">
      <c r="A300" s="53">
        <f>ROW(Source!A323)</f>
        <v/>
      </c>
      <c r="B300" s="53" t="n">
        <v>1497603700</v>
      </c>
      <c r="C300" s="53" t="n">
        <v>1497603698</v>
      </c>
      <c r="D300" s="53" t="n">
        <v>1483648472</v>
      </c>
      <c r="E300" s="53" t="n">
        <v>1080</v>
      </c>
      <c r="F300" s="53" t="n">
        <v>1</v>
      </c>
      <c r="G300" s="53" t="n">
        <v>1080</v>
      </c>
      <c r="H300" s="53" t="n">
        <v>3</v>
      </c>
      <c r="I300" s="53" t="inlineStr">
        <is>
          <t>PETR-101932</t>
        </is>
      </c>
      <c r="J300" s="53" t="inlineStr">
        <is>
          <t>ТКП</t>
        </is>
      </c>
      <c r="K300" s="53" t="inlineStr">
        <is>
          <t>Гипсокартон Knauf влагостойкий 2500х1200х12,5 мм</t>
        </is>
      </c>
      <c r="L300" s="53" t="n">
        <v>1301</v>
      </c>
      <c r="M300" s="53" t="inlineStr">
        <is>
          <t>лист</t>
        </is>
      </c>
      <c r="N300" s="53" t="n">
        <v>55</v>
      </c>
      <c r="O300" s="53" t="n">
        <v>34713.8</v>
      </c>
      <c r="P300" s="53" t="n">
        <v>34713.97</v>
      </c>
    </row>
    <row r="301" ht="13.8" customHeight="1" s="54">
      <c r="A301" s="53">
        <f>ROW(Source!A324)</f>
        <v/>
      </c>
      <c r="B301" s="53" t="n">
        <v>1497603701</v>
      </c>
      <c r="C301" s="53" t="n">
        <v>1497603699</v>
      </c>
      <c r="D301" s="53" t="n">
        <v>1483648472</v>
      </c>
      <c r="E301" s="53" t="n">
        <v>1080</v>
      </c>
      <c r="F301" s="53" t="n">
        <v>1</v>
      </c>
      <c r="G301" s="53" t="n">
        <v>1080</v>
      </c>
      <c r="H301" s="53" t="n">
        <v>3</v>
      </c>
      <c r="I301" s="53" t="inlineStr">
        <is>
          <t>PETR-106477</t>
        </is>
      </c>
      <c r="J301" s="53" t="inlineStr">
        <is>
          <t>ТКП</t>
        </is>
      </c>
      <c r="K301" s="53" t="inlineStr">
        <is>
          <t>Профиль потолочный Knauf 60х27 мм 4 м</t>
        </is>
      </c>
      <c r="L301" s="53" t="n">
        <v>1301</v>
      </c>
      <c r="M301" s="53" t="inlineStr">
        <is>
          <t>шт.</t>
        </is>
      </c>
      <c r="N301" s="53" t="n">
        <v>83.59999999999999</v>
      </c>
      <c r="O301" s="53" t="n">
        <v>44934.16</v>
      </c>
      <c r="P301" s="53" t="n">
        <v>44934.35</v>
      </c>
    </row>
    <row r="302" ht="13.8" customHeight="1" s="54">
      <c r="A302" s="53">
        <f>ROW(Source!A325)</f>
        <v/>
      </c>
      <c r="B302" s="53" t="n">
        <v>1497603702</v>
      </c>
      <c r="C302" s="53" t="n">
        <v>1497603700</v>
      </c>
      <c r="D302" s="53" t="n">
        <v>1483648472</v>
      </c>
      <c r="E302" s="53" t="n">
        <v>1080</v>
      </c>
      <c r="F302" s="53" t="n">
        <v>1</v>
      </c>
      <c r="G302" s="53" t="n">
        <v>1080</v>
      </c>
      <c r="H302" s="53" t="n">
        <v>3</v>
      </c>
      <c r="I302" s="53" t="inlineStr">
        <is>
          <t>PETR-106483</t>
        </is>
      </c>
      <c r="J302" s="53" t="inlineStr">
        <is>
          <t>ТКП</t>
        </is>
      </c>
      <c r="K302" s="53" t="inlineStr">
        <is>
          <t>Профиль направляющий Knauf 27х28 мм 3 м</t>
        </is>
      </c>
      <c r="L302" s="53" t="n">
        <v>1301</v>
      </c>
      <c r="M302" s="53" t="inlineStr">
        <is>
          <t>шт.</t>
        </is>
      </c>
      <c r="N302" s="53" t="n">
        <v>67.09999999999999</v>
      </c>
      <c r="O302" s="53" t="n">
        <v>16312.01</v>
      </c>
      <c r="P302" s="53" t="n">
        <v>16311.89</v>
      </c>
    </row>
    <row r="303" ht="13.8" customHeight="1" s="54">
      <c r="A303" s="53">
        <f>ROW(Source!A326)</f>
        <v/>
      </c>
      <c r="B303" s="53" t="n">
        <v>1497603703</v>
      </c>
      <c r="C303" s="53" t="n">
        <v>1497603701</v>
      </c>
      <c r="D303" s="53" t="n">
        <v>1483648472</v>
      </c>
      <c r="E303" s="53" t="n">
        <v>1080</v>
      </c>
      <c r="F303" s="53" t="n">
        <v>1</v>
      </c>
      <c r="G303" s="53" t="n">
        <v>1080</v>
      </c>
      <c r="H303" s="53" t="n">
        <v>3</v>
      </c>
      <c r="I303" s="53" t="inlineStr">
        <is>
          <t>PETR-1061370</t>
        </is>
      </c>
      <c r="J303" s="53" t="inlineStr">
        <is>
          <t>ТКП</t>
        </is>
      </c>
      <c r="K303" s="53" t="inlineStr">
        <is>
          <t>Подвесы, соединители, саморезы, лента, шпаклевка швов ГКЛ</t>
        </is>
      </c>
      <c r="L303" s="53" t="n">
        <v>1301</v>
      </c>
      <c r="M303" s="53" t="inlineStr">
        <is>
          <t>м2</t>
        </is>
      </c>
      <c r="N303" s="53" t="n">
        <v>135.3</v>
      </c>
      <c r="O303" s="53" t="n">
        <v>93543.71000000001</v>
      </c>
      <c r="P303" s="53" t="n">
        <v>93543.73</v>
      </c>
    </row>
    <row r="304" ht="13.8" customHeight="1" s="54">
      <c r="A304" s="53">
        <f>ROW(Source!A327)</f>
        <v/>
      </c>
      <c r="B304" s="53" t="n">
        <v>1497603704</v>
      </c>
      <c r="C304" s="53" t="n">
        <v>1497603702</v>
      </c>
      <c r="D304" s="53" t="n">
        <v>1483648472</v>
      </c>
      <c r="E304" s="53" t="n">
        <v>1080</v>
      </c>
      <c r="F304" s="53" t="n">
        <v>1</v>
      </c>
      <c r="G304" s="53" t="n">
        <v>1080</v>
      </c>
      <c r="H304" s="53" t="n">
        <v>3</v>
      </c>
      <c r="I304" s="53" t="inlineStr">
        <is>
          <t>TKP</t>
        </is>
      </c>
      <c r="J304" s="53" t="inlineStr">
        <is>
          <t>ТКП</t>
        </is>
      </c>
      <c r="K304" s="53" t="inlineStr">
        <is>
          <t>Материалы финишной подготовки и окраски потолков полный комплекс</t>
        </is>
      </c>
      <c r="L304" s="53" t="n">
        <v>1301</v>
      </c>
      <c r="M304" s="53" t="inlineStr">
        <is>
          <t>м2</t>
        </is>
      </c>
      <c r="N304" s="53" t="n">
        <v>135.3</v>
      </c>
      <c r="O304" s="53" t="n">
        <v>54316.19</v>
      </c>
      <c r="P304" s="53" t="n">
        <v>54315.71</v>
      </c>
    </row>
    <row r="305" ht="13.8" customHeight="1" s="54">
      <c r="A305" s="53">
        <f>ROW(Source!A328)</f>
        <v/>
      </c>
      <c r="B305" s="53" t="n">
        <v>1497603705</v>
      </c>
      <c r="C305" s="53" t="n">
        <v>1497603703</v>
      </c>
      <c r="D305" s="53" t="n">
        <v>1483648472</v>
      </c>
      <c r="E305" s="53" t="n">
        <v>1080</v>
      </c>
      <c r="F305" s="53" t="n">
        <v>1</v>
      </c>
      <c r="G305" s="53" t="n">
        <v>1080</v>
      </c>
      <c r="H305" s="53" t="n">
        <v>3</v>
      </c>
      <c r="I305" s="53" t="inlineStr">
        <is>
          <t>PETR-776007</t>
        </is>
      </c>
      <c r="J305" s="53" t="inlineStr">
        <is>
          <t>ТКП</t>
        </is>
      </c>
      <c r="K305" s="53" t="inlineStr">
        <is>
          <t>Ревизионные люки и сервисные элементы потолков/коробов</t>
        </is>
      </c>
      <c r="L305" s="53" t="n">
        <v>1301</v>
      </c>
      <c r="M305" s="53" t="inlineStr">
        <is>
          <t>шт.</t>
        </is>
      </c>
      <c r="N305" s="53" t="n">
        <v>17.85</v>
      </c>
      <c r="O305" s="53" t="n">
        <v>69667.66</v>
      </c>
      <c r="P305" s="53" t="n">
        <v>69667.69</v>
      </c>
    </row>
    <row r="306" ht="13.8" customHeight="1" s="54">
      <c r="A306" s="53">
        <f>ROW(Source!A329)</f>
        <v/>
      </c>
      <c r="B306" s="53" t="n">
        <v>1497603706</v>
      </c>
      <c r="C306" s="53" t="n">
        <v>1497603704</v>
      </c>
      <c r="D306" s="53" t="n">
        <v>1483648472</v>
      </c>
      <c r="E306" s="53" t="n">
        <v>1080</v>
      </c>
      <c r="F306" s="53" t="n">
        <v>1</v>
      </c>
      <c r="G306" s="53" t="n">
        <v>1080</v>
      </c>
      <c r="H306" s="53" t="n">
        <v>3</v>
      </c>
      <c r="I306" s="53" t="inlineStr">
        <is>
          <t>PETR-133217</t>
        </is>
      </c>
      <c r="J306" s="53" t="inlineStr">
        <is>
          <t>ТКП</t>
        </is>
      </c>
      <c r="K306" s="53" t="inlineStr">
        <is>
          <t>Скрытый ревизионный люк под плитку с крепежом</t>
        </is>
      </c>
      <c r="L306" s="53" t="n">
        <v>1301</v>
      </c>
      <c r="M306" s="53" t="inlineStr">
        <is>
          <t>шт.</t>
        </is>
      </c>
      <c r="N306" s="53" t="n">
        <v>17.85</v>
      </c>
      <c r="O306" s="53" t="n">
        <v>129382.87</v>
      </c>
      <c r="P306" s="53" t="n">
        <v>129382.86</v>
      </c>
    </row>
    <row r="307" ht="13.8" customHeight="1" s="54">
      <c r="A307" s="53">
        <f>ROW(Source!A330)</f>
        <v/>
      </c>
      <c r="B307" s="53" t="n">
        <v>1497603707</v>
      </c>
      <c r="C307" s="53" t="n">
        <v>1497603705</v>
      </c>
      <c r="D307" s="53" t="n">
        <v>1483648472</v>
      </c>
      <c r="E307" s="53" t="n">
        <v>1080</v>
      </c>
      <c r="F307" s="53" t="n">
        <v>1</v>
      </c>
      <c r="G307" s="53" t="n">
        <v>1080</v>
      </c>
      <c r="H307" s="53" t="n">
        <v>3</v>
      </c>
      <c r="I307" s="53" t="inlineStr">
        <is>
          <t>PETR-1079892</t>
        </is>
      </c>
      <c r="J307" s="53" t="inlineStr">
        <is>
          <t>ТКП</t>
        </is>
      </c>
      <c r="K307" s="53" t="inlineStr">
        <is>
          <t>Трап/сливной узел с гидрозатвором и комплектом подключения</t>
        </is>
      </c>
      <c r="L307" s="53" t="n">
        <v>1301</v>
      </c>
      <c r="M307" s="53" t="inlineStr">
        <is>
          <t>компл.</t>
        </is>
      </c>
      <c r="N307" s="53" t="n">
        <v>14.85</v>
      </c>
      <c r="O307" s="53" t="n">
        <v>74518.49000000001</v>
      </c>
      <c r="P307" s="53" t="n">
        <v>74518.50999999999</v>
      </c>
    </row>
    <row r="308" ht="13.8" customHeight="1" s="54">
      <c r="A308" s="53">
        <f>ROW(Source!A331)</f>
        <v/>
      </c>
      <c r="B308" s="53" t="n">
        <v>1497603708</v>
      </c>
      <c r="C308" s="53" t="n">
        <v>1497603706</v>
      </c>
      <c r="D308" s="53" t="n">
        <v>1483648472</v>
      </c>
      <c r="E308" s="53" t="n">
        <v>1080</v>
      </c>
      <c r="F308" s="53" t="n">
        <v>1</v>
      </c>
      <c r="G308" s="53" t="n">
        <v>1080</v>
      </c>
      <c r="H308" s="53" t="n">
        <v>3</v>
      </c>
      <c r="I308" s="53" t="inlineStr">
        <is>
          <t>PETR-143200</t>
        </is>
      </c>
      <c r="J308" s="53" t="inlineStr">
        <is>
          <t>ТКП</t>
        </is>
      </c>
      <c r="K308" s="53" t="inlineStr">
        <is>
          <t>Труба PPR/металлопластик для ХВС/ГВС</t>
        </is>
      </c>
      <c r="L308" s="53" t="n">
        <v>1301</v>
      </c>
      <c r="M308" s="53" t="inlineStr">
        <is>
          <t>м.п.</t>
        </is>
      </c>
      <c r="N308" s="53" t="n">
        <v>321.2</v>
      </c>
      <c r="O308" s="53" t="n">
        <v>64471.26</v>
      </c>
      <c r="P308" s="53" t="n">
        <v>64472.31</v>
      </c>
    </row>
    <row r="309" ht="13.8" customHeight="1" s="54">
      <c r="A309" s="53">
        <f>ROW(Source!A332)</f>
        <v/>
      </c>
      <c r="B309" s="53" t="n">
        <v>1497603709</v>
      </c>
      <c r="C309" s="53" t="n">
        <v>1497603707</v>
      </c>
      <c r="D309" s="53" t="n">
        <v>1483648472</v>
      </c>
      <c r="E309" s="53" t="n">
        <v>1080</v>
      </c>
      <c r="F309" s="53" t="n">
        <v>1</v>
      </c>
      <c r="G309" s="53" t="n">
        <v>1080</v>
      </c>
      <c r="H309" s="53" t="n">
        <v>3</v>
      </c>
      <c r="I309" s="53" t="inlineStr">
        <is>
          <t>PETR-108328</t>
        </is>
      </c>
      <c r="J309" s="53" t="inlineStr">
        <is>
          <t>ТКП</t>
        </is>
      </c>
      <c r="K309" s="53" t="inlineStr">
        <is>
          <t>Канализационные трубы, отводы, тройники, ревизии</t>
        </is>
      </c>
      <c r="L309" s="53" t="n">
        <v>1301</v>
      </c>
      <c r="M309" s="53" t="inlineStr">
        <is>
          <t>м.п.</t>
        </is>
      </c>
      <c r="N309" s="53" t="n">
        <v>149.49</v>
      </c>
      <c r="O309" s="53" t="n">
        <v>108354.84</v>
      </c>
      <c r="P309" s="53" t="n">
        <v>108355.43</v>
      </c>
    </row>
    <row r="310" ht="13.8" customHeight="1" s="54">
      <c r="A310" s="53">
        <f>ROW(Source!A333)</f>
        <v/>
      </c>
      <c r="B310" s="53" t="n">
        <v>1497603710</v>
      </c>
      <c r="C310" s="53" t="n">
        <v>1497603708</v>
      </c>
      <c r="D310" s="53" t="n">
        <v>1483648472</v>
      </c>
      <c r="E310" s="53" t="n">
        <v>1080</v>
      </c>
      <c r="F310" s="53" t="n">
        <v>1</v>
      </c>
      <c r="G310" s="53" t="n">
        <v>1080</v>
      </c>
      <c r="H310" s="53" t="n">
        <v>3</v>
      </c>
      <c r="I310" s="53" t="inlineStr">
        <is>
          <t>PETR-109192</t>
        </is>
      </c>
      <c r="J310" s="53" t="inlineStr">
        <is>
          <t>ТКП</t>
        </is>
      </c>
      <c r="K310" s="53" t="inlineStr">
        <is>
          <t>Хомуты, теплоизоляция труб, крепеж и маркировка трубопроводов</t>
        </is>
      </c>
      <c r="L310" s="53" t="n">
        <v>1301</v>
      </c>
      <c r="M310" s="53" t="inlineStr">
        <is>
          <t>м.п.</t>
        </is>
      </c>
      <c r="N310" s="53" t="n">
        <v>470.69</v>
      </c>
      <c r="O310" s="53" t="n">
        <v>94476.89999999999</v>
      </c>
      <c r="P310" s="53" t="n">
        <v>94478.42999999999</v>
      </c>
    </row>
    <row r="311" ht="13.8" customHeight="1" s="54">
      <c r="A311" s="53">
        <f>ROW(Source!A334)</f>
        <v/>
      </c>
      <c r="B311" s="53" t="n">
        <v>1497603711</v>
      </c>
      <c r="C311" s="53" t="n">
        <v>1497603709</v>
      </c>
      <c r="D311" s="53" t="n">
        <v>1483648472</v>
      </c>
      <c r="E311" s="53" t="n">
        <v>1080</v>
      </c>
      <c r="F311" s="53" t="n">
        <v>1</v>
      </c>
      <c r="G311" s="53" t="n">
        <v>1080</v>
      </c>
      <c r="H311" s="53" t="n">
        <v>3</v>
      </c>
      <c r="I311" s="53" t="inlineStr">
        <is>
          <t>PETR-685041</t>
        </is>
      </c>
      <c r="J311" s="53" t="inlineStr">
        <is>
          <t>ТКП</t>
        </is>
      </c>
      <c r="K311" s="53" t="inlineStr">
        <is>
          <t>Краны шаровые, фильтры, коллекторы, подводка</t>
        </is>
      </c>
      <c r="L311" s="53" t="n">
        <v>1301</v>
      </c>
      <c r="M311" s="53" t="inlineStr">
        <is>
          <t>компл.</t>
        </is>
      </c>
      <c r="N311" s="53" t="n">
        <v>53.9</v>
      </c>
      <c r="O311" s="53" t="n">
        <v>210369</v>
      </c>
      <c r="P311" s="53" t="n">
        <v>210369.12</v>
      </c>
    </row>
    <row r="312" ht="13.8" customHeight="1" s="54">
      <c r="A312" s="53">
        <f>ROW(Source!A335)</f>
        <v/>
      </c>
      <c r="B312" s="53" t="n">
        <v>1497603712</v>
      </c>
      <c r="C312" s="53" t="n">
        <v>1497603710</v>
      </c>
      <c r="D312" s="53" t="n">
        <v>1483648472</v>
      </c>
      <c r="E312" s="53" t="n">
        <v>1080</v>
      </c>
      <c r="F312" s="53" t="n">
        <v>1</v>
      </c>
      <c r="G312" s="53" t="n">
        <v>1080</v>
      </c>
      <c r="H312" s="53" t="n">
        <v>3</v>
      </c>
      <c r="I312" s="53" t="inlineStr">
        <is>
          <t>PETR-666318</t>
        </is>
      </c>
      <c r="J312" s="53" t="inlineStr">
        <is>
          <t>ТКП</t>
        </is>
      </c>
      <c r="K312" s="53" t="inlineStr">
        <is>
          <t>Сифоны, гибкая подводка, манжеты, трапы, крепеж сантехники</t>
        </is>
      </c>
      <c r="L312" s="53" t="n">
        <v>1301</v>
      </c>
      <c r="M312" s="53" t="inlineStr">
        <is>
          <t>компл.</t>
        </is>
      </c>
      <c r="N312" s="53" t="n">
        <v>53.9</v>
      </c>
      <c r="O312" s="53" t="n">
        <v>252442.81</v>
      </c>
      <c r="P312" s="53" t="n">
        <v>252442.94</v>
      </c>
    </row>
    <row r="313" ht="13.8" customHeight="1" s="54">
      <c r="A313" s="53">
        <f>ROW(Source!A336)</f>
        <v/>
      </c>
      <c r="B313" s="53" t="n">
        <v>1497603713</v>
      </c>
      <c r="C313" s="53" t="n">
        <v>1497603711</v>
      </c>
      <c r="D313" s="53" t="n">
        <v>1483648472</v>
      </c>
      <c r="E313" s="53" t="n">
        <v>1080</v>
      </c>
      <c r="F313" s="53" t="n">
        <v>1</v>
      </c>
      <c r="G313" s="53" t="n">
        <v>1080</v>
      </c>
      <c r="H313" s="53" t="n">
        <v>3</v>
      </c>
      <c r="I313" s="53" t="inlineStr">
        <is>
          <t>PETR-1067309</t>
        </is>
      </c>
      <c r="J313" s="53" t="inlineStr">
        <is>
          <t>ТКП</t>
        </is>
      </c>
      <c r="K313" s="53" t="inlineStr">
        <is>
          <t>Фильтры грубой/тонкой очистки, редукторы и манометры</t>
        </is>
      </c>
      <c r="L313" s="53" t="n">
        <v>1301</v>
      </c>
      <c r="M313" s="53" t="inlineStr">
        <is>
          <t>компл.</t>
        </is>
      </c>
      <c r="N313" s="53" t="n">
        <v>18.7</v>
      </c>
      <c r="O313" s="53" t="n">
        <v>177249.82</v>
      </c>
      <c r="P313" s="53" t="n">
        <v>177249.78</v>
      </c>
    </row>
    <row r="314" ht="13.8" customHeight="1" s="54">
      <c r="A314" s="53">
        <f>ROW(Source!A337)</f>
        <v/>
      </c>
      <c r="B314" s="53" t="n">
        <v>1497603714</v>
      </c>
      <c r="C314" s="53" t="n">
        <v>1497603712</v>
      </c>
      <c r="D314" s="53" t="n">
        <v>1483648472</v>
      </c>
      <c r="E314" s="53" t="n">
        <v>1080</v>
      </c>
      <c r="F314" s="53" t="n">
        <v>1</v>
      </c>
      <c r="G314" s="53" t="n">
        <v>1080</v>
      </c>
      <c r="H314" s="53" t="n">
        <v>3</v>
      </c>
      <c r="I314" s="53" t="inlineStr">
        <is>
          <t>TKP</t>
        </is>
      </c>
      <c r="J314" s="53" t="inlineStr">
        <is>
          <t>ТКП</t>
        </is>
      </c>
      <c r="K314" s="53" t="inlineStr">
        <is>
          <t>Система защиты от протечек: датчики, краны, контроллер и питание</t>
        </is>
      </c>
      <c r="L314" s="53" t="n">
        <v>1301</v>
      </c>
      <c r="M314" s="53" t="inlineStr">
        <is>
          <t>компл.</t>
        </is>
      </c>
      <c r="N314" s="53" t="n">
        <v>30.45</v>
      </c>
      <c r="O314" s="53" t="n">
        <v>950759.23</v>
      </c>
      <c r="P314" s="53" t="n">
        <v>950759.13</v>
      </c>
    </row>
    <row r="315" ht="13.8" customHeight="1" s="54">
      <c r="A315" s="53">
        <f>ROW(Source!A338)</f>
        <v/>
      </c>
      <c r="B315" s="53" t="n">
        <v>1497603715</v>
      </c>
      <c r="C315" s="53" t="n">
        <v>1497603713</v>
      </c>
      <c r="D315" s="53" t="n">
        <v>1483648472</v>
      </c>
      <c r="E315" s="53" t="n">
        <v>1080</v>
      </c>
      <c r="F315" s="53" t="n">
        <v>1</v>
      </c>
      <c r="G315" s="53" t="n">
        <v>1080</v>
      </c>
      <c r="H315" s="53" t="n">
        <v>3</v>
      </c>
      <c r="I315" s="53" t="inlineStr">
        <is>
          <t>TKP</t>
        </is>
      </c>
      <c r="J315" s="53" t="inlineStr">
        <is>
          <t>ТКП</t>
        </is>
      </c>
      <c r="K315" s="53" t="inlineStr">
        <is>
          <t>Коллекторный шкаф, коллекторы ХВС/ГВС, расходомеры и крепеж</t>
        </is>
      </c>
      <c r="L315" s="53" t="n">
        <v>1301</v>
      </c>
      <c r="M315" s="53" t="inlineStr">
        <is>
          <t>компл.</t>
        </is>
      </c>
      <c r="N315" s="53" t="n">
        <v>24.73</v>
      </c>
      <c r="O315" s="53" t="n">
        <v>661851.46</v>
      </c>
      <c r="P315" s="53" t="n">
        <v>661851.46</v>
      </c>
    </row>
    <row r="316" ht="13.8" customHeight="1" s="54">
      <c r="A316" s="53">
        <f>ROW(Source!A339)</f>
        <v/>
      </c>
      <c r="B316" s="53" t="n">
        <v>1497603716</v>
      </c>
      <c r="C316" s="53" t="n">
        <v>1497603714</v>
      </c>
      <c r="D316" s="53" t="n">
        <v>1483648472</v>
      </c>
      <c r="E316" s="53" t="n">
        <v>1080</v>
      </c>
      <c r="F316" s="53" t="n">
        <v>1</v>
      </c>
      <c r="G316" s="53" t="n">
        <v>1080</v>
      </c>
      <c r="H316" s="53" t="n">
        <v>3</v>
      </c>
      <c r="I316" s="53" t="inlineStr">
        <is>
          <t>PETR-1020331</t>
        </is>
      </c>
      <c r="J316" s="53" t="inlineStr">
        <is>
          <t>ТКП</t>
        </is>
      </c>
      <c r="K316" s="53" t="inlineStr">
        <is>
          <t>Ревизии, прочистки, трапы и обратные клапаны канализации</t>
        </is>
      </c>
      <c r="L316" s="53" t="n">
        <v>1301</v>
      </c>
      <c r="M316" s="53" t="inlineStr">
        <is>
          <t>компл.</t>
        </is>
      </c>
      <c r="N316" s="53" t="n">
        <v>31.9</v>
      </c>
      <c r="O316" s="53" t="n">
        <v>170748.58</v>
      </c>
      <c r="P316" s="53" t="n">
        <v>170748.58</v>
      </c>
    </row>
    <row r="317" ht="13.8" customHeight="1" s="54">
      <c r="A317" s="53">
        <f>ROW(Source!A340)</f>
        <v/>
      </c>
      <c r="B317" s="53" t="n">
        <v>1497603717</v>
      </c>
      <c r="C317" s="53" t="n">
        <v>1497603715</v>
      </c>
      <c r="D317" s="53" t="n">
        <v>1483648472</v>
      </c>
      <c r="E317" s="53" t="n">
        <v>1080</v>
      </c>
      <c r="F317" s="53" t="n">
        <v>1</v>
      </c>
      <c r="G317" s="53" t="n">
        <v>1080</v>
      </c>
      <c r="H317" s="53" t="n">
        <v>3</v>
      </c>
      <c r="I317" s="53" t="inlineStr">
        <is>
          <t>PETR-877760</t>
        </is>
      </c>
      <c r="J317" s="53" t="inlineStr">
        <is>
          <t>ТКП</t>
        </is>
      </c>
      <c r="K317" s="53" t="inlineStr">
        <is>
          <t>Полотенцесушитель/электросушитель с комплектом подключения</t>
        </is>
      </c>
      <c r="L317" s="53" t="n">
        <v>1301</v>
      </c>
      <c r="M317" s="53" t="inlineStr">
        <is>
          <t>шт.</t>
        </is>
      </c>
      <c r="N317" s="53" t="n">
        <v>11.06</v>
      </c>
      <c r="O317" s="53" t="n">
        <v>209666.63</v>
      </c>
      <c r="P317" s="53" t="n">
        <v>209666.59</v>
      </c>
    </row>
    <row r="318" ht="13.8" customHeight="1" s="54">
      <c r="A318" s="53">
        <f>ROW(Source!A341)</f>
        <v/>
      </c>
      <c r="B318" s="53" t="n">
        <v>1497603718</v>
      </c>
      <c r="C318" s="53" t="n">
        <v>1497603716</v>
      </c>
      <c r="D318" s="53" t="n">
        <v>1483648472</v>
      </c>
      <c r="E318" s="53" t="n">
        <v>1080</v>
      </c>
      <c r="F318" s="53" t="n">
        <v>1</v>
      </c>
      <c r="G318" s="53" t="n">
        <v>1080</v>
      </c>
      <c r="H318" s="53" t="n">
        <v>3</v>
      </c>
      <c r="I318" s="53" t="inlineStr">
        <is>
          <t>PETR-682853</t>
        </is>
      </c>
      <c r="J318" s="53" t="inlineStr">
        <is>
          <t>ТКП</t>
        </is>
      </c>
      <c r="K318" s="53" t="inlineStr">
        <is>
          <t>Раковина Cersanit/аналог 50-55 см</t>
        </is>
      </c>
      <c r="L318" s="53" t="n">
        <v>1301</v>
      </c>
      <c r="M318" s="53" t="inlineStr">
        <is>
          <t>шт.</t>
        </is>
      </c>
      <c r="N318" s="53" t="n">
        <v>8.4</v>
      </c>
      <c r="O318" s="53" t="n">
        <v>46835.46</v>
      </c>
      <c r="P318" s="53" t="n">
        <v>46835.42</v>
      </c>
    </row>
    <row r="319" ht="13.8" customHeight="1" s="54">
      <c r="A319" s="53">
        <f>ROW(Source!A342)</f>
        <v/>
      </c>
      <c r="B319" s="53" t="n">
        <v>1497603719</v>
      </c>
      <c r="C319" s="53" t="n">
        <v>1497603717</v>
      </c>
      <c r="D319" s="53" t="n">
        <v>1483648472</v>
      </c>
      <c r="E319" s="53" t="n">
        <v>1080</v>
      </c>
      <c r="F319" s="53" t="n">
        <v>1</v>
      </c>
      <c r="G319" s="53" t="n">
        <v>1080</v>
      </c>
      <c r="H319" s="53" t="n">
        <v>3</v>
      </c>
      <c r="I319" s="53" t="inlineStr">
        <is>
          <t>PETR-978057</t>
        </is>
      </c>
      <c r="J319" s="53" t="inlineStr">
        <is>
          <t>ТКП</t>
        </is>
      </c>
      <c r="K319" s="53" t="inlineStr">
        <is>
          <t>Зеркало санитарное с крепежом</t>
        </is>
      </c>
      <c r="L319" s="53" t="n">
        <v>1301</v>
      </c>
      <c r="M319" s="53" t="inlineStr">
        <is>
          <t>шт.</t>
        </is>
      </c>
      <c r="N319" s="53" t="n">
        <v>8.4</v>
      </c>
      <c r="O319" s="53" t="n">
        <v>60886.06</v>
      </c>
      <c r="P319" s="53" t="n">
        <v>60886.05</v>
      </c>
    </row>
    <row r="320" ht="13.8" customHeight="1" s="54">
      <c r="A320" s="53">
        <f>ROW(Source!A343)</f>
        <v/>
      </c>
      <c r="B320" s="53" t="n">
        <v>1497603720</v>
      </c>
      <c r="C320" s="53" t="n">
        <v>1497603718</v>
      </c>
      <c r="D320" s="53" t="n">
        <v>1483648472</v>
      </c>
      <c r="E320" s="53" t="n">
        <v>1080</v>
      </c>
      <c r="F320" s="53" t="n">
        <v>1</v>
      </c>
      <c r="G320" s="53" t="n">
        <v>1080</v>
      </c>
      <c r="H320" s="53" t="n">
        <v>3</v>
      </c>
      <c r="I320" s="53" t="inlineStr">
        <is>
          <t>PETR-1149503</t>
        </is>
      </c>
      <c r="J320" s="53" t="inlineStr">
        <is>
          <t>ТКП</t>
        </is>
      </c>
      <c r="K320" s="53" t="inlineStr">
        <is>
          <t>Дозаторы, держатели, крючки, ершики и санитарные аксессуары</t>
        </is>
      </c>
      <c r="L320" s="53" t="n">
        <v>1301</v>
      </c>
      <c r="M320" s="53" t="inlineStr">
        <is>
          <t>компл.</t>
        </is>
      </c>
      <c r="N320" s="53" t="n">
        <v>8.4</v>
      </c>
      <c r="O320" s="53" t="n">
        <v>48708.83</v>
      </c>
      <c r="P320" s="53" t="n">
        <v>48708.84</v>
      </c>
    </row>
    <row r="321" ht="13.8" customHeight="1" s="54">
      <c r="A321" s="53">
        <f>ROW(Source!A344)</f>
        <v/>
      </c>
      <c r="B321" s="53" t="n">
        <v>1497603721</v>
      </c>
      <c r="C321" s="53" t="n">
        <v>1497603719</v>
      </c>
      <c r="D321" s="53" t="n">
        <v>1483648472</v>
      </c>
      <c r="E321" s="53" t="n">
        <v>1080</v>
      </c>
      <c r="F321" s="53" t="n">
        <v>1</v>
      </c>
      <c r="G321" s="53" t="n">
        <v>1080</v>
      </c>
      <c r="H321" s="53" t="n">
        <v>3</v>
      </c>
      <c r="I321" s="53" t="inlineStr">
        <is>
          <t>PETR-788014</t>
        </is>
      </c>
      <c r="J321" s="53" t="inlineStr">
        <is>
          <t>ТКП</t>
        </is>
      </c>
      <c r="K321" s="53" t="inlineStr">
        <is>
          <t>Электросушилка для рук/диспенсер полотенец с крепежом</t>
        </is>
      </c>
      <c r="L321" s="53" t="n">
        <v>1301</v>
      </c>
      <c r="M321" s="53" t="inlineStr">
        <is>
          <t>шт.</t>
        </is>
      </c>
      <c r="N321" s="53" t="n">
        <v>8.4</v>
      </c>
      <c r="O321" s="53" t="n">
        <v>88987.33</v>
      </c>
      <c r="P321" s="53" t="n">
        <v>88987.31</v>
      </c>
    </row>
    <row r="322" ht="13.8" customHeight="1" s="54">
      <c r="A322" s="53">
        <f>ROW(Source!A345)</f>
        <v/>
      </c>
      <c r="B322" s="53" t="n">
        <v>1497603722</v>
      </c>
      <c r="C322" s="53" t="n">
        <v>1497603720</v>
      </c>
      <c r="D322" s="53" t="n">
        <v>1483648472</v>
      </c>
      <c r="E322" s="53" t="n">
        <v>1080</v>
      </c>
      <c r="F322" s="53" t="n">
        <v>1</v>
      </c>
      <c r="G322" s="53" t="n">
        <v>1080</v>
      </c>
      <c r="H322" s="53" t="n">
        <v>3</v>
      </c>
      <c r="I322" s="53" t="inlineStr">
        <is>
          <t>PETR-686249</t>
        </is>
      </c>
      <c r="J322" s="53" t="inlineStr">
        <is>
          <t>ТКП</t>
        </is>
      </c>
      <c r="K322" s="53" t="inlineStr">
        <is>
          <t>Смеситель Iddis Bild хром</t>
        </is>
      </c>
      <c r="L322" s="53" t="n">
        <v>1301</v>
      </c>
      <c r="M322" s="53" t="inlineStr">
        <is>
          <t>шт.</t>
        </is>
      </c>
      <c r="N322" s="53" t="n">
        <v>10.5</v>
      </c>
      <c r="O322" s="53" t="n">
        <v>70136.00999999999</v>
      </c>
      <c r="P322" s="53" t="n">
        <v>70136.05</v>
      </c>
    </row>
    <row r="323" ht="13.8" customHeight="1" s="54">
      <c r="A323" s="53">
        <f>ROW(Source!A346)</f>
        <v/>
      </c>
      <c r="B323" s="53" t="n">
        <v>1497603723</v>
      </c>
      <c r="C323" s="53" t="n">
        <v>1497603721</v>
      </c>
      <c r="D323" s="53" t="n">
        <v>1483648472</v>
      </c>
      <c r="E323" s="53" t="n">
        <v>1080</v>
      </c>
      <c r="F323" s="53" t="n">
        <v>1</v>
      </c>
      <c r="G323" s="53" t="n">
        <v>1080</v>
      </c>
      <c r="H323" s="53" t="n">
        <v>3</v>
      </c>
      <c r="I323" s="53" t="inlineStr">
        <is>
          <t>PETR-1023898</t>
        </is>
      </c>
      <c r="J323" s="53" t="inlineStr">
        <is>
          <t>ТКП</t>
        </is>
      </c>
      <c r="K323" s="53" t="inlineStr">
        <is>
          <t>Вытяжной вентилятор/канальный вентилятор для мокрых зон и кухонь</t>
        </is>
      </c>
      <c r="L323" s="53" t="n">
        <v>1301</v>
      </c>
      <c r="M323" s="53" t="inlineStr">
        <is>
          <t>шт.</t>
        </is>
      </c>
      <c r="N323" s="53" t="n">
        <v>30.45</v>
      </c>
      <c r="O323" s="53" t="n">
        <v>254667.66</v>
      </c>
      <c r="P323" s="53" t="n">
        <v>254667.62</v>
      </c>
    </row>
    <row r="324" ht="13.8" customHeight="1" s="54">
      <c r="A324" s="53">
        <f>ROW(Source!A347)</f>
        <v/>
      </c>
      <c r="B324" s="53" t="n">
        <v>1497603724</v>
      </c>
      <c r="C324" s="53" t="n">
        <v>1497603722</v>
      </c>
      <c r="D324" s="53" t="n">
        <v>1483648472</v>
      </c>
      <c r="E324" s="53" t="n">
        <v>1080</v>
      </c>
      <c r="F324" s="53" t="n">
        <v>1</v>
      </c>
      <c r="G324" s="53" t="n">
        <v>1080</v>
      </c>
      <c r="H324" s="53" t="n">
        <v>3</v>
      </c>
      <c r="I324" s="53" t="inlineStr">
        <is>
          <t>PETR-1020291</t>
        </is>
      </c>
      <c r="J324" s="53" t="inlineStr">
        <is>
          <t>ТКП</t>
        </is>
      </c>
      <c r="K324" s="53" t="inlineStr">
        <is>
          <t>Решетки вентиляционные, вентиляторы, воздуховоды</t>
        </is>
      </c>
      <c r="L324" s="53" t="n">
        <v>1301</v>
      </c>
      <c r="M324" s="53" t="inlineStr">
        <is>
          <t>компл.</t>
        </is>
      </c>
      <c r="N324" s="53" t="n">
        <v>30.45</v>
      </c>
      <c r="O324" s="53" t="n">
        <v>84889.12</v>
      </c>
      <c r="P324" s="53" t="n">
        <v>84889.21000000001</v>
      </c>
    </row>
    <row r="325" ht="13.8" customHeight="1" s="54">
      <c r="A325" s="53">
        <f>ROW(Source!A348)</f>
        <v/>
      </c>
      <c r="B325" s="53" t="n">
        <v>1497603725</v>
      </c>
      <c r="C325" s="53" t="n">
        <v>1497603723</v>
      </c>
      <c r="D325" s="53" t="n">
        <v>1483648472</v>
      </c>
      <c r="E325" s="53" t="n">
        <v>1080</v>
      </c>
      <c r="F325" s="53" t="n">
        <v>1</v>
      </c>
      <c r="G325" s="53" t="n">
        <v>1080</v>
      </c>
      <c r="H325" s="53" t="n">
        <v>3</v>
      </c>
      <c r="I325" s="53" t="inlineStr">
        <is>
          <t>PETR-1005505</t>
        </is>
      </c>
      <c r="J325" s="53" t="inlineStr">
        <is>
          <t>ТКП</t>
        </is>
      </c>
      <c r="K325" s="53" t="inlineStr">
        <is>
          <t>Коробка уравнивания потенциалов и комплект подключений мокрых зон</t>
        </is>
      </c>
      <c r="L325" s="53" t="n">
        <v>1301</v>
      </c>
      <c r="M325" s="53" t="inlineStr">
        <is>
          <t>компл.</t>
        </is>
      </c>
      <c r="N325" s="53" t="n">
        <v>25.2</v>
      </c>
      <c r="O325" s="53" t="n">
        <v>106784.75</v>
      </c>
      <c r="P325" s="53" t="n">
        <v>106784.77</v>
      </c>
    </row>
    <row r="326" ht="13.8" customHeight="1" s="54">
      <c r="A326" s="53">
        <f>ROW(Source!A349)</f>
        <v/>
      </c>
      <c r="B326" s="53" t="n">
        <v>1497603726</v>
      </c>
      <c r="C326" s="53" t="n">
        <v>1497603724</v>
      </c>
      <c r="D326" s="53" t="n">
        <v>1483648472</v>
      </c>
      <c r="E326" s="53" t="n">
        <v>1080</v>
      </c>
      <c r="F326" s="53" t="n">
        <v>1</v>
      </c>
      <c r="G326" s="53" t="n">
        <v>1080</v>
      </c>
      <c r="H326" s="53" t="n">
        <v>3</v>
      </c>
      <c r="I326" s="53" t="inlineStr">
        <is>
          <t>PETR-142793</t>
        </is>
      </c>
      <c r="J326" s="53" t="inlineStr">
        <is>
          <t>ТКП</t>
        </is>
      </c>
      <c r="K326" s="53" t="inlineStr">
        <is>
          <t>Унитаз компакт Cersanit Just 031</t>
        </is>
      </c>
      <c r="L326" s="53" t="n">
        <v>1301</v>
      </c>
      <c r="M326" s="53" t="inlineStr">
        <is>
          <t>шт.</t>
        </is>
      </c>
      <c r="N326" s="53" t="n">
        <v>8.4</v>
      </c>
      <c r="O326" s="53" t="n">
        <v>76716.44</v>
      </c>
      <c r="P326" s="53" t="n">
        <v>76716.42999999999</v>
      </c>
    </row>
    <row r="327" ht="13.8" customHeight="1" s="54">
      <c r="A327" s="53">
        <f>ROW(Source!A350)</f>
        <v/>
      </c>
      <c r="B327" s="53" t="n">
        <v>1497603727</v>
      </c>
      <c r="C327" s="53" t="n">
        <v>1497603725</v>
      </c>
      <c r="D327" s="53" t="n">
        <v>1483648472</v>
      </c>
      <c r="E327" s="53" t="n">
        <v>1080</v>
      </c>
      <c r="F327" s="53" t="n">
        <v>1</v>
      </c>
      <c r="G327" s="53" t="n">
        <v>1080</v>
      </c>
      <c r="H327" s="53" t="n">
        <v>3</v>
      </c>
      <c r="I327" s="53" t="inlineStr">
        <is>
          <t>TKP</t>
        </is>
      </c>
      <c r="J327" s="53" t="inlineStr">
        <is>
          <t>ТКП</t>
        </is>
      </c>
      <c r="K327" s="53" t="inlineStr">
        <is>
          <t>Сантехнические перегородки, экраны и крепеж</t>
        </is>
      </c>
      <c r="L327" s="53" t="n">
        <v>1301</v>
      </c>
      <c r="M327" s="53" t="inlineStr">
        <is>
          <t>компл.</t>
        </is>
      </c>
      <c r="N327" s="53" t="n">
        <v>7.42</v>
      </c>
      <c r="O327" s="53" t="n">
        <v>153073.78</v>
      </c>
      <c r="P327" s="53" t="n">
        <v>153073.78</v>
      </c>
    </row>
    <row r="328" ht="13.8" customHeight="1" s="54">
      <c r="A328" s="53">
        <f>ROW(Source!A351)</f>
        <v/>
      </c>
      <c r="B328" s="53" t="n">
        <v>1497603728</v>
      </c>
      <c r="C328" s="53" t="n">
        <v>1497603726</v>
      </c>
      <c r="D328" s="53" t="n">
        <v>1483648472</v>
      </c>
      <c r="E328" s="53" t="n">
        <v>1080</v>
      </c>
      <c r="F328" s="53" t="n">
        <v>1</v>
      </c>
      <c r="G328" s="53" t="n">
        <v>1080</v>
      </c>
      <c r="H328" s="53" t="n">
        <v>3</v>
      </c>
      <c r="I328" s="53" t="inlineStr">
        <is>
          <t>PETR-950504</t>
        </is>
      </c>
      <c r="J328" s="53" t="inlineStr">
        <is>
          <t>ТКП</t>
        </is>
      </c>
      <c r="K328" s="53" t="inlineStr">
        <is>
          <t>Фасады/двери встроенного шкафа с направляющими и фурнитурой</t>
        </is>
      </c>
      <c r="L328" s="53" t="n">
        <v>1301</v>
      </c>
      <c r="M328" s="53" t="inlineStr">
        <is>
          <t>компл.</t>
        </is>
      </c>
      <c r="N328" s="53" t="n">
        <v>7.35</v>
      </c>
      <c r="O328" s="53" t="n">
        <v>147531.63</v>
      </c>
      <c r="P328" s="53" t="n">
        <v>147531.59</v>
      </c>
    </row>
    <row r="329" ht="13.8" customHeight="1" s="54">
      <c r="A329" s="53">
        <f>ROW(Source!A352)</f>
        <v/>
      </c>
      <c r="B329" s="53" t="n">
        <v>1497603729</v>
      </c>
      <c r="C329" s="53" t="n">
        <v>1497603727</v>
      </c>
      <c r="D329" s="53" t="n">
        <v>1483648472</v>
      </c>
      <c r="E329" s="53" t="n">
        <v>1080</v>
      </c>
      <c r="F329" s="53" t="n">
        <v>1</v>
      </c>
      <c r="G329" s="53" t="n">
        <v>1080</v>
      </c>
      <c r="H329" s="53" t="n">
        <v>3</v>
      </c>
      <c r="I329" s="53" t="inlineStr">
        <is>
          <t>PETR-633108</t>
        </is>
      </c>
      <c r="J329" s="53" t="inlineStr">
        <is>
          <t>ТКП</t>
        </is>
      </c>
      <c r="K329" s="53" t="inlineStr">
        <is>
          <t>Полки, штанги, направляющие и крепеж встроенного шкафа</t>
        </is>
      </c>
      <c r="L329" s="53" t="n">
        <v>1301</v>
      </c>
      <c r="M329" s="53" t="inlineStr">
        <is>
          <t>компл.</t>
        </is>
      </c>
      <c r="N329" s="53" t="n">
        <v>7.35</v>
      </c>
      <c r="O329" s="53" t="n">
        <v>77863.92</v>
      </c>
      <c r="P329" s="53" t="n">
        <v>77863.89</v>
      </c>
    </row>
    <row r="330" ht="13.8" customHeight="1" s="54">
      <c r="A330" s="53">
        <f>ROW(Source!A353)</f>
        <v/>
      </c>
      <c r="B330" s="53" t="n">
        <v>1497603730</v>
      </c>
      <c r="C330" s="53" t="n">
        <v>1497603728</v>
      </c>
      <c r="D330" s="53" t="n">
        <v>1483648472</v>
      </c>
      <c r="E330" s="53" t="n">
        <v>1080</v>
      </c>
      <c r="F330" s="53" t="n">
        <v>1</v>
      </c>
      <c r="G330" s="53" t="n">
        <v>1080</v>
      </c>
      <c r="H330" s="53" t="n">
        <v>3</v>
      </c>
      <c r="I330" s="53" t="inlineStr">
        <is>
          <t>PETR-1025727</t>
        </is>
      </c>
      <c r="J330" s="53" t="inlineStr">
        <is>
          <t>ТКП</t>
        </is>
      </c>
      <c r="K330" s="53" t="inlineStr">
        <is>
          <t>Водонагреватель/бойлер с группой безопасности и крепежом</t>
        </is>
      </c>
      <c r="L330" s="53" t="n">
        <v>1301</v>
      </c>
      <c r="M330" s="53" t="inlineStr">
        <is>
          <t>шт.</t>
        </is>
      </c>
      <c r="N330" s="53" t="n">
        <v>2.65</v>
      </c>
      <c r="O330" s="53" t="n">
        <v>82742.59</v>
      </c>
      <c r="P330" s="53" t="n">
        <v>82742.58</v>
      </c>
    </row>
    <row r="331" ht="13.8" customHeight="1" s="54">
      <c r="A331" s="53">
        <f>ROW(Source!A354)</f>
        <v/>
      </c>
      <c r="B331" s="53" t="n">
        <v>1497603731</v>
      </c>
      <c r="C331" s="53" t="n">
        <v>1497603729</v>
      </c>
      <c r="D331" s="53" t="n">
        <v>1483648472</v>
      </c>
      <c r="E331" s="53" t="n">
        <v>1080</v>
      </c>
      <c r="F331" s="53" t="n">
        <v>1</v>
      </c>
      <c r="G331" s="53" t="n">
        <v>1080</v>
      </c>
      <c r="H331" s="53" t="n">
        <v>3</v>
      </c>
      <c r="I331" s="53" t="inlineStr">
        <is>
          <t>PETR-1046433</t>
        </is>
      </c>
      <c r="J331" s="53" t="inlineStr">
        <is>
          <t>ТКП</t>
        </is>
      </c>
      <c r="K331" s="53" t="inlineStr">
        <is>
          <t>Кухонная мойка с сифоном, выпуском и крепежом</t>
        </is>
      </c>
      <c r="L331" s="53" t="n">
        <v>1301</v>
      </c>
      <c r="M331" s="53" t="inlineStr">
        <is>
          <t>компл.</t>
        </is>
      </c>
      <c r="N331" s="53" t="n">
        <v>4.2</v>
      </c>
      <c r="O331" s="53" t="n">
        <v>67911.35000000001</v>
      </c>
      <c r="P331" s="53" t="n">
        <v>67911.37</v>
      </c>
    </row>
    <row r="332" ht="13.8" customHeight="1" s="54">
      <c r="A332" s="53">
        <f>ROW(Source!A355)</f>
        <v/>
      </c>
      <c r="B332" s="53" t="n">
        <v>1497603732</v>
      </c>
      <c r="C332" s="53" t="n">
        <v>1497603730</v>
      </c>
      <c r="D332" s="53" t="n">
        <v>1483648472</v>
      </c>
      <c r="E332" s="53" t="n">
        <v>1080</v>
      </c>
      <c r="F332" s="53" t="n">
        <v>1</v>
      </c>
      <c r="G332" s="53" t="n">
        <v>1080</v>
      </c>
      <c r="H332" s="53" t="n">
        <v>3</v>
      </c>
      <c r="I332" s="53" t="inlineStr">
        <is>
          <t>PETR-143465</t>
        </is>
      </c>
      <c r="J332" s="53" t="inlineStr">
        <is>
          <t>ТКП</t>
        </is>
      </c>
      <c r="K332" s="53" t="inlineStr">
        <is>
          <t>Кухонные подключения: фильтр, гибкая подводка, краны, герметизация</t>
        </is>
      </c>
      <c r="L332" s="53" t="n">
        <v>1301</v>
      </c>
      <c r="M332" s="53" t="inlineStr">
        <is>
          <t>компл.</t>
        </is>
      </c>
      <c r="N332" s="53" t="n">
        <v>4.2</v>
      </c>
      <c r="O332" s="53" t="n">
        <v>44493.67</v>
      </c>
      <c r="P332" s="53" t="n">
        <v>44493.65</v>
      </c>
    </row>
    <row r="333" ht="13.8" customHeight="1" s="54">
      <c r="A333" s="53">
        <f>ROW(Source!A356)</f>
        <v/>
      </c>
      <c r="B333" s="53" t="n">
        <v>1497603733</v>
      </c>
      <c r="C333" s="53" t="n">
        <v>1497603731</v>
      </c>
      <c r="D333" s="53" t="n">
        <v>1483648472</v>
      </c>
      <c r="E333" s="53" t="n">
        <v>1080</v>
      </c>
      <c r="F333" s="53" t="n">
        <v>1</v>
      </c>
      <c r="G333" s="53" t="n">
        <v>1080</v>
      </c>
      <c r="H333" s="53" t="n">
        <v>3</v>
      </c>
      <c r="I333" s="53" t="inlineStr">
        <is>
          <t>PETR-1079892</t>
        </is>
      </c>
      <c r="J333" s="53" t="inlineStr">
        <is>
          <t>ТКП</t>
        </is>
      </c>
      <c r="K333" s="53" t="inlineStr">
        <is>
          <t>Кухонная вытяжка/зонт и комплект подключения к вентиляции</t>
        </is>
      </c>
      <c r="L333" s="53" t="n">
        <v>1301</v>
      </c>
      <c r="M333" s="53" t="inlineStr">
        <is>
          <t>компл.</t>
        </is>
      </c>
      <c r="N333" s="53" t="n">
        <v>5.25</v>
      </c>
      <c r="O333" s="53" t="n">
        <v>128797.41</v>
      </c>
      <c r="P333" s="53" t="n">
        <v>128797.42</v>
      </c>
    </row>
    <row r="334" ht="13.8" customHeight="1" s="54">
      <c r="A334" s="53">
        <f>ROW(Source!A357)</f>
        <v/>
      </c>
      <c r="B334" s="53" t="n">
        <v>1497603734</v>
      </c>
      <c r="C334" s="53" t="n">
        <v>1497603732</v>
      </c>
      <c r="D334" s="53" t="n">
        <v>1483648472</v>
      </c>
      <c r="E334" s="53" t="n">
        <v>1080</v>
      </c>
      <c r="F334" s="53" t="n">
        <v>1</v>
      </c>
      <c r="G334" s="53" t="n">
        <v>1080</v>
      </c>
      <c r="H334" s="53" t="n">
        <v>3</v>
      </c>
      <c r="I334" s="53" t="inlineStr">
        <is>
          <t>PETR-109146</t>
        </is>
      </c>
      <c r="J334" s="53" t="inlineStr">
        <is>
          <t>ТКП</t>
        </is>
      </c>
      <c r="K334" s="53" t="inlineStr">
        <is>
          <t>Жироуловитель/фильтр, обратный клапан и кухонные вентиляционные переходы</t>
        </is>
      </c>
      <c r="L334" s="53" t="n">
        <v>1301</v>
      </c>
      <c r="M334" s="53" t="inlineStr">
        <is>
          <t>компл.</t>
        </is>
      </c>
      <c r="N334" s="53" t="n">
        <v>5.25</v>
      </c>
      <c r="O334" s="53" t="n">
        <v>49762.65</v>
      </c>
      <c r="P334" s="53" t="n">
        <v>49762.64</v>
      </c>
    </row>
    <row r="335" ht="13.8" customHeight="1" s="54">
      <c r="A335" s="53">
        <f>ROW(Source!A358)</f>
        <v/>
      </c>
      <c r="B335" s="53" t="n">
        <v>1497603735</v>
      </c>
      <c r="C335" s="53" t="n">
        <v>1497603733</v>
      </c>
      <c r="D335" s="53" t="n">
        <v>1483648472</v>
      </c>
      <c r="E335" s="53" t="n">
        <v>1080</v>
      </c>
      <c r="F335" s="53" t="n">
        <v>1</v>
      </c>
      <c r="G335" s="53" t="n">
        <v>1080</v>
      </c>
      <c r="H335" s="53" t="n">
        <v>3</v>
      </c>
      <c r="I335" s="53" t="inlineStr">
        <is>
          <t>PETR-1070403</t>
        </is>
      </c>
      <c r="J335" s="53" t="inlineStr">
        <is>
          <t>ТКП</t>
        </is>
      </c>
      <c r="K335" s="53" t="inlineStr">
        <is>
          <t>Точки подключения кухонного/технологического оборудования</t>
        </is>
      </c>
      <c r="L335" s="53" t="n">
        <v>1301</v>
      </c>
      <c r="M335" s="53" t="inlineStr">
        <is>
          <t>точка</t>
        </is>
      </c>
      <c r="N335" s="53" t="n">
        <v>13.65</v>
      </c>
      <c r="O335" s="53" t="n">
        <v>53275.27</v>
      </c>
      <c r="P335" s="53" t="n">
        <v>53275.3</v>
      </c>
    </row>
    <row r="336" ht="13.8" customHeight="1" s="54">
      <c r="A336" s="53">
        <f>ROW(Source!A359)</f>
        <v/>
      </c>
      <c r="B336" s="53" t="n">
        <v>1497603736</v>
      </c>
      <c r="C336" s="53" t="n">
        <v>1497603734</v>
      </c>
      <c r="D336" s="53" t="n">
        <v>1483648472</v>
      </c>
      <c r="E336" s="53" t="n">
        <v>1080</v>
      </c>
      <c r="F336" s="53" t="n">
        <v>1</v>
      </c>
      <c r="G336" s="53" t="n">
        <v>1080</v>
      </c>
      <c r="H336" s="53" t="n">
        <v>3</v>
      </c>
      <c r="I336" s="53" t="inlineStr">
        <is>
          <t>TKP</t>
        </is>
      </c>
      <c r="J336" s="53" t="inlineStr">
        <is>
          <t>ТКП</t>
        </is>
      </c>
      <c r="K336" s="53" t="inlineStr">
        <is>
          <t>Грунт премиальный глубокого проникновения Ceresit/Knauf</t>
        </is>
      </c>
      <c r="L336" s="53" t="n">
        <v>1301</v>
      </c>
      <c r="M336" s="53" t="inlineStr">
        <is>
          <t>л</t>
        </is>
      </c>
      <c r="N336" s="53" t="n">
        <v>342.8</v>
      </c>
      <c r="O336" s="53" t="n">
        <v>99388</v>
      </c>
      <c r="P336" s="53" t="n">
        <v>99389.23</v>
      </c>
    </row>
    <row r="337" ht="13.8" customHeight="1" s="54">
      <c r="A337" s="53">
        <f>ROW(Source!A360)</f>
        <v/>
      </c>
      <c r="B337" s="53" t="n">
        <v>1497603737</v>
      </c>
      <c r="C337" s="53" t="n">
        <v>1497603735</v>
      </c>
      <c r="D337" s="53" t="n">
        <v>1483648472</v>
      </c>
      <c r="E337" s="53" t="n">
        <v>1080</v>
      </c>
      <c r="F337" s="53" t="n">
        <v>1</v>
      </c>
      <c r="G337" s="53" t="n">
        <v>1080</v>
      </c>
      <c r="H337" s="53" t="n">
        <v>3</v>
      </c>
      <c r="I337" s="53" t="inlineStr">
        <is>
          <t>PETR-148490</t>
        </is>
      </c>
      <c r="J337" s="53" t="inlineStr">
        <is>
          <t>ТКП</t>
        </is>
      </c>
      <c r="K337" s="53" t="inlineStr">
        <is>
          <t>Ровнитель Weber.vetonit 3000</t>
        </is>
      </c>
      <c r="L337" s="53" t="n">
        <v>1301</v>
      </c>
      <c r="M337" s="53" t="inlineStr">
        <is>
          <t>меш.</t>
        </is>
      </c>
      <c r="N337" s="53" t="n">
        <v>277.2</v>
      </c>
      <c r="O337" s="53" t="n">
        <v>419159.66</v>
      </c>
      <c r="P337" s="53" t="n">
        <v>419158.32</v>
      </c>
    </row>
    <row r="338" ht="13.8" customHeight="1" s="54">
      <c r="A338" s="53">
        <f>ROW(Source!A361)</f>
        <v/>
      </c>
      <c r="B338" s="53" t="n">
        <v>1497603738</v>
      </c>
      <c r="C338" s="53" t="n">
        <v>1497603736</v>
      </c>
      <c r="D338" s="53" t="n">
        <v>1483648472</v>
      </c>
      <c r="E338" s="53" t="n">
        <v>1080</v>
      </c>
      <c r="F338" s="53" t="n">
        <v>1</v>
      </c>
      <c r="G338" s="53" t="n">
        <v>1080</v>
      </c>
      <c r="H338" s="53" t="n">
        <v>3</v>
      </c>
      <c r="I338" s="53" t="inlineStr">
        <is>
          <t>TKP</t>
        </is>
      </c>
      <c r="J338" s="53" t="inlineStr">
        <is>
          <t>ТКП</t>
        </is>
      </c>
      <c r="K338" s="53" t="inlineStr">
        <is>
          <t>Инженерная доска/кварцвинил премиум-класса для VIP помещений</t>
        </is>
      </c>
      <c r="L338" s="53" t="n">
        <v>1301</v>
      </c>
      <c r="M338" s="53" t="inlineStr">
        <is>
          <t>м2</t>
        </is>
      </c>
      <c r="N338" s="53" t="n">
        <v>555.0599999999999</v>
      </c>
      <c r="O338" s="53" t="n">
        <v>3837573.83</v>
      </c>
      <c r="P338" s="53" t="n">
        <v>3837574.29</v>
      </c>
    </row>
    <row r="339" ht="13.8" customHeight="1" s="54">
      <c r="A339" s="53">
        <f>ROW(Source!A362)</f>
        <v/>
      </c>
      <c r="B339" s="53" t="n">
        <v>1497603739</v>
      </c>
      <c r="C339" s="53" t="n">
        <v>1497603737</v>
      </c>
      <c r="D339" s="53" t="n">
        <v>1483648472</v>
      </c>
      <c r="E339" s="53" t="n">
        <v>1080</v>
      </c>
      <c r="F339" s="53" t="n">
        <v>1</v>
      </c>
      <c r="G339" s="53" t="n">
        <v>1080</v>
      </c>
      <c r="H339" s="53" t="n">
        <v>3</v>
      </c>
      <c r="I339" s="53" t="inlineStr">
        <is>
          <t>TKP</t>
        </is>
      </c>
      <c r="J339" s="53" t="inlineStr">
        <is>
          <t>ТКП</t>
        </is>
      </c>
      <c r="K339" s="53" t="inlineStr">
        <is>
          <t>Премиальная подложка/клей/подготовка под инженерную доску и кварцвинил</t>
        </is>
      </c>
      <c r="L339" s="53" t="n">
        <v>1301</v>
      </c>
      <c r="M339" s="53" t="inlineStr">
        <is>
          <t>м2</t>
        </is>
      </c>
      <c r="N339" s="53" t="n">
        <v>555.0599999999999</v>
      </c>
      <c r="O339" s="53" t="n">
        <v>742753.54</v>
      </c>
      <c r="P339" s="53" t="n">
        <v>742756.3100000001</v>
      </c>
    </row>
    <row r="340" ht="13.8" customHeight="1" s="54">
      <c r="A340" s="53">
        <f>ROW(Source!A363)</f>
        <v/>
      </c>
      <c r="B340" s="53" t="n">
        <v>1497603740</v>
      </c>
      <c r="C340" s="53" t="n">
        <v>1497603738</v>
      </c>
      <c r="D340" s="53" t="n">
        <v>1483648472</v>
      </c>
      <c r="E340" s="53" t="n">
        <v>1080</v>
      </c>
      <c r="F340" s="53" t="n">
        <v>1</v>
      </c>
      <c r="G340" s="53" t="n">
        <v>1080</v>
      </c>
      <c r="H340" s="53" t="n">
        <v>3</v>
      </c>
      <c r="I340" s="53" t="inlineStr">
        <is>
          <t>TKP</t>
        </is>
      </c>
      <c r="J340" s="53" t="inlineStr">
        <is>
          <t>ТКП</t>
        </is>
      </c>
      <c r="K340" s="53" t="inlineStr">
        <is>
          <t>Плинтус скрытого монтажа/шпонированный с комплектующими VIP</t>
        </is>
      </c>
      <c r="L340" s="53" t="n">
        <v>1301</v>
      </c>
      <c r="M340" s="53" t="inlineStr">
        <is>
          <t>м.п.</t>
        </is>
      </c>
      <c r="N340" s="53" t="n">
        <v>395.58</v>
      </c>
      <c r="O340" s="53" t="n">
        <v>1058694.71</v>
      </c>
      <c r="P340" s="53" t="n">
        <v>1058694.71</v>
      </c>
    </row>
    <row r="341" ht="13.8" customHeight="1" s="54">
      <c r="A341" s="53">
        <f>ROW(Source!A364)</f>
        <v/>
      </c>
      <c r="B341" s="53" t="n">
        <v>1497603741</v>
      </c>
      <c r="C341" s="53" t="n">
        <v>1497603739</v>
      </c>
      <c r="D341" s="53" t="n">
        <v>1483648472</v>
      </c>
      <c r="E341" s="53" t="n">
        <v>1080</v>
      </c>
      <c r="F341" s="53" t="n">
        <v>1</v>
      </c>
      <c r="G341" s="53" t="n">
        <v>1080</v>
      </c>
      <c r="H341" s="53" t="n">
        <v>3</v>
      </c>
      <c r="I341" s="53" t="inlineStr">
        <is>
          <t>TKP</t>
        </is>
      </c>
      <c r="J341" s="53" t="inlineStr">
        <is>
          <t>ТКП</t>
        </is>
      </c>
      <c r="K341" s="53" t="inlineStr">
        <is>
          <t>Штукатурка гипсовая Knauf Ротбанд/МП 75 премиум-класс</t>
        </is>
      </c>
      <c r="L341" s="53" t="n">
        <v>1301</v>
      </c>
      <c r="M341" s="53" t="inlineStr">
        <is>
          <t>меш.</t>
        </is>
      </c>
      <c r="N341" s="53" t="n">
        <v>171.6</v>
      </c>
      <c r="O341" s="53" t="n">
        <v>149257.68</v>
      </c>
      <c r="P341" s="53" t="n">
        <v>149257.81</v>
      </c>
    </row>
    <row r="342" ht="13.8" customHeight="1" s="54">
      <c r="A342" s="53">
        <f>ROW(Source!A365)</f>
        <v/>
      </c>
      <c r="B342" s="53" t="n">
        <v>1497603742</v>
      </c>
      <c r="C342" s="53" t="n">
        <v>1497603740</v>
      </c>
      <c r="D342" s="53" t="n">
        <v>1483648472</v>
      </c>
      <c r="E342" s="53" t="n">
        <v>1080</v>
      </c>
      <c r="F342" s="53" t="n">
        <v>1</v>
      </c>
      <c r="G342" s="53" t="n">
        <v>1080</v>
      </c>
      <c r="H342" s="53" t="n">
        <v>3</v>
      </c>
      <c r="I342" s="53" t="inlineStr">
        <is>
          <t>TKP</t>
        </is>
      </c>
      <c r="J342" s="53" t="inlineStr">
        <is>
          <t>ТКП</t>
        </is>
      </c>
      <c r="K342" s="53" t="inlineStr">
        <is>
          <t>Декоративная отделка стен VIP: панели, молдинги, шпон/обои и клеи</t>
        </is>
      </c>
      <c r="L342" s="53" t="n">
        <v>1301</v>
      </c>
      <c r="M342" s="53" t="inlineStr">
        <is>
          <t>м2</t>
        </is>
      </c>
      <c r="N342" s="53" t="n">
        <v>352.34</v>
      </c>
      <c r="O342" s="53" t="n">
        <v>3064656.84</v>
      </c>
      <c r="P342" s="53" t="n">
        <v>3064655.96</v>
      </c>
    </row>
    <row r="343" ht="13.8" customHeight="1" s="54">
      <c r="A343" s="53">
        <f>ROW(Source!A366)</f>
        <v/>
      </c>
      <c r="B343" s="53" t="n">
        <v>1497603743</v>
      </c>
      <c r="C343" s="53" t="n">
        <v>1497603741</v>
      </c>
      <c r="D343" s="53" t="n">
        <v>1483648472</v>
      </c>
      <c r="E343" s="53" t="n">
        <v>1080</v>
      </c>
      <c r="F343" s="53" t="n">
        <v>1</v>
      </c>
      <c r="G343" s="53" t="n">
        <v>1080</v>
      </c>
      <c r="H343" s="53" t="n">
        <v>3</v>
      </c>
      <c r="I343" s="53" t="inlineStr">
        <is>
          <t>TKP</t>
        </is>
      </c>
      <c r="J343" s="53" t="inlineStr">
        <is>
          <t>ТКП</t>
        </is>
      </c>
      <c r="K343" s="53" t="inlineStr">
        <is>
          <t>Шпатлевка финишная премиальная Danogips/Sheetrock 17 л</t>
        </is>
      </c>
      <c r="L343" s="53" t="n">
        <v>1301</v>
      </c>
      <c r="M343" s="53" t="inlineStr">
        <is>
          <t>ведро</t>
        </is>
      </c>
      <c r="N343" s="53" t="n">
        <v>82.5</v>
      </c>
      <c r="O343" s="53" t="n">
        <v>386392.05</v>
      </c>
      <c r="P343" s="53" t="n">
        <v>386392.26</v>
      </c>
    </row>
    <row r="344" ht="13.8" customHeight="1" s="54">
      <c r="A344" s="53">
        <f>ROW(Source!A367)</f>
        <v/>
      </c>
      <c r="B344" s="53" t="n">
        <v>1497603744</v>
      </c>
      <c r="C344" s="53" t="n">
        <v>1497603742</v>
      </c>
      <c r="D344" s="53" t="n">
        <v>1483648472</v>
      </c>
      <c r="E344" s="53" t="n">
        <v>1080</v>
      </c>
      <c r="F344" s="53" t="n">
        <v>1</v>
      </c>
      <c r="G344" s="53" t="n">
        <v>1080</v>
      </c>
      <c r="H344" s="53" t="n">
        <v>3</v>
      </c>
      <c r="I344" s="53" t="inlineStr">
        <is>
          <t>TKP</t>
        </is>
      </c>
      <c r="J344" s="53" t="inlineStr">
        <is>
          <t>ТКП</t>
        </is>
      </c>
      <c r="K344" s="53" t="inlineStr">
        <is>
          <t>Краска моющаяся премиальная Little Greene/Farrow &amp; Ball/Dulux Diamond 9 л</t>
        </is>
      </c>
      <c r="L344" s="53" t="n">
        <v>1301</v>
      </c>
      <c r="M344" s="53" t="inlineStr">
        <is>
          <t>шт.</t>
        </is>
      </c>
      <c r="N344" s="53" t="n">
        <v>41.8</v>
      </c>
      <c r="O344" s="53" t="n">
        <v>1305147.32</v>
      </c>
      <c r="P344" s="53" t="n">
        <v>1305147.18</v>
      </c>
    </row>
    <row r="345" ht="13.8" customHeight="1" s="54">
      <c r="A345" s="53">
        <f>ROW(Source!A368)</f>
        <v/>
      </c>
      <c r="B345" s="53" t="n">
        <v>1497603745</v>
      </c>
      <c r="C345" s="53" t="n">
        <v>1497603743</v>
      </c>
      <c r="D345" s="53" t="n">
        <v>1483648472</v>
      </c>
      <c r="E345" s="53" t="n">
        <v>1080</v>
      </c>
      <c r="F345" s="53" t="n">
        <v>1</v>
      </c>
      <c r="G345" s="53" t="n">
        <v>1080</v>
      </c>
      <c r="H345" s="53" t="n">
        <v>3</v>
      </c>
      <c r="I345" s="53" t="inlineStr">
        <is>
          <t>TKP</t>
        </is>
      </c>
      <c r="J345" s="53" t="inlineStr">
        <is>
          <t>ТКП</t>
        </is>
      </c>
      <c r="K345" s="53" t="inlineStr">
        <is>
          <t>Стеклохолст премиальный, клей и армирующие материалы под окраску VIP</t>
        </is>
      </c>
      <c r="L345" s="53" t="n">
        <v>1301</v>
      </c>
      <c r="M345" s="53" t="inlineStr">
        <is>
          <t>м2</t>
        </is>
      </c>
      <c r="N345" s="53" t="n">
        <v>1363.49</v>
      </c>
      <c r="O345" s="53" t="n">
        <v>547373.0600000001</v>
      </c>
      <c r="P345" s="53" t="n">
        <v>547368.29</v>
      </c>
    </row>
    <row r="346" ht="13.8" customHeight="1" s="54">
      <c r="A346" s="53">
        <f>ROW(Source!A369)</f>
        <v/>
      </c>
      <c r="B346" s="53" t="n">
        <v>1497603746</v>
      </c>
      <c r="C346" s="53" t="n">
        <v>1497603744</v>
      </c>
      <c r="D346" s="53" t="n">
        <v>1483648472</v>
      </c>
      <c r="E346" s="53" t="n">
        <v>1080</v>
      </c>
      <c r="F346" s="53" t="n">
        <v>1</v>
      </c>
      <c r="G346" s="53" t="n">
        <v>1080</v>
      </c>
      <c r="H346" s="53" t="n">
        <v>3</v>
      </c>
      <c r="I346" s="53" t="inlineStr">
        <is>
          <t>TKP</t>
        </is>
      </c>
      <c r="J346" s="53" t="inlineStr">
        <is>
          <t>ТКП</t>
        </is>
      </c>
      <c r="K346" s="53" t="inlineStr">
        <is>
          <t>Акустическая минераловатная прокладка премиальная над потолком VIP</t>
        </is>
      </c>
      <c r="L346" s="53" t="n">
        <v>1301</v>
      </c>
      <c r="M346" s="53" t="inlineStr">
        <is>
          <t>м2</t>
        </is>
      </c>
      <c r="N346" s="53" t="n">
        <v>154.49</v>
      </c>
      <c r="O346" s="53" t="n">
        <v>146434.89</v>
      </c>
      <c r="P346" s="53" t="n">
        <v>146434.86</v>
      </c>
    </row>
    <row r="347" ht="13.8" customHeight="1" s="54">
      <c r="A347" s="53">
        <f>ROW(Source!A370)</f>
        <v/>
      </c>
      <c r="B347" s="53" t="n">
        <v>1497603747</v>
      </c>
      <c r="C347" s="53" t="n">
        <v>1497603745</v>
      </c>
      <c r="D347" s="53" t="n">
        <v>1483648472</v>
      </c>
      <c r="E347" s="53" t="n">
        <v>1080</v>
      </c>
      <c r="F347" s="53" t="n">
        <v>1</v>
      </c>
      <c r="G347" s="53" t="n">
        <v>1080</v>
      </c>
      <c r="H347" s="53" t="n">
        <v>3</v>
      </c>
      <c r="I347" s="53" t="inlineStr">
        <is>
          <t>TKP</t>
        </is>
      </c>
      <c r="J347" s="53" t="inlineStr">
        <is>
          <t>ТКП</t>
        </is>
      </c>
      <c r="K347" s="53" t="inlineStr">
        <is>
          <t>Акустические панели премиальные для залов, кабинетов и переговорных VIP</t>
        </is>
      </c>
      <c r="L347" s="53" t="n">
        <v>1301</v>
      </c>
      <c r="M347" s="53" t="inlineStr">
        <is>
          <t>м2</t>
        </is>
      </c>
      <c r="N347" s="53" t="n">
        <v>54.08</v>
      </c>
      <c r="O347" s="53" t="n">
        <v>572908.92</v>
      </c>
      <c r="P347" s="53" t="n">
        <v>572908.76</v>
      </c>
    </row>
    <row r="348" ht="13.8" customHeight="1" s="54">
      <c r="A348" s="53">
        <f>ROW(Source!A371)</f>
        <v/>
      </c>
      <c r="B348" s="53" t="n">
        <v>1497603748</v>
      </c>
      <c r="C348" s="53" t="n">
        <v>1497603746</v>
      </c>
      <c r="D348" s="53" t="n">
        <v>1483648472</v>
      </c>
      <c r="E348" s="53" t="n">
        <v>1080</v>
      </c>
      <c r="F348" s="53" t="n">
        <v>1</v>
      </c>
      <c r="G348" s="53" t="n">
        <v>1080</v>
      </c>
      <c r="H348" s="53" t="n">
        <v>3</v>
      </c>
      <c r="I348" s="53" t="inlineStr">
        <is>
          <t>TKP</t>
        </is>
      </c>
      <c r="J348" s="53" t="inlineStr">
        <is>
          <t>ТКП</t>
        </is>
      </c>
      <c r="K348" s="53" t="inlineStr">
        <is>
          <t>Гипсокартон Knauf Сапфир/акустический усиленный 2500х1200х12,5 мм</t>
        </is>
      </c>
      <c r="L348" s="53" t="n">
        <v>1301</v>
      </c>
      <c r="M348" s="53" t="inlineStr">
        <is>
          <t>лист</t>
        </is>
      </c>
      <c r="N348" s="53" t="n">
        <v>235.4</v>
      </c>
      <c r="O348" s="53" t="n">
        <v>380627.68</v>
      </c>
      <c r="P348" s="53" t="n">
        <v>380627.04</v>
      </c>
    </row>
    <row r="349" ht="13.8" customHeight="1" s="54">
      <c r="A349" s="53">
        <f>ROW(Source!A372)</f>
        <v/>
      </c>
      <c r="B349" s="53" t="n">
        <v>1497603749</v>
      </c>
      <c r="C349" s="53" t="n">
        <v>1497603747</v>
      </c>
      <c r="D349" s="53" t="n">
        <v>1483648472</v>
      </c>
      <c r="E349" s="53" t="n">
        <v>1080</v>
      </c>
      <c r="F349" s="53" t="n">
        <v>1</v>
      </c>
      <c r="G349" s="53" t="n">
        <v>1080</v>
      </c>
      <c r="H349" s="53" t="n">
        <v>3</v>
      </c>
      <c r="I349" s="53" t="inlineStr">
        <is>
          <t>TKP</t>
        </is>
      </c>
      <c r="J349" s="53" t="inlineStr">
        <is>
          <t>ТКП</t>
        </is>
      </c>
      <c r="K349" s="53" t="inlineStr">
        <is>
          <t>Профиль потолочный Knauf усиленный 60х27 мм 4 м</t>
        </is>
      </c>
      <c r="L349" s="53" t="n">
        <v>1301</v>
      </c>
      <c r="M349" s="53" t="inlineStr">
        <is>
          <t>шт.</t>
        </is>
      </c>
      <c r="N349" s="53" t="n">
        <v>371.8</v>
      </c>
      <c r="O349" s="53" t="n">
        <v>269491.79</v>
      </c>
      <c r="P349" s="53" t="n">
        <v>269493.27</v>
      </c>
    </row>
    <row r="350" ht="13.8" customHeight="1" s="54">
      <c r="A350" s="53">
        <f>ROW(Source!A373)</f>
        <v/>
      </c>
      <c r="B350" s="53" t="n">
        <v>1497603750</v>
      </c>
      <c r="C350" s="53" t="n">
        <v>1497603748</v>
      </c>
      <c r="D350" s="53" t="n">
        <v>1483648472</v>
      </c>
      <c r="E350" s="53" t="n">
        <v>1080</v>
      </c>
      <c r="F350" s="53" t="n">
        <v>1</v>
      </c>
      <c r="G350" s="53" t="n">
        <v>1080</v>
      </c>
      <c r="H350" s="53" t="n">
        <v>3</v>
      </c>
      <c r="I350" s="53" t="inlineStr">
        <is>
          <t>TKP</t>
        </is>
      </c>
      <c r="J350" s="53" t="inlineStr">
        <is>
          <t>ТКП</t>
        </is>
      </c>
      <c r="K350" s="53" t="inlineStr">
        <is>
          <t>Профиль направляющий Knauf усиленный 27х28 мм 3 м</t>
        </is>
      </c>
      <c r="L350" s="53" t="n">
        <v>1301</v>
      </c>
      <c r="M350" s="53" t="inlineStr">
        <is>
          <t>шт.</t>
        </is>
      </c>
      <c r="N350" s="53" t="n">
        <v>191.4</v>
      </c>
      <c r="O350" s="53" t="n">
        <v>68299.17999999999</v>
      </c>
      <c r="P350" s="53" t="n">
        <v>68299.42999999999</v>
      </c>
    </row>
    <row r="351" ht="13.8" customHeight="1" s="54">
      <c r="A351" s="53">
        <f>ROW(Source!A374)</f>
        <v/>
      </c>
      <c r="B351" s="53" t="n">
        <v>1497603751</v>
      </c>
      <c r="C351" s="53" t="n">
        <v>1497603749</v>
      </c>
      <c r="D351" s="53" t="n">
        <v>1483648472</v>
      </c>
      <c r="E351" s="53" t="n">
        <v>1080</v>
      </c>
      <c r="F351" s="53" t="n">
        <v>1</v>
      </c>
      <c r="G351" s="53" t="n">
        <v>1080</v>
      </c>
      <c r="H351" s="53" t="n">
        <v>3</v>
      </c>
      <c r="I351" s="53" t="inlineStr">
        <is>
          <t>TKP</t>
        </is>
      </c>
      <c r="J351" s="53" t="inlineStr">
        <is>
          <t>ТКП</t>
        </is>
      </c>
      <c r="K351" s="53" t="inlineStr">
        <is>
          <t>Подвесы, соединители, виброподвесы, саморезы, лента и шпаклевка швов VIP</t>
        </is>
      </c>
      <c r="L351" s="53" t="n">
        <v>1301</v>
      </c>
      <c r="M351" s="53" t="inlineStr">
        <is>
          <t>м2</t>
        </is>
      </c>
      <c r="N351" s="53" t="n">
        <v>644.8200000000001</v>
      </c>
      <c r="O351" s="53" t="n">
        <v>970724.92</v>
      </c>
      <c r="P351" s="53" t="n">
        <v>970727.75</v>
      </c>
    </row>
    <row r="352" ht="13.8" customHeight="1" s="54">
      <c r="A352" s="53">
        <f>ROW(Source!A375)</f>
        <v/>
      </c>
      <c r="B352" s="53" t="n">
        <v>1497603752</v>
      </c>
      <c r="C352" s="53" t="n">
        <v>1497603750</v>
      </c>
      <c r="D352" s="53" t="n">
        <v>1483648472</v>
      </c>
      <c r="E352" s="53" t="n">
        <v>1080</v>
      </c>
      <c r="F352" s="53" t="n">
        <v>1</v>
      </c>
      <c r="G352" s="53" t="n">
        <v>1080</v>
      </c>
      <c r="H352" s="53" t="n">
        <v>3</v>
      </c>
      <c r="I352" s="53" t="inlineStr">
        <is>
          <t>TKP</t>
        </is>
      </c>
      <c r="J352" s="53" t="inlineStr">
        <is>
          <t>ТКП</t>
        </is>
      </c>
      <c r="K352" s="53" t="inlineStr">
        <is>
          <t>Материалы премиальной финишной подготовки и окраски потолков VIP</t>
        </is>
      </c>
      <c r="L352" s="53" t="n">
        <v>1301</v>
      </c>
      <c r="M352" s="53" t="inlineStr">
        <is>
          <t>м2</t>
        </is>
      </c>
      <c r="N352" s="53" t="n">
        <v>644.8200000000001</v>
      </c>
      <c r="O352" s="53" t="n">
        <v>560864.4399999999</v>
      </c>
      <c r="P352" s="53" t="n">
        <v>560864.92</v>
      </c>
    </row>
    <row r="353" ht="13.8" customHeight="1" s="54">
      <c r="A353" s="53">
        <f>ROW(Source!A376)</f>
        <v/>
      </c>
      <c r="B353" s="53" t="n">
        <v>1497603753</v>
      </c>
      <c r="C353" s="53" t="n">
        <v>1497603751</v>
      </c>
      <c r="D353" s="53" t="n">
        <v>1483648472</v>
      </c>
      <c r="E353" s="53" t="n">
        <v>1080</v>
      </c>
      <c r="F353" s="53" t="n">
        <v>1</v>
      </c>
      <c r="G353" s="53" t="n">
        <v>1080</v>
      </c>
      <c r="H353" s="53" t="n">
        <v>3</v>
      </c>
      <c r="I353" s="53" t="inlineStr">
        <is>
          <t>TKP</t>
        </is>
      </c>
      <c r="J353" s="53" t="inlineStr">
        <is>
          <t>ТКП</t>
        </is>
      </c>
      <c r="K353" s="53" t="inlineStr">
        <is>
          <t>Ревизионный люк скрытого монтажа премиальный</t>
        </is>
      </c>
      <c r="L353" s="53" t="n">
        <v>1301</v>
      </c>
      <c r="M353" s="53" t="inlineStr">
        <is>
          <t>шт.</t>
        </is>
      </c>
      <c r="N353" s="53" t="n">
        <v>37.8</v>
      </c>
      <c r="O353" s="53" t="n">
        <v>358291.08</v>
      </c>
      <c r="P353" s="53" t="n">
        <v>358291</v>
      </c>
    </row>
    <row r="354" ht="13.8" customHeight="1" s="54">
      <c r="A354" s="53">
        <f>ROW(Source!A377)</f>
        <v/>
      </c>
      <c r="B354" s="53" t="n">
        <v>1497603754</v>
      </c>
      <c r="C354" s="53" t="n">
        <v>1497603752</v>
      </c>
      <c r="D354" s="53" t="n">
        <v>1483648472</v>
      </c>
      <c r="E354" s="53" t="n">
        <v>1080</v>
      </c>
      <c r="F354" s="53" t="n">
        <v>1</v>
      </c>
      <c r="G354" s="53" t="n">
        <v>1080</v>
      </c>
      <c r="H354" s="53" t="n">
        <v>3</v>
      </c>
      <c r="I354" s="53" t="inlineStr">
        <is>
          <t>TKP</t>
        </is>
      </c>
      <c r="J354" s="53" t="inlineStr">
        <is>
          <t>ТКП</t>
        </is>
      </c>
      <c r="K354" s="53" t="inlineStr">
        <is>
          <t>Дверь межкомнатная премиальная шпонированная/эмаль с полотном и коробом</t>
        </is>
      </c>
      <c r="L354" s="53" t="n">
        <v>1301</v>
      </c>
      <c r="M354" s="53" t="inlineStr">
        <is>
          <t>шт.</t>
        </is>
      </c>
      <c r="N354" s="53" t="n">
        <v>29.4</v>
      </c>
      <c r="O354" s="53" t="n">
        <v>1376961.35</v>
      </c>
      <c r="P354" s="53" t="n">
        <v>1376961.49</v>
      </c>
    </row>
    <row r="355" ht="13.8" customHeight="1" s="54">
      <c r="A355" s="53">
        <f>ROW(Source!A378)</f>
        <v/>
      </c>
      <c r="B355" s="53" t="n">
        <v>1497603755</v>
      </c>
      <c r="C355" s="53" t="n">
        <v>1497603753</v>
      </c>
      <c r="D355" s="53" t="n">
        <v>1483648472</v>
      </c>
      <c r="E355" s="53" t="n">
        <v>1080</v>
      </c>
      <c r="F355" s="53" t="n">
        <v>1</v>
      </c>
      <c r="G355" s="53" t="n">
        <v>1080</v>
      </c>
      <c r="H355" s="53" t="n">
        <v>3</v>
      </c>
      <c r="I355" s="53" t="inlineStr">
        <is>
          <t>TKP</t>
        </is>
      </c>
      <c r="J355" s="53" t="inlineStr">
        <is>
          <t>ТКП</t>
        </is>
      </c>
      <c r="K355" s="53" t="inlineStr">
        <is>
          <t>Коробка, скрытые петли, доборы, наличники и замки премиум VIP</t>
        </is>
      </c>
      <c r="L355" s="53" t="n">
        <v>1301</v>
      </c>
      <c r="M355" s="53" t="inlineStr">
        <is>
          <t>компл.</t>
        </is>
      </c>
      <c r="N355" s="53" t="n">
        <v>29.4</v>
      </c>
      <c r="O355" s="53" t="n">
        <v>852404.78</v>
      </c>
      <c r="P355" s="53" t="n">
        <v>852404.73</v>
      </c>
    </row>
    <row r="356" ht="13.8" customHeight="1" s="54">
      <c r="A356" s="53">
        <f>ROW(Source!A379)</f>
        <v/>
      </c>
      <c r="B356" s="53" t="n">
        <v>1497603756</v>
      </c>
      <c r="C356" s="53" t="n">
        <v>1497603754</v>
      </c>
      <c r="D356" s="53" t="n">
        <v>1483648472</v>
      </c>
      <c r="E356" s="53" t="n">
        <v>1080</v>
      </c>
      <c r="F356" s="53" t="n">
        <v>1</v>
      </c>
      <c r="G356" s="53" t="n">
        <v>1080</v>
      </c>
      <c r="H356" s="53" t="n">
        <v>3</v>
      </c>
      <c r="I356" s="53" t="inlineStr">
        <is>
          <t>TKP</t>
        </is>
      </c>
      <c r="J356" s="53" t="inlineStr">
        <is>
          <t>ТКП</t>
        </is>
      </c>
      <c r="K356" s="53" t="inlineStr">
        <is>
          <t>Порожки и переходные профили скрытого/латунного исполнения VIP</t>
        </is>
      </c>
      <c r="L356" s="53" t="n">
        <v>1301</v>
      </c>
      <c r="M356" s="53" t="inlineStr">
        <is>
          <t>шт.</t>
        </is>
      </c>
      <c r="N356" s="53" t="n">
        <v>29.4</v>
      </c>
      <c r="O356" s="53" t="n">
        <v>124582.21</v>
      </c>
      <c r="P356" s="53" t="n">
        <v>124582.23</v>
      </c>
    </row>
    <row r="357" ht="13.8" customHeight="1" s="54">
      <c r="A357" s="53">
        <f>ROW(Source!A380)</f>
        <v/>
      </c>
      <c r="B357" s="53" t="n">
        <v>1497603757</v>
      </c>
      <c r="C357" s="53" t="n">
        <v>1497603755</v>
      </c>
      <c r="D357" s="53" t="n">
        <v>1483648472</v>
      </c>
      <c r="E357" s="53" t="n">
        <v>1080</v>
      </c>
      <c r="F357" s="53" t="n">
        <v>1</v>
      </c>
      <c r="G357" s="53" t="n">
        <v>1080</v>
      </c>
      <c r="H357" s="53" t="n">
        <v>3</v>
      </c>
      <c r="I357" s="53" t="inlineStr">
        <is>
          <t>TKP</t>
        </is>
      </c>
      <c r="J357" s="53" t="inlineStr">
        <is>
          <t>ТКП</t>
        </is>
      </c>
      <c r="K357" s="53" t="inlineStr">
        <is>
          <t>Доводчик премиальный, ограничители, уплотнители и стопоры VIP</t>
        </is>
      </c>
      <c r="L357" s="53" t="n">
        <v>1301</v>
      </c>
      <c r="M357" s="53" t="inlineStr">
        <is>
          <t>компл.</t>
        </is>
      </c>
      <c r="N357" s="53" t="n">
        <v>29.4</v>
      </c>
      <c r="O357" s="53" t="n">
        <v>311455.66</v>
      </c>
      <c r="P357" s="53" t="n">
        <v>311455.58</v>
      </c>
    </row>
    <row r="358" ht="13.8" customHeight="1" s="54">
      <c r="A358" s="53">
        <f>ROW(Source!A381)</f>
        <v/>
      </c>
      <c r="B358" s="53" t="n">
        <v>1497603758</v>
      </c>
      <c r="C358" s="53" t="n">
        <v>1497603756</v>
      </c>
      <c r="D358" s="53" t="n">
        <v>1483648472</v>
      </c>
      <c r="E358" s="53" t="n">
        <v>1080</v>
      </c>
      <c r="F358" s="53" t="n">
        <v>1</v>
      </c>
      <c r="G358" s="53" t="n">
        <v>1080</v>
      </c>
      <c r="H358" s="53" t="n">
        <v>3</v>
      </c>
      <c r="I358" s="53" t="inlineStr">
        <is>
          <t>TKP</t>
        </is>
      </c>
      <c r="J358" s="53" t="inlineStr">
        <is>
          <t>ТКП</t>
        </is>
      </c>
      <c r="K358" s="53" t="inlineStr">
        <is>
          <t>Фурнитура дверная премиум: магнитные замки, скрытые петли, цилиндры</t>
        </is>
      </c>
      <c r="L358" s="53" t="n">
        <v>1301</v>
      </c>
      <c r="M358" s="53" t="inlineStr">
        <is>
          <t>компл.</t>
        </is>
      </c>
      <c r="N358" s="53" t="n">
        <v>29.4</v>
      </c>
      <c r="O358" s="53" t="n">
        <v>721265.5</v>
      </c>
      <c r="P358" s="53" t="n">
        <v>721265.54</v>
      </c>
    </row>
    <row r="359" ht="13.8" customHeight="1" s="54">
      <c r="A359" s="53">
        <f>ROW(Source!A382)</f>
        <v/>
      </c>
      <c r="B359" s="53" t="n">
        <v>1497603759</v>
      </c>
      <c r="C359" s="53" t="n">
        <v>1497603757</v>
      </c>
      <c r="D359" s="53" t="n">
        <v>1483648472</v>
      </c>
      <c r="E359" s="53" t="n">
        <v>1080</v>
      </c>
      <c r="F359" s="53" t="n">
        <v>1</v>
      </c>
      <c r="G359" s="53" t="n">
        <v>1080</v>
      </c>
      <c r="H359" s="53" t="n">
        <v>3</v>
      </c>
      <c r="I359" s="53" t="inlineStr">
        <is>
          <t>TKP</t>
        </is>
      </c>
      <c r="J359" s="53" t="inlineStr">
        <is>
          <t>ТКП</t>
        </is>
      </c>
      <c r="K359" s="53" t="inlineStr">
        <is>
          <t>Материалы усиления и ремонта проемов VIP: профиль, смесь, анкера, сетка</t>
        </is>
      </c>
      <c r="L359" s="53" t="n">
        <v>1301</v>
      </c>
      <c r="M359" s="53" t="inlineStr">
        <is>
          <t>компл.</t>
        </is>
      </c>
      <c r="N359" s="53" t="n">
        <v>37.4</v>
      </c>
      <c r="O359" s="53" t="n">
        <v>271087.92</v>
      </c>
      <c r="P359" s="53" t="n">
        <v>271087.9</v>
      </c>
    </row>
    <row r="360" ht="13.8" customHeight="1" s="54">
      <c r="A360" s="53">
        <f>ROW(Source!A383)</f>
        <v/>
      </c>
      <c r="B360" s="53" t="n">
        <v>1497603760</v>
      </c>
      <c r="C360" s="53" t="n">
        <v>1497603758</v>
      </c>
      <c r="D360" s="53" t="n">
        <v>1483648472</v>
      </c>
      <c r="E360" s="53" t="n">
        <v>1080</v>
      </c>
      <c r="F360" s="53" t="n">
        <v>1</v>
      </c>
      <c r="G360" s="53" t="n">
        <v>1080</v>
      </c>
      <c r="H360" s="53" t="n">
        <v>3</v>
      </c>
      <c r="I360" s="53" t="inlineStr">
        <is>
          <t>TKP</t>
        </is>
      </c>
      <c r="J360" s="53" t="inlineStr">
        <is>
          <t>ТКП</t>
        </is>
      </c>
      <c r="K360" s="53" t="inlineStr">
        <is>
          <t>Отделка порталов VIP: шпон/эмаль, доборы, наличники, латунные профили</t>
        </is>
      </c>
      <c r="L360" s="53" t="n">
        <v>1301</v>
      </c>
      <c r="M360" s="53" t="inlineStr">
        <is>
          <t>компл.</t>
        </is>
      </c>
      <c r="N360" s="53" t="n">
        <v>6.48</v>
      </c>
      <c r="O360" s="53" t="n">
        <v>158972.8</v>
      </c>
      <c r="P360" s="53" t="n">
        <v>158972.81</v>
      </c>
    </row>
    <row r="361" ht="13.8" customHeight="1" s="54">
      <c r="A361" s="53">
        <f>ROW(Source!A384)</f>
        <v/>
      </c>
      <c r="B361" s="53" t="n">
        <v>1497603761</v>
      </c>
      <c r="C361" s="53" t="n">
        <v>1497603759</v>
      </c>
      <c r="D361" s="53" t="n">
        <v>1483648472</v>
      </c>
      <c r="E361" s="53" t="n">
        <v>1080</v>
      </c>
      <c r="F361" s="53" t="n">
        <v>1</v>
      </c>
      <c r="G361" s="53" t="n">
        <v>1080</v>
      </c>
      <c r="H361" s="53" t="n">
        <v>3</v>
      </c>
      <c r="I361" s="53" t="inlineStr">
        <is>
          <t>TKP</t>
        </is>
      </c>
      <c r="J361" s="53" t="inlineStr">
        <is>
          <t>ТКП</t>
        </is>
      </c>
      <c r="K361" s="53" t="inlineStr">
        <is>
          <t>Материалы премиального ремонта оконных откосов и примыканий</t>
        </is>
      </c>
      <c r="L361" s="53" t="n">
        <v>1301</v>
      </c>
      <c r="M361" s="53" t="inlineStr">
        <is>
          <t>компл.</t>
        </is>
      </c>
      <c r="N361" s="53" t="n">
        <v>27.5</v>
      </c>
      <c r="O361" s="53" t="n">
        <v>291327.58</v>
      </c>
      <c r="P361" s="53" t="n">
        <v>291327.49</v>
      </c>
    </row>
    <row r="362" ht="13.8" customHeight="1" s="54">
      <c r="A362" s="53">
        <f>ROW(Source!A385)</f>
        <v/>
      </c>
      <c r="B362" s="53" t="n">
        <v>1497603762</v>
      </c>
      <c r="C362" s="53" t="n">
        <v>1497603760</v>
      </c>
      <c r="D362" s="53" t="n">
        <v>1483648472</v>
      </c>
      <c r="E362" s="53" t="n">
        <v>1080</v>
      </c>
      <c r="F362" s="53" t="n">
        <v>1</v>
      </c>
      <c r="G362" s="53" t="n">
        <v>1080</v>
      </c>
      <c r="H362" s="53" t="n">
        <v>3</v>
      </c>
      <c r="I362" s="53" t="inlineStr">
        <is>
          <t>TKP</t>
        </is>
      </c>
      <c r="J362" s="53" t="inlineStr">
        <is>
          <t>ТКП</t>
        </is>
      </c>
      <c r="K362" s="53" t="inlineStr">
        <is>
          <t>Подоконник премиальный камень/композит и торцевые элементы</t>
        </is>
      </c>
      <c r="L362" s="53" t="n">
        <v>1301</v>
      </c>
      <c r="M362" s="53" t="inlineStr">
        <is>
          <t>м.п.</t>
        </is>
      </c>
      <c r="N362" s="53" t="n">
        <v>44</v>
      </c>
      <c r="O362" s="53" t="n">
        <v>417058.4</v>
      </c>
      <c r="P362" s="53" t="n">
        <v>417058.31</v>
      </c>
    </row>
    <row r="363" ht="13.8" customHeight="1" s="54">
      <c r="A363" s="53">
        <f>ROW(Source!A386)</f>
        <v/>
      </c>
      <c r="B363" s="53" t="n">
        <v>1497603763</v>
      </c>
      <c r="C363" s="53" t="n">
        <v>1497603761</v>
      </c>
      <c r="D363" s="53" t="n">
        <v>1483648472</v>
      </c>
      <c r="E363" s="53" t="n">
        <v>1080</v>
      </c>
      <c r="F363" s="53" t="n">
        <v>1</v>
      </c>
      <c r="G363" s="53" t="n">
        <v>1080</v>
      </c>
      <c r="H363" s="53" t="n">
        <v>3</v>
      </c>
      <c r="I363" s="53" t="inlineStr">
        <is>
          <t>TKP</t>
        </is>
      </c>
      <c r="J363" s="53" t="inlineStr">
        <is>
          <t>ТКП</t>
        </is>
      </c>
      <c r="K363" s="53" t="inlineStr">
        <is>
          <t>Оконная фурнитура премиальная, ручки, уплотнения и герметизация</t>
        </is>
      </c>
      <c r="L363" s="53" t="n">
        <v>1301</v>
      </c>
      <c r="M363" s="53" t="inlineStr">
        <is>
          <t>компл.</t>
        </is>
      </c>
      <c r="N363" s="53" t="n">
        <v>26.25</v>
      </c>
      <c r="O363" s="53" t="n">
        <v>190268.93</v>
      </c>
      <c r="P363" s="53" t="n">
        <v>190268.91</v>
      </c>
    </row>
    <row r="364" ht="13.8" customHeight="1" s="54">
      <c r="A364" s="53">
        <f>ROW(Source!A387)</f>
        <v/>
      </c>
      <c r="B364" s="53" t="n">
        <v>1497603764</v>
      </c>
      <c r="C364" s="53" t="n">
        <v>1497603762</v>
      </c>
      <c r="D364" s="53" t="n">
        <v>1483648472</v>
      </c>
      <c r="E364" s="53" t="n">
        <v>1080</v>
      </c>
      <c r="F364" s="53" t="n">
        <v>1</v>
      </c>
      <c r="G364" s="53" t="n">
        <v>1080</v>
      </c>
      <c r="H364" s="53" t="n">
        <v>3</v>
      </c>
      <c r="I364" s="53" t="inlineStr">
        <is>
          <t>TKP</t>
        </is>
      </c>
      <c r="J364" s="53" t="inlineStr">
        <is>
          <t>ТКП</t>
        </is>
      </c>
      <c r="K364" s="53" t="inlineStr">
        <is>
          <t>Жалюзи/рулонные шторы премиальные blackout/дизайнерская ткань</t>
        </is>
      </c>
      <c r="L364" s="53" t="n">
        <v>1301</v>
      </c>
      <c r="M364" s="53" t="inlineStr">
        <is>
          <t>м2</t>
        </is>
      </c>
      <c r="N364" s="53" t="n">
        <v>63</v>
      </c>
      <c r="O364" s="53" t="n">
        <v>667404.99</v>
      </c>
      <c r="P364" s="53" t="n">
        <v>667404.8100000001</v>
      </c>
    </row>
    <row r="365" ht="13.8" customHeight="1" s="54">
      <c r="A365" s="53">
        <f>ROW(Source!A388)</f>
        <v/>
      </c>
      <c r="B365" s="53" t="n">
        <v>1497603765</v>
      </c>
      <c r="C365" s="53" t="n">
        <v>1497603763</v>
      </c>
      <c r="D365" s="53" t="n">
        <v>1483648472</v>
      </c>
      <c r="E365" s="53" t="n">
        <v>1080</v>
      </c>
      <c r="F365" s="53" t="n">
        <v>1</v>
      </c>
      <c r="G365" s="53" t="n">
        <v>1080</v>
      </c>
      <c r="H365" s="53" t="n">
        <v>3</v>
      </c>
      <c r="I365" s="53" t="inlineStr">
        <is>
          <t>TKP</t>
        </is>
      </c>
      <c r="J365" s="53" t="inlineStr">
        <is>
          <t>ТКП</t>
        </is>
      </c>
      <c r="K365" s="53" t="inlineStr">
        <is>
          <t>Карнизы/потолочные шины премиальные скрытого монтажа</t>
        </is>
      </c>
      <c r="L365" s="53" t="n">
        <v>1301</v>
      </c>
      <c r="M365" s="53" t="inlineStr">
        <is>
          <t>м.п.</t>
        </is>
      </c>
      <c r="N365" s="53" t="n">
        <v>47.25</v>
      </c>
      <c r="O365" s="53" t="n">
        <v>200221.4</v>
      </c>
      <c r="P365" s="53" t="n">
        <v>200221.44</v>
      </c>
    </row>
    <row r="366" ht="13.8" customHeight="1" s="54">
      <c r="A366" s="53">
        <f>ROW(Source!A389)</f>
        <v/>
      </c>
      <c r="B366" s="53" t="n">
        <v>1497603766</v>
      </c>
      <c r="C366" s="53" t="n">
        <v>1497603764</v>
      </c>
      <c r="D366" s="53" t="n">
        <v>1483648472</v>
      </c>
      <c r="E366" s="53" t="n">
        <v>1080</v>
      </c>
      <c r="F366" s="53" t="n">
        <v>1</v>
      </c>
      <c r="G366" s="53" t="n">
        <v>1080</v>
      </c>
      <c r="H366" s="53" t="n">
        <v>3</v>
      </c>
      <c r="I366" s="53" t="inlineStr">
        <is>
          <t>TKP</t>
        </is>
      </c>
      <c r="J366" s="53" t="inlineStr">
        <is>
          <t>ТКП</t>
        </is>
      </c>
      <c r="K366" s="53" t="inlineStr">
        <is>
          <t>Дизайнерский радиатор/экран радиатора премиум с комплектом подключения</t>
        </is>
      </c>
      <c r="L366" s="53" t="n">
        <v>1301</v>
      </c>
      <c r="M366" s="53" t="inlineStr">
        <is>
          <t>шт.</t>
        </is>
      </c>
      <c r="N366" s="53" t="n">
        <v>29.4</v>
      </c>
      <c r="O366" s="53" t="n">
        <v>2229366.13</v>
      </c>
      <c r="P366" s="53" t="n">
        <v>2229366.23</v>
      </c>
    </row>
    <row r="367" ht="13.8" customHeight="1" s="54">
      <c r="A367" s="53">
        <f>ROW(Source!A390)</f>
        <v/>
      </c>
      <c r="B367" s="53" t="n">
        <v>1497603767</v>
      </c>
      <c r="C367" s="53" t="n">
        <v>1497603765</v>
      </c>
      <c r="D367" s="53" t="n">
        <v>1483648472</v>
      </c>
      <c r="E367" s="53" t="n">
        <v>1080</v>
      </c>
      <c r="F367" s="53" t="n">
        <v>1</v>
      </c>
      <c r="G367" s="53" t="n">
        <v>1080</v>
      </c>
      <c r="H367" s="53" t="n">
        <v>3</v>
      </c>
      <c r="I367" s="53" t="inlineStr">
        <is>
          <t>TKP</t>
        </is>
      </c>
      <c r="J367" s="53" t="inlineStr">
        <is>
          <t>ТКП</t>
        </is>
      </c>
      <c r="K367" s="53" t="inlineStr">
        <is>
          <t>Приточная установка/бризер премиум с фильтрами HEPA/уголь и монтажом</t>
        </is>
      </c>
      <c r="L367" s="53" t="n">
        <v>1301</v>
      </c>
      <c r="M367" s="53" t="inlineStr">
        <is>
          <t>шт.</t>
        </is>
      </c>
      <c r="N367" s="53" t="n">
        <v>18.54</v>
      </c>
      <c r="O367" s="53" t="n">
        <v>2997801.75</v>
      </c>
      <c r="P367" s="53" t="n">
        <v>2997801.74</v>
      </c>
    </row>
    <row r="368" ht="13.8" customHeight="1" s="54">
      <c r="A368" s="53">
        <f>ROW(Source!A391)</f>
        <v/>
      </c>
      <c r="B368" s="53" t="n">
        <v>1497603768</v>
      </c>
      <c r="C368" s="53" t="n">
        <v>1497603766</v>
      </c>
      <c r="D368" s="53" t="n">
        <v>1483648472</v>
      </c>
      <c r="E368" s="53" t="n">
        <v>1080</v>
      </c>
      <c r="F368" s="53" t="n">
        <v>1</v>
      </c>
      <c r="G368" s="53" t="n">
        <v>1080</v>
      </c>
      <c r="H368" s="53" t="n">
        <v>3</v>
      </c>
      <c r="I368" s="53" t="inlineStr">
        <is>
          <t>TKP</t>
        </is>
      </c>
      <c r="J368" s="53" t="inlineStr">
        <is>
          <t>ТКП</t>
        </is>
      </c>
      <c r="K368" s="53" t="inlineStr">
        <is>
          <t>Кондиционер премиальный инверторный/полупромышленный внутренний блок VIP</t>
        </is>
      </c>
      <c r="L368" s="53" t="n">
        <v>1301</v>
      </c>
      <c r="M368" s="53" t="inlineStr">
        <is>
          <t>шт.</t>
        </is>
      </c>
      <c r="N368" s="53" t="n">
        <v>24.72</v>
      </c>
      <c r="O368" s="53" t="n">
        <v>4824048.67</v>
      </c>
      <c r="P368" s="53" t="n">
        <v>4824048.77</v>
      </c>
    </row>
    <row r="369" ht="13.8" customHeight="1" s="54">
      <c r="A369" s="53">
        <f>ROW(Source!A392)</f>
        <v/>
      </c>
      <c r="B369" s="53" t="n">
        <v>1497603769</v>
      </c>
      <c r="C369" s="53" t="n">
        <v>1497603767</v>
      </c>
      <c r="D369" s="53" t="n">
        <v>1483648472</v>
      </c>
      <c r="E369" s="53" t="n">
        <v>1080</v>
      </c>
      <c r="F369" s="53" t="n">
        <v>1</v>
      </c>
      <c r="G369" s="53" t="n">
        <v>1080</v>
      </c>
      <c r="H369" s="53" t="n">
        <v>3</v>
      </c>
      <c r="I369" s="53" t="inlineStr">
        <is>
          <t>TKP</t>
        </is>
      </c>
      <c r="J369" s="53" t="inlineStr">
        <is>
          <t>ТКП</t>
        </is>
      </c>
      <c r="K369" s="53" t="inlineStr">
        <is>
          <t>Наружный блок кондиционирования/мультисплит премиум с крепежом</t>
        </is>
      </c>
      <c r="L369" s="53" t="n">
        <v>1301</v>
      </c>
      <c r="M369" s="53" t="inlineStr">
        <is>
          <t>шт.</t>
        </is>
      </c>
      <c r="N369" s="53" t="n">
        <v>24.72</v>
      </c>
      <c r="O369" s="53" t="n">
        <v>5099708.81</v>
      </c>
      <c r="P369" s="53" t="n">
        <v>5099708.7</v>
      </c>
    </row>
    <row r="370" ht="13.8" customHeight="1" s="54">
      <c r="A370" s="53">
        <f>ROW(Source!A393)</f>
        <v/>
      </c>
      <c r="B370" s="53" t="n">
        <v>1497603770</v>
      </c>
      <c r="C370" s="53" t="n">
        <v>1497603768</v>
      </c>
      <c r="D370" s="53" t="n">
        <v>1483648472</v>
      </c>
      <c r="E370" s="53" t="n">
        <v>1080</v>
      </c>
      <c r="F370" s="53" t="n">
        <v>1</v>
      </c>
      <c r="G370" s="53" t="n">
        <v>1080</v>
      </c>
      <c r="H370" s="53" t="n">
        <v>3</v>
      </c>
      <c r="I370" s="53" t="inlineStr">
        <is>
          <t>TKP</t>
        </is>
      </c>
      <c r="J370" s="53" t="inlineStr">
        <is>
          <t>ТКП</t>
        </is>
      </c>
      <c r="K370" s="53" t="inlineStr">
        <is>
          <t>Кабель премиальный ВВГнг(А)-FRLSLTx 3х2,5 для VIP зон</t>
        </is>
      </c>
      <c r="L370" s="53" t="n">
        <v>1301</v>
      </c>
      <c r="M370" s="53" t="inlineStr">
        <is>
          <t>м.п.</t>
        </is>
      </c>
      <c r="N370" s="53" t="n">
        <v>2772</v>
      </c>
      <c r="O370" s="53" t="n">
        <v>680054.76</v>
      </c>
      <c r="P370" s="53" t="n">
        <v>680050.37</v>
      </c>
    </row>
    <row r="371" ht="13.8" customHeight="1" s="54">
      <c r="A371" s="53">
        <f>ROW(Source!A394)</f>
        <v/>
      </c>
      <c r="B371" s="53" t="n">
        <v>1497603771</v>
      </c>
      <c r="C371" s="53" t="n">
        <v>1497603769</v>
      </c>
      <c r="D371" s="53" t="n">
        <v>1483648472</v>
      </c>
      <c r="E371" s="53" t="n">
        <v>1080</v>
      </c>
      <c r="F371" s="53" t="n">
        <v>1</v>
      </c>
      <c r="G371" s="53" t="n">
        <v>1080</v>
      </c>
      <c r="H371" s="53" t="n">
        <v>3</v>
      </c>
      <c r="I371" s="53" t="inlineStr">
        <is>
          <t>TKP</t>
        </is>
      </c>
      <c r="J371" s="53" t="inlineStr">
        <is>
          <t>ТКП</t>
        </is>
      </c>
      <c r="K371" s="53" t="inlineStr">
        <is>
          <t>Розетка премиальная Legrand/Schneider дизайнерская серия</t>
        </is>
      </c>
      <c r="L371" s="53" t="n">
        <v>1301</v>
      </c>
      <c r="M371" s="53" t="inlineStr">
        <is>
          <t>шт.</t>
        </is>
      </c>
      <c r="N371" s="53" t="n">
        <v>231</v>
      </c>
      <c r="O371" s="53" t="n">
        <v>463670.13</v>
      </c>
      <c r="P371" s="53" t="n">
        <v>463670.71</v>
      </c>
    </row>
    <row r="372" ht="13.8" customHeight="1" s="54">
      <c r="A372" s="53">
        <f>ROW(Source!A395)</f>
        <v/>
      </c>
      <c r="B372" s="53" t="n">
        <v>1497603772</v>
      </c>
      <c r="C372" s="53" t="n">
        <v>1497603770</v>
      </c>
      <c r="D372" s="53" t="n">
        <v>1483648472</v>
      </c>
      <c r="E372" s="53" t="n">
        <v>1080</v>
      </c>
      <c r="F372" s="53" t="n">
        <v>1</v>
      </c>
      <c r="G372" s="53" t="n">
        <v>1080</v>
      </c>
      <c r="H372" s="53" t="n">
        <v>3</v>
      </c>
      <c r="I372" s="53" t="inlineStr">
        <is>
          <t>TKP</t>
        </is>
      </c>
      <c r="J372" s="53" t="inlineStr">
        <is>
          <t>ТКП</t>
        </is>
      </c>
      <c r="K372" s="53" t="inlineStr">
        <is>
          <t>Выключатель премиальный Legrand/Schneider дизайнерская серия</t>
        </is>
      </c>
      <c r="L372" s="53" t="n">
        <v>1301</v>
      </c>
      <c r="M372" s="53" t="inlineStr">
        <is>
          <t>шт.</t>
        </is>
      </c>
      <c r="N372" s="53" t="n">
        <v>75.90000000000001</v>
      </c>
      <c r="O372" s="53" t="n">
        <v>126957.17</v>
      </c>
      <c r="P372" s="53" t="n">
        <v>126957.46</v>
      </c>
    </row>
    <row r="373" ht="13.8" customHeight="1" s="54">
      <c r="A373" s="53">
        <f>ROW(Source!A396)</f>
        <v/>
      </c>
      <c r="B373" s="53" t="n">
        <v>1497603773</v>
      </c>
      <c r="C373" s="53" t="n">
        <v>1497603771</v>
      </c>
      <c r="D373" s="53" t="n">
        <v>1483648472</v>
      </c>
      <c r="E373" s="53" t="n">
        <v>1080</v>
      </c>
      <c r="F373" s="53" t="n">
        <v>1</v>
      </c>
      <c r="G373" s="53" t="n">
        <v>1080</v>
      </c>
      <c r="H373" s="53" t="n">
        <v>3</v>
      </c>
      <c r="I373" s="53" t="inlineStr">
        <is>
          <t>TKP</t>
        </is>
      </c>
      <c r="J373" s="53" t="inlineStr">
        <is>
          <t>ТКП</t>
        </is>
      </c>
      <c r="K373" s="53" t="inlineStr">
        <is>
          <t>Рамки, клавиши и лицевые панели премиальной дизайнерской серии</t>
        </is>
      </c>
      <c r="L373" s="53" t="n">
        <v>1301</v>
      </c>
      <c r="M373" s="53" t="inlineStr">
        <is>
          <t>компл.</t>
        </is>
      </c>
      <c r="N373" s="53" t="n">
        <v>306.9</v>
      </c>
      <c r="O373" s="53" t="n">
        <v>410681.3</v>
      </c>
      <c r="P373" s="53" t="n">
        <v>410679.77</v>
      </c>
    </row>
    <row r="374" ht="13.8" customHeight="1" s="54">
      <c r="A374" s="53">
        <f>ROW(Source!A397)</f>
        <v/>
      </c>
      <c r="B374" s="53" t="n">
        <v>1497603774</v>
      </c>
      <c r="C374" s="53" t="n">
        <v>1497603772</v>
      </c>
      <c r="D374" s="53" t="n">
        <v>1483648472</v>
      </c>
      <c r="E374" s="53" t="n">
        <v>1080</v>
      </c>
      <c r="F374" s="53" t="n">
        <v>1</v>
      </c>
      <c r="G374" s="53" t="n">
        <v>1080</v>
      </c>
      <c r="H374" s="53" t="n">
        <v>3</v>
      </c>
      <c r="I374" s="53" t="inlineStr">
        <is>
          <t>TKP</t>
        </is>
      </c>
      <c r="J374" s="53" t="inlineStr">
        <is>
          <t>ТКП</t>
        </is>
      </c>
      <c r="K374" s="53" t="inlineStr">
        <is>
          <t>Светильник дизайнерский/премиальный LED с высоким CRI</t>
        </is>
      </c>
      <c r="L374" s="53" t="n">
        <v>1301</v>
      </c>
      <c r="M374" s="53" t="inlineStr">
        <is>
          <t>шт.</t>
        </is>
      </c>
      <c r="N374" s="53" t="n">
        <v>86.09999999999999</v>
      </c>
      <c r="O374" s="53" t="n">
        <v>624082.0699999999</v>
      </c>
      <c r="P374" s="53" t="n">
        <v>624082.04</v>
      </c>
    </row>
    <row r="375" ht="13.8" customHeight="1" s="54">
      <c r="A375" s="53">
        <f>ROW(Source!A398)</f>
        <v/>
      </c>
      <c r="B375" s="53" t="n">
        <v>1497603775</v>
      </c>
      <c r="C375" s="53" t="n">
        <v>1497603773</v>
      </c>
      <c r="D375" s="53" t="n">
        <v>1483648472</v>
      </c>
      <c r="E375" s="53" t="n">
        <v>1080</v>
      </c>
      <c r="F375" s="53" t="n">
        <v>1</v>
      </c>
      <c r="G375" s="53" t="n">
        <v>1080</v>
      </c>
      <c r="H375" s="53" t="n">
        <v>3</v>
      </c>
      <c r="I375" s="53" t="inlineStr">
        <is>
          <t>TKP</t>
        </is>
      </c>
      <c r="J375" s="53" t="inlineStr">
        <is>
          <t>ТКП</t>
        </is>
      </c>
      <c r="K375" s="53" t="inlineStr">
        <is>
          <t>Керамогранит премиальный крупноформатный 600х1200/1200х1200</t>
        </is>
      </c>
      <c r="L375" s="53" t="n">
        <v>1301</v>
      </c>
      <c r="M375" s="53" t="inlineStr">
        <is>
          <t>м2</t>
        </is>
      </c>
      <c r="N375" s="53" t="n">
        <v>89.76000000000001</v>
      </c>
      <c r="O375" s="53" t="n">
        <v>650611</v>
      </c>
      <c r="P375" s="53" t="n">
        <v>650610.96</v>
      </c>
    </row>
    <row r="376" ht="13.8" customHeight="1" s="54">
      <c r="A376" s="53">
        <f>ROW(Source!A399)</f>
        <v/>
      </c>
      <c r="B376" s="53" t="n">
        <v>1497603776</v>
      </c>
      <c r="C376" s="53" t="n">
        <v>1497603774</v>
      </c>
      <c r="D376" s="53" t="n">
        <v>1483648472</v>
      </c>
      <c r="E376" s="53" t="n">
        <v>1080</v>
      </c>
      <c r="F376" s="53" t="n">
        <v>1</v>
      </c>
      <c r="G376" s="53" t="n">
        <v>1080</v>
      </c>
      <c r="H376" s="53" t="n">
        <v>3</v>
      </c>
      <c r="I376" s="53" t="inlineStr">
        <is>
          <t>TKP</t>
        </is>
      </c>
      <c r="J376" s="53" t="inlineStr">
        <is>
          <t>ТКП</t>
        </is>
      </c>
      <c r="K376" s="53" t="inlineStr">
        <is>
          <t>Клей эластичный премиальный C2TE S1/S2 для крупноформатного керамогранита</t>
        </is>
      </c>
      <c r="L376" s="53" t="n">
        <v>1301</v>
      </c>
      <c r="M376" s="53" t="inlineStr">
        <is>
          <t>меш.</t>
        </is>
      </c>
      <c r="N376" s="53" t="n">
        <v>51.7</v>
      </c>
      <c r="O376" s="53" t="n">
        <v>83595.8</v>
      </c>
      <c r="P376" s="53" t="n">
        <v>83595.66</v>
      </c>
    </row>
    <row r="377" ht="13.8" customHeight="1" s="54">
      <c r="A377" s="53">
        <f>ROW(Source!A400)</f>
        <v/>
      </c>
      <c r="B377" s="53" t="n">
        <v>1497603777</v>
      </c>
      <c r="C377" s="53" t="n">
        <v>1497603775</v>
      </c>
      <c r="D377" s="53" t="n">
        <v>1483648472</v>
      </c>
      <c r="E377" s="53" t="n">
        <v>1080</v>
      </c>
      <c r="F377" s="53" t="n">
        <v>1</v>
      </c>
      <c r="G377" s="53" t="n">
        <v>1080</v>
      </c>
      <c r="H377" s="53" t="n">
        <v>3</v>
      </c>
      <c r="I377" s="53" t="inlineStr">
        <is>
          <t>TKP</t>
        </is>
      </c>
      <c r="J377" s="53" t="inlineStr">
        <is>
          <t>ТКП</t>
        </is>
      </c>
      <c r="K377" s="53" t="inlineStr">
        <is>
          <t>Затирка эпоксидная/премиальная влагостойкая</t>
        </is>
      </c>
      <c r="L377" s="53" t="n">
        <v>1301</v>
      </c>
      <c r="M377" s="53" t="inlineStr">
        <is>
          <t>шт.</t>
        </is>
      </c>
      <c r="N377" s="53" t="n">
        <v>48.4</v>
      </c>
      <c r="O377" s="53" t="n">
        <v>151122.22</v>
      </c>
      <c r="P377" s="53" t="n">
        <v>151122.3</v>
      </c>
    </row>
    <row r="378" ht="13.8" customHeight="1" s="54">
      <c r="A378" s="53">
        <f>ROW(Source!A401)</f>
        <v/>
      </c>
      <c r="B378" s="53" t="n">
        <v>1497603778</v>
      </c>
      <c r="C378" s="53" t="n">
        <v>1497603776</v>
      </c>
      <c r="D378" s="53" t="n">
        <v>1483648472</v>
      </c>
      <c r="E378" s="53" t="n">
        <v>1080</v>
      </c>
      <c r="F378" s="53" t="n">
        <v>1</v>
      </c>
      <c r="G378" s="53" t="n">
        <v>1080</v>
      </c>
      <c r="H378" s="53" t="n">
        <v>3</v>
      </c>
      <c r="I378" s="53" t="inlineStr">
        <is>
          <t>TKP</t>
        </is>
      </c>
      <c r="J378" s="53" t="inlineStr">
        <is>
          <t>ТКП</t>
        </is>
      </c>
      <c r="K378" s="53" t="inlineStr">
        <is>
          <t>Шпаклевка влагостойкая премиальная для санузлов и кухни</t>
        </is>
      </c>
      <c r="L378" s="53" t="n">
        <v>1301</v>
      </c>
      <c r="M378" s="53" t="inlineStr">
        <is>
          <t>меш.</t>
        </is>
      </c>
      <c r="N378" s="53" t="n">
        <v>19.8</v>
      </c>
      <c r="O378" s="53" t="n">
        <v>92734.09</v>
      </c>
      <c r="P378" s="53" t="n">
        <v>92734.14</v>
      </c>
    </row>
    <row r="379" ht="13.8" customHeight="1" s="54">
      <c r="A379" s="53">
        <f>ROW(Source!A402)</f>
        <v/>
      </c>
      <c r="B379" s="53" t="n">
        <v>1497603779</v>
      </c>
      <c r="C379" s="53" t="n">
        <v>1497603777</v>
      </c>
      <c r="D379" s="53" t="n">
        <v>1483648472</v>
      </c>
      <c r="E379" s="53" t="n">
        <v>1080</v>
      </c>
      <c r="F379" s="53" t="n">
        <v>1</v>
      </c>
      <c r="G379" s="53" t="n">
        <v>1080</v>
      </c>
      <c r="H379" s="53" t="n">
        <v>3</v>
      </c>
      <c r="I379" s="53" t="inlineStr">
        <is>
          <t>TKP</t>
        </is>
      </c>
      <c r="J379" s="53" t="inlineStr">
        <is>
          <t>ТКП</t>
        </is>
      </c>
      <c r="K379" s="53" t="inlineStr">
        <is>
          <t>Керамогранит/плитка премиальная крупноформатная для стен</t>
        </is>
      </c>
      <c r="L379" s="53" t="n">
        <v>1301</v>
      </c>
      <c r="M379" s="53" t="inlineStr">
        <is>
          <t>м2</t>
        </is>
      </c>
      <c r="N379" s="53" t="n">
        <v>110.77</v>
      </c>
      <c r="O379" s="53" t="n">
        <v>802898.62</v>
      </c>
      <c r="P379" s="53" t="n">
        <v>802898.58</v>
      </c>
    </row>
    <row r="380" ht="13.8" customHeight="1" s="54">
      <c r="A380" s="53">
        <f>ROW(Source!A403)</f>
        <v/>
      </c>
      <c r="B380" s="53" t="n">
        <v>1497603780</v>
      </c>
      <c r="C380" s="53" t="n">
        <v>1497603778</v>
      </c>
      <c r="D380" s="53" t="n">
        <v>1483648472</v>
      </c>
      <c r="E380" s="53" t="n">
        <v>1080</v>
      </c>
      <c r="F380" s="53" t="n">
        <v>1</v>
      </c>
      <c r="G380" s="53" t="n">
        <v>1080</v>
      </c>
      <c r="H380" s="53" t="n">
        <v>3</v>
      </c>
      <c r="I380" s="53" t="inlineStr">
        <is>
          <t>TKP</t>
        </is>
      </c>
      <c r="J380" s="53" t="inlineStr">
        <is>
          <t>ТКП</t>
        </is>
      </c>
      <c r="K380" s="53" t="inlineStr">
        <is>
          <t>Скрытый ревизионный люк под плитку премиальный</t>
        </is>
      </c>
      <c r="L380" s="53" t="n">
        <v>1301</v>
      </c>
      <c r="M380" s="53" t="inlineStr">
        <is>
          <t>шт.</t>
        </is>
      </c>
      <c r="N380" s="53" t="n">
        <v>12.6</v>
      </c>
      <c r="O380" s="53" t="n">
        <v>203734.06</v>
      </c>
      <c r="P380" s="53" t="n">
        <v>203734.1</v>
      </c>
    </row>
    <row r="381" ht="13.8" customHeight="1" s="54">
      <c r="A381" s="53">
        <f>ROW(Source!A404)</f>
        <v/>
      </c>
      <c r="B381" s="53" t="n">
        <v>1497603781</v>
      </c>
      <c r="C381" s="53" t="n">
        <v>1497603779</v>
      </c>
      <c r="D381" s="53" t="n">
        <v>1483648472</v>
      </c>
      <c r="E381" s="53" t="n">
        <v>1080</v>
      </c>
      <c r="F381" s="53" t="n">
        <v>1</v>
      </c>
      <c r="G381" s="53" t="n">
        <v>1080</v>
      </c>
      <c r="H381" s="53" t="n">
        <v>3</v>
      </c>
      <c r="I381" s="53" t="inlineStr">
        <is>
          <t>TKP</t>
        </is>
      </c>
      <c r="J381" s="53" t="inlineStr">
        <is>
          <t>ТКП</t>
        </is>
      </c>
      <c r="K381" s="53" t="inlineStr">
        <is>
          <t>Полотенцесушитель дизайнерский с комплектом подключения VIP</t>
        </is>
      </c>
      <c r="L381" s="53" t="n">
        <v>1301</v>
      </c>
      <c r="M381" s="53" t="inlineStr">
        <is>
          <t>шт.</t>
        </is>
      </c>
      <c r="N381" s="53" t="n">
        <v>6.86</v>
      </c>
      <c r="O381" s="53" t="n">
        <v>321291.05</v>
      </c>
      <c r="P381" s="53" t="n">
        <v>321291.02</v>
      </c>
    </row>
    <row r="382" ht="13.8" customHeight="1" s="54">
      <c r="A382" s="53">
        <f>ROW(Source!A405)</f>
        <v/>
      </c>
      <c r="B382" s="53" t="n">
        <v>1497603782</v>
      </c>
      <c r="C382" s="53" t="n">
        <v>1497603780</v>
      </c>
      <c r="D382" s="53" t="n">
        <v>1483648472</v>
      </c>
      <c r="E382" s="53" t="n">
        <v>1080</v>
      </c>
      <c r="F382" s="53" t="n">
        <v>1</v>
      </c>
      <c r="G382" s="53" t="n">
        <v>1080</v>
      </c>
      <c r="H382" s="53" t="n">
        <v>3</v>
      </c>
      <c r="I382" s="53" t="inlineStr">
        <is>
          <t>TKP</t>
        </is>
      </c>
      <c r="J382" s="53" t="inlineStr">
        <is>
          <t>ТКП</t>
        </is>
      </c>
      <c r="K382" s="53" t="inlineStr">
        <is>
          <t>Раковина премиальная накладная/встраиваемая с крепежом</t>
        </is>
      </c>
      <c r="L382" s="53" t="n">
        <v>1301</v>
      </c>
      <c r="M382" s="53" t="inlineStr">
        <is>
          <t>шт.</t>
        </is>
      </c>
      <c r="N382" s="53" t="n">
        <v>3.15</v>
      </c>
      <c r="O382" s="53" t="n">
        <v>98354.39999999999</v>
      </c>
      <c r="P382" s="53" t="n">
        <v>98354.39</v>
      </c>
    </row>
    <row r="383" ht="13.8" customHeight="1" s="54">
      <c r="A383" s="53">
        <f>ROW(Source!A406)</f>
        <v/>
      </c>
      <c r="B383" s="53" t="n">
        <v>1497603783</v>
      </c>
      <c r="C383" s="53" t="n">
        <v>1497603781</v>
      </c>
      <c r="D383" s="53" t="n">
        <v>1483648472</v>
      </c>
      <c r="E383" s="53" t="n">
        <v>1080</v>
      </c>
      <c r="F383" s="53" t="n">
        <v>1</v>
      </c>
      <c r="G383" s="53" t="n">
        <v>1080</v>
      </c>
      <c r="H383" s="53" t="n">
        <v>3</v>
      </c>
      <c r="I383" s="53" t="inlineStr">
        <is>
          <t>TKP</t>
        </is>
      </c>
      <c r="J383" s="53" t="inlineStr">
        <is>
          <t>ТКП</t>
        </is>
      </c>
      <c r="K383" s="53" t="inlineStr">
        <is>
          <t>Зеркало премиальное с подсветкой и крепежом</t>
        </is>
      </c>
      <c r="L383" s="53" t="n">
        <v>1301</v>
      </c>
      <c r="M383" s="53" t="inlineStr">
        <is>
          <t>шт.</t>
        </is>
      </c>
      <c r="N383" s="53" t="n">
        <v>3.15</v>
      </c>
      <c r="O383" s="53" t="n">
        <v>77278.45</v>
      </c>
      <c r="P383" s="53" t="n">
        <v>77278.45</v>
      </c>
    </row>
    <row r="384" ht="13.8" customHeight="1" s="54">
      <c r="A384" s="53">
        <f>ROW(Source!A407)</f>
        <v/>
      </c>
      <c r="B384" s="53" t="n">
        <v>1497603784</v>
      </c>
      <c r="C384" s="53" t="n">
        <v>1497603782</v>
      </c>
      <c r="D384" s="53" t="n">
        <v>1483648472</v>
      </c>
      <c r="E384" s="53" t="n">
        <v>1080</v>
      </c>
      <c r="F384" s="53" t="n">
        <v>1</v>
      </c>
      <c r="G384" s="53" t="n">
        <v>1080</v>
      </c>
      <c r="H384" s="53" t="n">
        <v>3</v>
      </c>
      <c r="I384" s="53" t="inlineStr">
        <is>
          <t>TKP</t>
        </is>
      </c>
      <c r="J384" s="53" t="inlineStr">
        <is>
          <t>ТКП</t>
        </is>
      </c>
      <c r="K384" s="53" t="inlineStr">
        <is>
          <t>Санитарные аксессуары премиальные: дозаторы, держатели, крючки, ершики</t>
        </is>
      </c>
      <c r="L384" s="53" t="n">
        <v>1301</v>
      </c>
      <c r="M384" s="53" t="inlineStr">
        <is>
          <t>компл.</t>
        </is>
      </c>
      <c r="N384" s="53" t="n">
        <v>3.15</v>
      </c>
      <c r="O384" s="53" t="n">
        <v>50933.52</v>
      </c>
      <c r="P384" s="53" t="n">
        <v>50933.52</v>
      </c>
    </row>
    <row r="385" ht="13.8" customHeight="1" s="54">
      <c r="A385" s="53">
        <f>ROW(Source!A408)</f>
        <v/>
      </c>
      <c r="B385" s="53" t="n">
        <v>1497603785</v>
      </c>
      <c r="C385" s="53" t="n">
        <v>1497603783</v>
      </c>
      <c r="D385" s="53" t="n">
        <v>1483648472</v>
      </c>
      <c r="E385" s="53" t="n">
        <v>1080</v>
      </c>
      <c r="F385" s="53" t="n">
        <v>1</v>
      </c>
      <c r="G385" s="53" t="n">
        <v>1080</v>
      </c>
      <c r="H385" s="53" t="n">
        <v>3</v>
      </c>
      <c r="I385" s="53" t="inlineStr">
        <is>
          <t>TKP</t>
        </is>
      </c>
      <c r="J385" s="53" t="inlineStr">
        <is>
          <t>ТКП</t>
        </is>
      </c>
      <c r="K385" s="53" t="inlineStr">
        <is>
          <t>Сушилка для рук/диспенсер премиальный</t>
        </is>
      </c>
      <c r="L385" s="53" t="n">
        <v>1301</v>
      </c>
      <c r="M385" s="53" t="inlineStr">
        <is>
          <t>шт.</t>
        </is>
      </c>
      <c r="N385" s="53" t="n">
        <v>3.15</v>
      </c>
      <c r="O385" s="53" t="n">
        <v>98354.39999999999</v>
      </c>
      <c r="P385" s="53" t="n">
        <v>98354.39</v>
      </c>
    </row>
    <row r="386" ht="13.8" customHeight="1" s="54">
      <c r="A386" s="53">
        <f>ROW(Source!A409)</f>
        <v/>
      </c>
      <c r="B386" s="53" t="n">
        <v>1497603786</v>
      </c>
      <c r="C386" s="53" t="n">
        <v>1497603784</v>
      </c>
      <c r="D386" s="53" t="n">
        <v>1483648472</v>
      </c>
      <c r="E386" s="53" t="n">
        <v>1080</v>
      </c>
      <c r="F386" s="53" t="n">
        <v>1</v>
      </c>
      <c r="G386" s="53" t="n">
        <v>1080</v>
      </c>
      <c r="H386" s="53" t="n">
        <v>3</v>
      </c>
      <c r="I386" s="53" t="inlineStr">
        <is>
          <t>TKP</t>
        </is>
      </c>
      <c r="J386" s="53" t="inlineStr">
        <is>
          <t>ТКП</t>
        </is>
      </c>
      <c r="K386" s="53" t="inlineStr">
        <is>
          <t>Смеситель премиальный Grohe/Hansgrohe дизайнерская серия</t>
        </is>
      </c>
      <c r="L386" s="53" t="n">
        <v>1301</v>
      </c>
      <c r="M386" s="53" t="inlineStr">
        <is>
          <t>шт.</t>
        </is>
      </c>
      <c r="N386" s="53" t="n">
        <v>7.35</v>
      </c>
      <c r="O386" s="53" t="n">
        <v>295063.18</v>
      </c>
      <c r="P386" s="53" t="n">
        <v>295063.18</v>
      </c>
    </row>
    <row r="387" ht="13.8" customHeight="1" s="54">
      <c r="A387" s="53">
        <f>ROW(Source!A410)</f>
        <v/>
      </c>
      <c r="B387" s="53" t="n">
        <v>1497603787</v>
      </c>
      <c r="C387" s="53" t="n">
        <v>1497603785</v>
      </c>
      <c r="D387" s="53" t="n">
        <v>1483648472</v>
      </c>
      <c r="E387" s="53" t="n">
        <v>1080</v>
      </c>
      <c r="F387" s="53" t="n">
        <v>1</v>
      </c>
      <c r="G387" s="53" t="n">
        <v>1080</v>
      </c>
      <c r="H387" s="53" t="n">
        <v>3</v>
      </c>
      <c r="I387" s="53" t="inlineStr">
        <is>
          <t>TKP</t>
        </is>
      </c>
      <c r="J387" s="53" t="inlineStr">
        <is>
          <t>ТКП</t>
        </is>
      </c>
      <c r="K387" s="53" t="inlineStr">
        <is>
          <t>Унитаз подвесной премиальный с инсталляцией Geberit/Grohe</t>
        </is>
      </c>
      <c r="L387" s="53" t="n">
        <v>1301</v>
      </c>
      <c r="M387" s="53" t="inlineStr">
        <is>
          <t>шт.</t>
        </is>
      </c>
      <c r="N387" s="53" t="n">
        <v>6.3</v>
      </c>
      <c r="O387" s="53" t="n">
        <v>365316.34</v>
      </c>
      <c r="P387" s="53" t="n">
        <v>365316.31</v>
      </c>
    </row>
    <row r="388" ht="13.8" customHeight="1" s="54">
      <c r="A388" s="53">
        <f>ROW(Source!A411)</f>
        <v/>
      </c>
      <c r="B388" s="53" t="n">
        <v>1497603788</v>
      </c>
      <c r="C388" s="53" t="n">
        <v>1497603786</v>
      </c>
      <c r="D388" s="53" t="n">
        <v>1483648472</v>
      </c>
      <c r="E388" s="53" t="n">
        <v>1080</v>
      </c>
      <c r="F388" s="53" t="n">
        <v>1</v>
      </c>
      <c r="G388" s="53" t="n">
        <v>1080</v>
      </c>
      <c r="H388" s="53" t="n">
        <v>3</v>
      </c>
      <c r="I388" s="53" t="inlineStr">
        <is>
          <t>PETR-660787</t>
        </is>
      </c>
      <c r="J388" s="53" t="inlineStr">
        <is>
          <t>ТКП</t>
        </is>
      </c>
      <c r="K388" s="53" t="inlineStr">
        <is>
          <t>Душевой комплект/ванная группа по спецификации</t>
        </is>
      </c>
      <c r="L388" s="53" t="n">
        <v>1301</v>
      </c>
      <c r="M388" s="53" t="inlineStr">
        <is>
          <t>компл.</t>
        </is>
      </c>
      <c r="N388" s="53" t="n">
        <v>2.1</v>
      </c>
      <c r="O388" s="53" t="n">
        <v>42151.87</v>
      </c>
      <c r="P388" s="53" t="n">
        <v>42151.88</v>
      </c>
    </row>
    <row r="389" ht="13.8" customHeight="1" s="54">
      <c r="A389" s="53">
        <f>ROW(Source!A412)</f>
        <v/>
      </c>
      <c r="B389" s="53" t="n">
        <v>1497603789</v>
      </c>
      <c r="C389" s="53" t="n">
        <v>1497603787</v>
      </c>
      <c r="D389" s="53" t="n">
        <v>1483648472</v>
      </c>
      <c r="E389" s="53" t="n">
        <v>1080</v>
      </c>
      <c r="F389" s="53" t="n">
        <v>1</v>
      </c>
      <c r="G389" s="53" t="n">
        <v>1080</v>
      </c>
      <c r="H389" s="53" t="n">
        <v>3</v>
      </c>
      <c r="I389" s="53" t="inlineStr">
        <is>
          <t>TKP</t>
        </is>
      </c>
      <c r="J389" s="53" t="inlineStr">
        <is>
          <t>ТКП</t>
        </is>
      </c>
      <c r="K389" s="53" t="inlineStr">
        <is>
          <t>Сауна VIP: термолипа/абаш, фольга, утеплитель и скрытый крепеж</t>
        </is>
      </c>
      <c r="L389" s="53" t="n">
        <v>1301</v>
      </c>
      <c r="M389" s="53" t="inlineStr">
        <is>
          <t>м2</t>
        </is>
      </c>
      <c r="N389" s="53" t="n">
        <v>5.63</v>
      </c>
      <c r="O389" s="53" t="n">
        <v>103589.92</v>
      </c>
      <c r="P389" s="53" t="n">
        <v>103589.92</v>
      </c>
    </row>
    <row r="390" ht="13.8" customHeight="1" s="54">
      <c r="A390" s="53">
        <f>ROW(Source!A413)</f>
        <v/>
      </c>
      <c r="B390" s="53" t="n">
        <v>1497603790</v>
      </c>
      <c r="C390" s="53" t="n">
        <v>1497603788</v>
      </c>
      <c r="D390" s="53" t="n">
        <v>1483648472</v>
      </c>
      <c r="E390" s="53" t="n">
        <v>1080</v>
      </c>
      <c r="F390" s="53" t="n">
        <v>1</v>
      </c>
      <c r="G390" s="53" t="n">
        <v>1080</v>
      </c>
      <c r="H390" s="53" t="n">
        <v>3</v>
      </c>
      <c r="I390" s="53" t="inlineStr">
        <is>
          <t>TKP</t>
        </is>
      </c>
      <c r="J390" s="53" t="inlineStr">
        <is>
          <t>ТКП</t>
        </is>
      </c>
      <c r="K390" s="53" t="inlineStr">
        <is>
          <t>Электрокаменка сауны премиальная Harvia/аналог, пульт, кабель и защита</t>
        </is>
      </c>
      <c r="L390" s="53" t="n">
        <v>1301</v>
      </c>
      <c r="M390" s="53" t="inlineStr">
        <is>
          <t>компл.</t>
        </is>
      </c>
      <c r="N390" s="53" t="n">
        <v>1.03</v>
      </c>
      <c r="O390" s="53" t="n">
        <v>166544.54</v>
      </c>
      <c r="P390" s="53" t="n">
        <v>166544.54</v>
      </c>
    </row>
    <row r="391" ht="13.8" customHeight="1" s="54">
      <c r="A391" s="53">
        <f>ROW(Source!A414)</f>
        <v/>
      </c>
      <c r="B391" s="53" t="n">
        <v>1497603791</v>
      </c>
      <c r="C391" s="53" t="n">
        <v>1497603789</v>
      </c>
      <c r="D391" s="53" t="n">
        <v>1483648472</v>
      </c>
      <c r="E391" s="53" t="n">
        <v>1080</v>
      </c>
      <c r="F391" s="53" t="n">
        <v>1</v>
      </c>
      <c r="G391" s="53" t="n">
        <v>1080</v>
      </c>
      <c r="H391" s="53" t="n">
        <v>3</v>
      </c>
      <c r="I391" s="53" t="inlineStr">
        <is>
          <t>TKP</t>
        </is>
      </c>
      <c r="J391" s="53" t="inlineStr">
        <is>
          <t>ТКП</t>
        </is>
      </c>
      <c r="K391" s="53" t="inlineStr">
        <is>
          <t>Сауна VIP: стеклянная дверь, решетки, светильники, датчики, герметики</t>
        </is>
      </c>
      <c r="L391" s="53" t="n">
        <v>1301</v>
      </c>
      <c r="M391" s="53" t="inlineStr">
        <is>
          <t>компл.</t>
        </is>
      </c>
      <c r="N391" s="53" t="n">
        <v>1.05</v>
      </c>
      <c r="O391" s="53" t="n">
        <v>91329.08</v>
      </c>
      <c r="P391" s="53" t="n">
        <v>91329.08</v>
      </c>
    </row>
    <row r="392" ht="13.8" customHeight="1" s="54">
      <c r="A392" s="53">
        <f>ROW(Source!A415)</f>
        <v/>
      </c>
      <c r="B392" s="53" t="n">
        <v>1497603792</v>
      </c>
      <c r="C392" s="53" t="n">
        <v>1497603790</v>
      </c>
      <c r="D392" s="53" t="n">
        <v>1483648472</v>
      </c>
      <c r="E392" s="53" t="n">
        <v>1080</v>
      </c>
      <c r="F392" s="53" t="n">
        <v>1</v>
      </c>
      <c r="G392" s="53" t="n">
        <v>1080</v>
      </c>
      <c r="H392" s="53" t="n">
        <v>3</v>
      </c>
      <c r="I392" s="53" t="inlineStr">
        <is>
          <t>TKP</t>
        </is>
      </c>
      <c r="J392" s="53" t="inlineStr">
        <is>
          <t>ТКП</t>
        </is>
      </c>
      <c r="K392" s="53" t="inlineStr">
        <is>
          <t>Фасады встроенного шкафа премиальные с направляющими и доводчиками</t>
        </is>
      </c>
      <c r="L392" s="53" t="n">
        <v>1301</v>
      </c>
      <c r="M392" s="53" t="inlineStr">
        <is>
          <t>компл.</t>
        </is>
      </c>
      <c r="N392" s="53" t="n">
        <v>6.3</v>
      </c>
      <c r="O392" s="53" t="n">
        <v>365316.34</v>
      </c>
      <c r="P392" s="53" t="n">
        <v>365316.31</v>
      </c>
    </row>
    <row r="393" ht="13.8" customHeight="1" s="54">
      <c r="A393" s="53">
        <f>ROW(Source!A416)</f>
        <v/>
      </c>
      <c r="B393" s="53" t="n">
        <v>1497603793</v>
      </c>
      <c r="C393" s="53" t="n">
        <v>1497603791</v>
      </c>
      <c r="D393" s="53" t="n">
        <v>1483648472</v>
      </c>
      <c r="E393" s="53" t="n">
        <v>1080</v>
      </c>
      <c r="F393" s="53" t="n">
        <v>1</v>
      </c>
      <c r="G393" s="53" t="n">
        <v>1080</v>
      </c>
      <c r="H393" s="53" t="n">
        <v>3</v>
      </c>
      <c r="I393" s="53" t="inlineStr">
        <is>
          <t>TKP</t>
        </is>
      </c>
      <c r="J393" s="53" t="inlineStr">
        <is>
          <t>ТКП</t>
        </is>
      </c>
      <c r="K393" s="53" t="inlineStr">
        <is>
          <t>Полки, штанги, подсветка, направляющие и крепеж встроенного шкафа VIP</t>
        </is>
      </c>
      <c r="L393" s="53" t="n">
        <v>1301</v>
      </c>
      <c r="M393" s="53" t="inlineStr">
        <is>
          <t>компл.</t>
        </is>
      </c>
      <c r="N393" s="53" t="n">
        <v>6.3</v>
      </c>
      <c r="O393" s="53" t="n">
        <v>196708.62</v>
      </c>
      <c r="P393" s="53" t="n">
        <v>196708.63</v>
      </c>
    </row>
  </sheetData>
  <printOptions horizontalCentered="0" verticalCentered="0" headings="0" gridLines="1" gridLinesSet="1"/>
  <pageMargins left="0.75" right="0.75" top="1" bottom="1" header="0.5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U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14453125" defaultRowHeight="12.75" zeroHeight="0" outlineLevelRow="0"/>
  <sheetData>
    <row r="1" ht="13.8" customHeight="1" s="54">
      <c r="A1" s="53" t="n">
        <v>24</v>
      </c>
      <c r="B1" s="53" t="n">
        <v>1</v>
      </c>
      <c r="D1" s="53" t="inlineStr">
        <is>
          <t>*1</t>
        </is>
      </c>
      <c r="E1" s="53" t="inlineStr">
        <is>
          <t>*1</t>
        </is>
      </c>
      <c r="F1" s="53" t="inlineStr">
        <is>
          <t>*1</t>
        </is>
      </c>
      <c r="G1" s="53" t="inlineStr">
        <is>
          <t>*1</t>
        </is>
      </c>
      <c r="I1" s="53" t="inlineStr">
        <is>
          <t>*1</t>
        </is>
      </c>
      <c r="J1" s="53" t="inlineStr">
        <is>
          <t>*1</t>
        </is>
      </c>
      <c r="N1" s="53" t="inlineStr">
        <is>
          <t>*1</t>
        </is>
      </c>
      <c r="O1" s="53" t="inlineStr">
        <is>
          <t>*1</t>
        </is>
      </c>
      <c r="S1" s="53" t="inlineStr">
        <is>
          <t>нет</t>
        </is>
      </c>
      <c r="T1" s="53" t="inlineStr">
        <is>
          <t>Дополнительные коэффициенты не применялись</t>
        </is>
      </c>
      <c r="U1" s="56" t="inlineStr">
        <is>
          <t>zcity-template</t>
        </is>
      </c>
    </row>
    <row r="2" ht="13.8" customHeight="1" s="54"/>
    <row r="3" ht="13.8" customHeight="1" s="54"/>
    <row r="4" ht="13.8" customHeight="1" s="54"/>
    <row r="5" ht="13.8" customHeight="1" s="54"/>
    <row r="6" ht="13.8" customHeight="1" s="54"/>
    <row r="7" ht="13.8" customHeight="1" s="54"/>
    <row r="8" ht="13.8" customHeight="1" s="54">
      <c r="A8" s="56" t="inlineStr">
        <is>
          <t>zcity-template</t>
        </is>
      </c>
    </row>
  </sheetData>
  <printOptions horizontalCentered="0" verticalCentered="0" headings="0" gridLines="1" gridLinesSet="1"/>
  <pageMargins left="0.75" right="0.75" top="1" bottom="1" header="0.5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CY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14453125" defaultRowHeight="12.75" zeroHeight="0" outlineLevelRow="0"/>
  <sheetData>
    <row r="1" ht="13.8" customHeight="1" s="54">
      <c r="A1" s="53" t="n">
        <v>0</v>
      </c>
      <c r="B1" s="53" t="inlineStr">
        <is>
          <t>Smeta.RU  (495) 974-1589</t>
        </is>
      </c>
      <c r="D1" s="53" t="inlineStr">
        <is>
          <t>_PS_</t>
        </is>
      </c>
      <c r="F1" s="53" t="n">
        <v>0</v>
      </c>
      <c r="G1" s="53" t="n">
        <v>0</v>
      </c>
      <c r="H1" s="53" t="n">
        <v>0</v>
      </c>
      <c r="I1" s="53" t="inlineStr">
        <is>
          <t>Smeta.RU</t>
        </is>
      </c>
      <c r="K1" s="53" t="n">
        <v>1</v>
      </c>
      <c r="CY1" s="56" t="inlineStr">
        <is>
          <t>zcity-template</t>
        </is>
      </c>
    </row>
    <row r="2" ht="13.8" customHeight="1" s="54">
      <c r="F2" s="53" t="inlineStr">
        <is>
          <t>Объект</t>
        </is>
      </c>
      <c r="G2" s="53" t="inlineStr">
        <is>
          <t>ремонтные и инженерные работы, смета 152-153 млн</t>
        </is>
      </c>
    </row>
    <row r="3" ht="13.8" customHeight="1" s="54">
      <c r="F3" s="53" t="inlineStr">
        <is>
          <t>Адрес</t>
        </is>
      </c>
      <c r="G3" s="53" t="inlineStr">
        <is>
          <t>г. Москва, объект Посольства Ливии, Мосфильмовская ул., 38</t>
        </is>
      </c>
    </row>
    <row r="4" ht="13.8" customHeight="1" s="54">
      <c r="F4" s="53" t="inlineStr">
        <is>
          <t>ДВ</t>
        </is>
      </c>
      <c r="G4" s="53" t="inlineStr">
        <is>
          <t>39 от 2026-05-20</t>
        </is>
      </c>
    </row>
    <row r="5" ht="13.8" customHeight="1" s="54">
      <c r="F5" s="53" t="inlineStr">
        <is>
          <t>Договор</t>
        </is>
      </c>
    </row>
    <row r="6" ht="13.8" customHeight="1" s="54">
      <c r="F6" s="53" t="inlineStr">
        <is>
          <t>Заказчик</t>
        </is>
      </c>
      <c r="G6" s="53" t="inlineStr">
        <is>
          <t>Посольство Ливии</t>
        </is>
      </c>
    </row>
    <row r="7" ht="13.8" customHeight="1" s="54">
      <c r="F7" s="53" t="inlineStr">
        <is>
          <t>Подрядчик</t>
        </is>
      </c>
    </row>
    <row r="8" ht="13.8" customHeight="1" s="54">
      <c r="F8" s="53" t="inlineStr">
        <is>
          <t>Дата сметы</t>
        </is>
      </c>
      <c r="G8" s="53" t="inlineStr">
        <is>
          <t>2026-05-20</t>
        </is>
      </c>
    </row>
    <row r="9" ht="13.8" customHeight="1" s="54">
      <c r="F9" s="53" t="inlineStr">
        <is>
          <t>База</t>
        </is>
      </c>
      <c r="G9" s="53" t="inlineStr">
        <is>
          <t>ТСН-2001, Доп.81</t>
        </is>
      </c>
    </row>
    <row r="10" ht="13.8" customHeight="1" s="54">
      <c r="F10" s="53" t="inlineStr">
        <is>
          <t>Индекс СМР</t>
        </is>
      </c>
      <c r="G10" s="53" t="n">
        <v>10.18</v>
      </c>
    </row>
    <row r="11" ht="13.8" customHeight="1" s="54">
      <c r="F11" s="53" t="inlineStr">
        <is>
          <t>Приказ</t>
        </is>
      </c>
      <c r="G11" s="53" t="inlineStr">
        <is>
          <t>МКЭ-ОД/26-26 от 25.03.2026, Выпуск 220</t>
        </is>
      </c>
    </row>
    <row r="12" ht="13.8" customHeight="1" s="54">
      <c r="A12" s="56" t="inlineStr">
        <is>
          <t>zcity-template</t>
        </is>
      </c>
      <c r="F12" s="53">
        <f>Source!F12</f>
        <v/>
      </c>
      <c r="G12" s="53">
        <f>Source!G12</f>
        <v/>
      </c>
      <c r="CY12" s="53">
        <f>Source!CY12</f>
        <v/>
      </c>
    </row>
  </sheetData>
  <printOptions horizontalCentered="0" verticalCentered="0" headings="0" gridLines="1" gridLinesSet="1"/>
  <pageMargins left="0.75" right="0.75" top="1" bottom="1" header="0.5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Z-City</dc:creator>
  <dc:language xmlns:dc="http://purl.org/dc/elements/1.1/">ru-RU</dc:language>
  <dcterms:created xmlns:dcterms="http://purl.org/dc/terms/" xmlns:xsi="http://www.w3.org/2001/XMLSchema-instance" xsi:type="dcterms:W3CDTF">2026-05-20T00:00:00Z</dcterms:created>
  <dcterms:modified xmlns:dcterms="http://purl.org/dc/terms/" xmlns:xsi="http://www.w3.org/2001/XMLSchema-instance" xsi:type="dcterms:W3CDTF">2026-10-06T11:21:10+00:00Z</dcterms:modified>
  <cp:revision>2</cp:revision>
  <cp:lastPrinted>2026-05-20T00:00:00Z</cp:lastPrinted>
</cp:coreProperties>
</file>