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fdce8753f2c00768/Desktop/Работа Дмитровка/4. Тендер/1. Полы/Полы и перекрытие для подряда/"/>
    </mc:Choice>
  </mc:AlternateContent>
  <xr:revisionPtr revIDLastSave="2" documentId="13_ncr:1_{074F85E1-68A2-4B9B-8F81-93EE3CD8D8BB}" xr6:coauthVersionLast="47" xr6:coauthVersionMax="47" xr10:uidLastSave="{90D0302A-6F34-4CA6-A66C-2E4A85B0AEFB}"/>
  <bookViews>
    <workbookView xWindow="46680" yWindow="5520" windowWidth="29040" windowHeight="15720" xr2:uid="{00000000-000D-0000-FFFF-FFFF00000000}"/>
  </bookViews>
  <sheets>
    <sheet name="Полы Все Блоки" sheetId="4" r:id="rId1"/>
    <sheet name="Перекрытия Все Блоки " sheetId="6" r:id="rId2"/>
  </sheets>
  <definedNames>
    <definedName name="_xlnm._FilterDatabase" localSheetId="1" hidden="1">'Перекрытия Все Блоки '!$C$7:$C$64</definedName>
    <definedName name="_xlnm._FilterDatabase" localSheetId="0" hidden="1">'Полы Все Блоки'!$B$15:$J$116</definedName>
    <definedName name="_xlnm.Print_Titles" localSheetId="1">'Перекрытия Все Блоки '!$12:$13</definedName>
    <definedName name="_xlnm.Print_Titles" localSheetId="0">'Полы Все Блоки'!$12:$13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" i="6" l="1"/>
  <c r="G57" i="6"/>
  <c r="G56" i="6"/>
  <c r="G55" i="6"/>
  <c r="G54" i="6"/>
  <c r="G40" i="6"/>
  <c r="G39" i="6"/>
  <c r="G38" i="6"/>
  <c r="G37" i="6"/>
  <c r="G36" i="6"/>
  <c r="G28" i="6"/>
  <c r="G27" i="6"/>
  <c r="G26" i="6"/>
  <c r="G25" i="6"/>
  <c r="G23" i="6"/>
  <c r="G22" i="6"/>
  <c r="G21" i="6"/>
  <c r="G20" i="6"/>
  <c r="G106" i="4" l="1"/>
  <c r="G57" i="4" l="1"/>
  <c r="G37" i="4" l="1"/>
  <c r="G35" i="4"/>
  <c r="G34" i="4"/>
  <c r="G33" i="4"/>
  <c r="G29" i="4"/>
  <c r="G27" i="4"/>
</calcChain>
</file>

<file path=xl/sharedStrings.xml><?xml version="1.0" encoding="utf-8"?>
<sst xmlns="http://schemas.openxmlformats.org/spreadsheetml/2006/main" count="529" uniqueCount="261">
  <si>
    <t>Наименование работ, материалов, оборудования</t>
  </si>
  <si>
    <t>Тип, марка</t>
  </si>
  <si>
    <t xml:space="preserve">Завод изготовитель </t>
  </si>
  <si>
    <t>Ед. изм.</t>
  </si>
  <si>
    <t>Кол-во</t>
  </si>
  <si>
    <t>Примечание</t>
  </si>
  <si>
    <t>Материалы</t>
  </si>
  <si>
    <t>Работа и оборудование</t>
  </si>
  <si>
    <t>Коммерческое предложение</t>
  </si>
  <si>
    <t>№ п/п</t>
  </si>
  <si>
    <t>1.1</t>
  </si>
  <si>
    <t>шт.</t>
  </si>
  <si>
    <t>2.1</t>
  </si>
  <si>
    <r>
      <t>Объект</t>
    </r>
    <r>
      <rPr>
        <b/>
        <i/>
        <sz val="16"/>
        <rFont val="Times New Roman"/>
        <family val="1"/>
        <charset val="204"/>
      </rPr>
      <t>:</t>
    </r>
    <r>
      <rPr>
        <i/>
        <sz val="16"/>
        <rFont val="Times New Roman"/>
        <family val="1"/>
        <charset val="204"/>
      </rPr>
      <t>«Производственно-складской комплекс «Цифровой промышленный коворкинг Индастриал Сити «Дмитровский I», расположенный на земельном участке с кадастровым номером 50:04:0000000:101114, по адресу: Российская Федерация, Московская область, Дмитровский район, г/п Икша, д. Спас-Каменка»</t>
    </r>
  </si>
  <si>
    <t>2026г.</t>
  </si>
  <si>
    <t>м2</t>
  </si>
  <si>
    <t>м3</t>
  </si>
  <si>
    <t>м.п.</t>
  </si>
  <si>
    <t>Устройство полов производить после прокладки всех инженерных сетей.</t>
  </si>
  <si>
    <t>37-ИЧ/24/1-КЖ5-A</t>
  </si>
  <si>
    <t>Блок А</t>
  </si>
  <si>
    <t>Блок U1.U2</t>
  </si>
  <si>
    <t>Комплекс работ по устройству плиты пола производственно-складской части блока здания</t>
  </si>
  <si>
    <t>Песчаная подготовка толщиной 100 мм (песок ср.крупности с коэф. уплотнения Кcom=0.97)</t>
  </si>
  <si>
    <t>Укладка слоя утеплителя пеноплекс 45C по периметру, t=80, шириной 900 мм</t>
  </si>
  <si>
    <t>Изоляция периметра и премыкания других конструкций швом в виде прослойки листового вспененного полиэтилена (изолона) 10 мм</t>
  </si>
  <si>
    <t>Штамповые испытания подстилающего слоя</t>
  </si>
  <si>
    <t>испыт.</t>
  </si>
  <si>
    <t>Укладка слоя геотекстиля 60 г/м2</t>
  </si>
  <si>
    <t>Заделка деформационного шва утеплителем Пеноплэкс Основа t=80</t>
  </si>
  <si>
    <t>Армирование полов посчитано с учетом 10% на нахлест арматуры</t>
  </si>
  <si>
    <t>Армирование плиты пола арматурной сеткой ∅10 А500С, арматурой ∅8 А500С, штифты для компенсационного шва ∅16 А240</t>
  </si>
  <si>
    <t>тн</t>
  </si>
  <si>
    <t>Монтаж закладных деталей МН-1 , МН-2, МН-3, МН-4</t>
  </si>
  <si>
    <t>Антикоррозийная защита закладных деталей грунт-эмалью ПФ-115 по грунтовке ГФ-021 в 2 слоя</t>
  </si>
  <si>
    <t>к-т</t>
  </si>
  <si>
    <t>Установка в проектное положение несъемную металлическую опалубку Peikko Tera Joint TJ6-185-3000 или аналог</t>
  </si>
  <si>
    <t>Послойная укладка геосетки Славрос СД-40 / 5 слоёв</t>
  </si>
  <si>
    <t>Устройство бетонной плиты (B25 F100 W4) t=200 мм</t>
  </si>
  <si>
    <t>Затирка поверхности бетона при помощи бетоноотделочных машин</t>
  </si>
  <si>
    <t>Нанесение упрочняющей смеси Sikafloor (или аналог)</t>
  </si>
  <si>
    <t>Нарезка усадочных швов (3х3), шириной не более 5 мм с последующим заполнением гереметиком (твердостью по Шору А70)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</si>
  <si>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</si>
  <si>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</si>
  <si>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</si>
  <si>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</si>
  <si>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</si>
  <si>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</si>
  <si>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</si>
  <si>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</si>
  <si>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</si>
  <si>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</si>
  <si>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</si>
  <si>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</si>
  <si>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</si>
  <si>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</si>
  <si>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Комплекс работ по устройству плиты пола АБК в осях 1/4-1/5</t>
  </si>
  <si>
    <t>Укладка слоя полиэтиленовой пленки 60 мкм в 2 слоя</t>
  </si>
  <si>
    <t>Послойная отсыпка слоев основания h=300мм песком средней крупности (при согласовании местным грунтом) и уплотнением до К=0,97</t>
  </si>
  <si>
    <t>Укладка слоя утеплителя Пеноплэкс Основа по периметру, t=80, шириной 1200 мм</t>
  </si>
  <si>
    <t>2.2</t>
  </si>
  <si>
    <t>2.3</t>
  </si>
  <si>
    <t>2.4</t>
  </si>
  <si>
    <t>2.5</t>
  </si>
  <si>
    <t>2.6</t>
  </si>
  <si>
    <t>2.7</t>
  </si>
  <si>
    <t>Армирование плиты пола арматурной сеткой ∅10 А500С</t>
  </si>
  <si>
    <t>Устройство бетонной плиты (B25 F100 W4) t=100 мм</t>
  </si>
  <si>
    <t>3</t>
  </si>
  <si>
    <t>37-ИЧ/24/1-КЖ5-U1.U2</t>
  </si>
  <si>
    <t>Песчаная подготовка (песок ср.крупности с коэф. уплотнения Кcom=0.97)</t>
  </si>
  <si>
    <t>Монтаж закладных деталей МН-1 , МН-2, МН-3, МН-4, МН-5, МН-6, МН-7</t>
  </si>
  <si>
    <t>Монтаж деталей полов Д1, из арматуры ∅8 А500С, Д2, Д3, Д4 из арматуры ∅10 А500С</t>
  </si>
  <si>
    <t>Д1 - L=910
Д2 - L=820
Д3 - L=1050
Д4 - L=1410</t>
  </si>
  <si>
    <t>Гидроизоляция поверхности битумно-полимерной мастикой в два слоя</t>
  </si>
  <si>
    <t>3.1</t>
  </si>
  <si>
    <t>4.5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</si>
  <si>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</si>
  <si>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</si>
  <si>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</si>
  <si>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</si>
  <si>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</si>
  <si>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</si>
  <si>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</si>
  <si>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</si>
  <si>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</si>
  <si>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</si>
  <si>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</si>
  <si>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</si>
  <si>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</si>
  <si>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</si>
  <si>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</si>
  <si>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</si>
  <si>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</si>
  <si>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 xml:space="preserve">Лист ромб В-К-ПУ-3х420х430 мм
С255 </t>
  </si>
  <si>
    <t xml:space="preserve">Гайка М12 </t>
  </si>
  <si>
    <r>
      <t xml:space="preserve">Установка металлического щита Щ-1 в приямке </t>
    </r>
    <r>
      <rPr>
        <u/>
        <sz val="16"/>
        <color theme="1"/>
        <rFont val="Times New Roman"/>
        <family val="1"/>
        <charset val="204"/>
      </rPr>
      <t>в составе:</t>
    </r>
  </si>
  <si>
    <t>Арматура ∅12 A240 L=320</t>
  </si>
  <si>
    <t>кг</t>
  </si>
  <si>
    <t>Уголок 35х35х4 ГОСТ 8509-93 С255 ГОСТ 27772-2021 L=390</t>
  </si>
  <si>
    <t xml:space="preserve"> Уголок 35х35х4 ГОСТ 8509-93 С255 ГОСТ 27772-2021 L=380</t>
  </si>
  <si>
    <t xml:space="preserve">Лист ромб В-К-ПУ-3x420x430 С255 ГОСТ 27772-2021 </t>
  </si>
  <si>
    <t>Комплекс работ по устройству плиты пола АБК в осях 3-7</t>
  </si>
  <si>
    <t>4.1</t>
  </si>
  <si>
    <t>4.2</t>
  </si>
  <si>
    <t>Послойная отсыпка слоев основания h=520мм песком средней крупности (при согласовании местным грунтом) и уплотнением до К=0,97</t>
  </si>
  <si>
    <t>4.3</t>
  </si>
  <si>
    <t>4.4</t>
  </si>
  <si>
    <t>4.6</t>
  </si>
  <si>
    <t>4.7</t>
  </si>
  <si>
    <t>Блок U3.U4</t>
  </si>
  <si>
    <t>37-ИЧ/24/1-КЖ5-U3.U4</t>
  </si>
  <si>
    <t>6.1</t>
  </si>
  <si>
    <t>6.2</t>
  </si>
  <si>
    <t>6.3</t>
  </si>
  <si>
    <t>6.4</t>
  </si>
  <si>
    <t>6.5</t>
  </si>
  <si>
    <t>6.6</t>
  </si>
  <si>
    <t>6.7</t>
  </si>
  <si>
    <t>Уплотнение грунта основания</t>
  </si>
  <si>
    <t>Послойная отсыпка слоев основания h=200мм песком средней крупности (при согласовании местным грунтом) и уплотнением до К=0,97</t>
  </si>
  <si>
    <t>Стабилизация грунтов ресайклером с добавлением портландцемента М500 из расчета 40 кг/м2, t= 350 мм</t>
  </si>
  <si>
    <t>Послойная укладка геосетки Славрос СД-40 /5 слоёв</t>
  </si>
  <si>
    <t>Монтаж деталей полов Д1 из арматуры ∅8 А500С; Д2  из арматуры ∅10 А500С</t>
  </si>
  <si>
    <t>Д1 - L=910
Д2 - L=820</t>
  </si>
  <si>
    <t>комплекс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</si>
  <si>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</si>
  <si>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</si>
  <si>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</si>
  <si>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</si>
  <si>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</si>
  <si>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</si>
  <si>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</si>
  <si>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</si>
  <si>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</si>
  <si>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</si>
  <si>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</si>
  <si>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</si>
  <si>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</si>
  <si>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</si>
  <si>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</si>
  <si>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</si>
  <si>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</si>
  <si>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</si>
  <si>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Блок КПП</t>
  </si>
  <si>
    <t>Гидроизоляция поверхности профилированной мембраной
PLANTER STANDART</t>
  </si>
  <si>
    <t>Укладка слоя утеплителя Пеноплекс Основа, вдоль фундамента t=80</t>
  </si>
  <si>
    <t>Обмазочная гидроизоляция поверхности битумной мастикой в два слоя</t>
  </si>
  <si>
    <t>Устройство бетонной плиты (B25 F150 W6) t=180 мм</t>
  </si>
  <si>
    <t>Песчаная подготовка толщиной не менее 300 мм (песок ср.крупности с коэф. уплотнения Кcom=0.97)</t>
  </si>
  <si>
    <t>Монтаж закладных деталей ЗД-1, ЗД-2, ЗД-3, ЗД-4</t>
  </si>
  <si>
    <t>Монтаж деталей полов Д2 из арматуры ∅6 А240С; Д-1, Д-3,Д-4,Д-5  из арматуры ∅10 А500С</t>
  </si>
  <si>
    <t>37-ИЧ/24/1-КЖ,КМ-КПП</t>
  </si>
  <si>
    <t>Д-1 L=900
Д-2 L=460
Д-3 L=1050
Д-4 L=2670
Д-5 L=1990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</si>
  <si>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</si>
  <si>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</si>
  <si>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</si>
  <si>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</si>
  <si>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</si>
  <si>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</si>
  <si>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</si>
  <si>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</si>
  <si>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</si>
  <si>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</si>
  <si>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</si>
  <si>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</si>
  <si>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r>
      <t xml:space="preserve">На выполнение: </t>
    </r>
    <r>
      <rPr>
        <i/>
        <sz val="16"/>
        <color theme="1"/>
        <rFont val="Times New Roman"/>
        <family val="1"/>
        <charset val="204"/>
      </rPr>
      <t xml:space="preserve">Комплекса работ по устройству: Конструкции железобетонные. Полы. </t>
    </r>
    <r>
      <rPr>
        <b/>
        <i/>
        <sz val="16"/>
        <color theme="1"/>
        <rFont val="Times New Roman"/>
        <family val="1"/>
        <charset val="204"/>
      </rPr>
      <t>Блок А, Блок U1.U2, Блок U3.U4, Блок КПП, Блок Мойка-робот</t>
    </r>
  </si>
  <si>
    <t>Комплекс работ по устройству плиты пола КПП</t>
  </si>
  <si>
    <t>Объем скорректирован с учетом коэффициента уплотнения песка.</t>
  </si>
  <si>
    <t>Изменили единицу измерения на м.п. и учли опалубку Dowel</t>
  </si>
  <si>
    <t>Объем скорректирован с учетом перехлеста</t>
  </si>
  <si>
    <t>Изменили объем бетона, согласно проектной документации</t>
  </si>
  <si>
    <t>Исключили из расчета</t>
  </si>
  <si>
    <t>Вывоз в отвал, в границах площадки, без утилизации</t>
  </si>
  <si>
    <t>Выемка грунта под устройство песчанного основания на глубину до 500мм</t>
  </si>
  <si>
    <t>Объем песка посчитан исходя из замещения грунта и замену стабилизации</t>
  </si>
  <si>
    <t>5.19</t>
  </si>
  <si>
    <t>Блок U1.U2 ПЛИТЫ ПЕРЕКРЫТИЯ</t>
  </si>
  <si>
    <t>Плита перекрытия</t>
  </si>
  <si>
    <t>7-ИЧ/24/1-КЖ6-U1.U2</t>
  </si>
  <si>
    <t>10.1</t>
  </si>
  <si>
    <t xml:space="preserve">В25 W6 F150 </t>
  </si>
  <si>
    <t>ГОСТ 7473-2010</t>
  </si>
  <si>
    <t>Изделия Арматурные</t>
  </si>
  <si>
    <t>10.2</t>
  </si>
  <si>
    <t xml:space="preserve">∅12 А500С </t>
  </si>
  <si>
    <t>ГОСТ 34028-2016</t>
  </si>
  <si>
    <t>10.3</t>
  </si>
  <si>
    <t xml:space="preserve">∅5 B500C </t>
  </si>
  <si>
    <t>ГОСТ 23279-2012</t>
  </si>
  <si>
    <t>Изделия Закладные</t>
  </si>
  <si>
    <t>10.4</t>
  </si>
  <si>
    <t xml:space="preserve">∅10А500С </t>
  </si>
  <si>
    <t>10.5</t>
  </si>
  <si>
    <t>L100х7  С255</t>
  </si>
  <si>
    <t>ГОСТ 8509-93</t>
  </si>
  <si>
    <t>10.6</t>
  </si>
  <si>
    <t xml:space="preserve">Прокат листовой горячекатаный t10
</t>
  </si>
  <si>
    <t>ГОСТ 19903-2015</t>
  </si>
  <si>
    <t>10.7</t>
  </si>
  <si>
    <t>[ 180х80х5</t>
  </si>
  <si>
    <t>ГОСТ 8278-83</t>
  </si>
  <si>
    <t>10.8</t>
  </si>
  <si>
    <t>Профилированный лист Н114-750-0,7</t>
  </si>
  <si>
    <t>СТО 57398459-18-2006</t>
  </si>
  <si>
    <t>Ограждения ОГ-1, ОГ-1а</t>
  </si>
  <si>
    <t>11.1</t>
  </si>
  <si>
    <t xml:space="preserve">Стекло "Триплекс" (или аналог) </t>
  </si>
  <si>
    <t>Многослойное стекло по
ГОСТ 30826-2014</t>
  </si>
  <si>
    <t>11.2</t>
  </si>
  <si>
    <t>Квадр. стальные гнутые замкнутые сварные профили □40х3</t>
  </si>
  <si>
    <t>ГОСТ 30245-2003</t>
  </si>
  <si>
    <t>11.3</t>
  </si>
  <si>
    <t>Распорный анкер M8x75 HiltiHST-3 (или аналог)</t>
  </si>
  <si>
    <t>11.4</t>
  </si>
  <si>
    <t>Прокат листовой горячекатаный t8</t>
  </si>
  <si>
    <t>ГОСТ 27772-2021</t>
  </si>
  <si>
    <t>11.5</t>
  </si>
  <si>
    <t xml:space="preserve">Прокат листовой горячекатаный t4
</t>
  </si>
  <si>
    <t>Блок U3.U4 ПЛИТЫ ПЕРЕКРЫТИЯ</t>
  </si>
  <si>
    <t>7-ИЧ/24/1-КЖ6-U3.U4</t>
  </si>
  <si>
    <t>12.1</t>
  </si>
  <si>
    <t>12.2</t>
  </si>
  <si>
    <t>12.3</t>
  </si>
  <si>
    <t>12.4</t>
  </si>
  <si>
    <t>12.5</t>
  </si>
  <si>
    <t>12.6</t>
  </si>
  <si>
    <t>12.7</t>
  </si>
  <si>
    <t>12.8</t>
  </si>
  <si>
    <t>13.1</t>
  </si>
  <si>
    <t>13.2</t>
  </si>
  <si>
    <t>13.3</t>
  </si>
  <si>
    <t>13.4</t>
  </si>
  <si>
    <t>13.5</t>
  </si>
  <si>
    <t>Блок А ПЛИТЫ ПЕРЕКРЫТИЯ</t>
  </si>
  <si>
    <t>7-ИЧ/24/1-КЖ6-А изм.1</t>
  </si>
  <si>
    <t>9.1</t>
  </si>
  <si>
    <t>В25, W6, F150</t>
  </si>
  <si>
    <t>9.2</t>
  </si>
  <si>
    <t>В30, W6, F150</t>
  </si>
  <si>
    <t>9.3</t>
  </si>
  <si>
    <t xml:space="preserve">Профилированный лист  Н114-750-0,7
</t>
  </si>
  <si>
    <t>9.4</t>
  </si>
  <si>
    <t xml:space="preserve">∅10 А500С </t>
  </si>
  <si>
    <t>9.6</t>
  </si>
  <si>
    <t>9.7</t>
  </si>
  <si>
    <t xml:space="preserve">∅16 А500С </t>
  </si>
  <si>
    <t>9.8</t>
  </si>
  <si>
    <t>∅5 Bp-I</t>
  </si>
  <si>
    <t>ГОСТ 6727-80</t>
  </si>
  <si>
    <t>9.10</t>
  </si>
  <si>
    <t>9.11</t>
  </si>
  <si>
    <t>180x80x5</t>
  </si>
  <si>
    <t>9.12</t>
  </si>
  <si>
    <t>125х125х10</t>
  </si>
  <si>
    <t>9.13</t>
  </si>
  <si>
    <t xml:space="preserve">Прокат листовой горячекатаный t6
</t>
  </si>
  <si>
    <t>Нанесение Упрочняющего покрытия производства «Master Builders Solutions», «Durocem», «Sika» RAL7004</t>
  </si>
  <si>
    <r>
      <t xml:space="preserve">Послойная отсыпка слоев основания </t>
    </r>
    <r>
      <rPr>
        <sz val="16"/>
        <color rgb="FFFF0000"/>
        <rFont val="Times New Roman"/>
        <family val="1"/>
        <charset val="204"/>
      </rPr>
      <t>h=500мм</t>
    </r>
    <r>
      <rPr>
        <sz val="16"/>
        <color theme="1"/>
        <rFont val="Times New Roman"/>
        <family val="1"/>
        <charset val="204"/>
      </rPr>
      <t xml:space="preserve"> песком средней крупности (при согласовании местным грунтом) и уплотнением до К=0,97</t>
    </r>
  </si>
  <si>
    <t>ООО "ИКС"</t>
  </si>
  <si>
    <t>м2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</si>
</sst>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#,##0.0000"/>
    <numFmt numFmtId="167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 applyAlignment="0"/>
    <xf numFmtId="0" fontId="3" fillId="0" borderId="0"/>
    <xf numFmtId="0" fontId="3" fillId="0" borderId="0"/>
    <xf numFmtId="0" fontId="4" fillId="0" borderId="0"/>
    <xf numFmtId="0" fontId="5" fillId="0" borderId="0"/>
    <xf numFmtId="0" fontId="23" fillId="0" borderId="0"/>
  </cellStyleXfs>
  <cellXfs count="93">
    <xf numFmtId="0" fontId="0" fillId="0" borderId="0" xfId="0"/>
    <xf numFmtId="49" fontId="6" fillId="0" borderId="0" xfId="1" applyNumberFormat="1" applyFont="1" applyAlignment="1">
      <alignment horizontal="left" vertical="center" wrapText="1"/>
    </xf>
    <xf numFmtId="49" fontId="10" fillId="0" borderId="0" xfId="1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49" fontId="11" fillId="0" borderId="0" xfId="1" applyNumberFormat="1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4" fontId="22" fillId="0" borderId="5" xfId="0" applyNumberFormat="1" applyFont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66" fontId="6" fillId="0" borderId="16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/>
    </xf>
    <xf numFmtId="164" fontId="6" fillId="0" borderId="1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165" fontId="22" fillId="0" borderId="16" xfId="0" applyNumberFormat="1" applyFont="1" applyBorder="1" applyAlignment="1">
      <alignment horizontal="center" vertical="center" wrapText="1"/>
    </xf>
    <xf numFmtId="166" fontId="22" fillId="0" borderId="16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2" borderId="12" xfId="0" applyNumberFormat="1" applyFont="1" applyFill="1" applyBorder="1" applyAlignment="1">
      <alignment vertical="center" wrapText="1"/>
    </xf>
    <xf numFmtId="49" fontId="8" fillId="2" borderId="13" xfId="0" applyNumberFormat="1" applyFont="1" applyFill="1" applyBorder="1" applyAlignment="1">
      <alignment vertical="center" wrapText="1"/>
    </xf>
    <xf numFmtId="4" fontId="6" fillId="5" borderId="5" xfId="0" applyNumberFormat="1" applyFont="1" applyFill="1" applyBorder="1" applyAlignment="1">
      <alignment horizontal="center" vertical="center" wrapText="1"/>
    </xf>
    <xf numFmtId="4" fontId="22" fillId="5" borderId="5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vertical="center" wrapText="1"/>
    </xf>
    <xf numFmtId="49" fontId="19" fillId="0" borderId="0" xfId="1" applyNumberFormat="1" applyFont="1" applyAlignment="1">
      <alignment horizontal="right" vertical="top" wrapText="1"/>
    </xf>
    <xf numFmtId="49" fontId="6" fillId="2" borderId="5" xfId="0" applyNumberFormat="1" applyFont="1" applyFill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20" fillId="3" borderId="11" xfId="0" applyNumberFormat="1" applyFont="1" applyFill="1" applyBorder="1" applyAlignment="1">
      <alignment horizontal="left" vertical="center" wrapText="1"/>
    </xf>
    <xf numFmtId="49" fontId="20" fillId="3" borderId="13" xfId="0" applyNumberFormat="1" applyFont="1" applyFill="1" applyBorder="1" applyAlignment="1">
      <alignment horizontal="left" vertical="center" wrapText="1"/>
    </xf>
    <xf numFmtId="49" fontId="20" fillId="3" borderId="14" xfId="0" applyNumberFormat="1" applyFont="1" applyFill="1" applyBorder="1" applyAlignment="1">
      <alignment horizontal="left" vertical="center" wrapText="1"/>
    </xf>
    <xf numFmtId="49" fontId="8" fillId="2" borderId="12" xfId="0" applyNumberFormat="1" applyFont="1" applyFill="1" applyBorder="1" applyAlignment="1">
      <alignment horizontal="left" vertical="center" wrapText="1"/>
    </xf>
    <xf numFmtId="49" fontId="8" fillId="2" borderId="13" xfId="0" applyNumberFormat="1" applyFont="1" applyFill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</cellXfs>
  <cellStyles count="9">
    <cellStyle name="Normal 2 4 2 2" xfId="4" xr:uid="{00000000-0005-0000-0000-000000000000}"/>
    <cellStyle name="Обычный" xfId="0" builtinId="0"/>
    <cellStyle name="Обычный 2" xfId="6" xr:uid="{00000000-0005-0000-0000-000002000000}"/>
    <cellStyle name="Обычный 2 5 2" xfId="2" xr:uid="{00000000-0005-0000-0000-000003000000}"/>
    <cellStyle name="Обычный 3" xfId="8" xr:uid="{9918029B-727D-4652-98E4-E555832CFC3B}"/>
    <cellStyle name="Обычный 3 5" xfId="3" xr:uid="{00000000-0005-0000-0000-000004000000}"/>
    <cellStyle name="Обычный 4" xfId="5" xr:uid="{00000000-0005-0000-0000-000005000000}"/>
    <cellStyle name="Обычный 7" xfId="7" xr:uid="{00000000-0005-0000-0000-000006000000}"/>
    <cellStyle name="Обычный 9" xfId="1" xr:uid="{00000000-0005-0000-0000-000007000000}"/>
  </cellStyles>
  <dxfs count="5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0000FF"/>
      <color rgb="FF93FFFF"/>
      <color rgb="FF79E7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95251</xdr:rowOff>
    </xdr:from>
    <xdr:to>
      <xdr:col>10</xdr:col>
      <xdr:colOff>0</xdr:colOff>
      <xdr:row>4</xdr:row>
      <xdr:rowOff>36804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25A63C-4E63-4E2D-A8BD-094FE7D7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5436" y="361951"/>
          <a:ext cx="3008473" cy="81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95251</xdr:rowOff>
    </xdr:from>
    <xdr:to>
      <xdr:col>10</xdr:col>
      <xdr:colOff>517684</xdr:colOff>
      <xdr:row>4</xdr:row>
      <xdr:rowOff>36804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585B47-7B44-4E67-B7EC-3DB5F844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93311" y="361951"/>
          <a:ext cx="4599148" cy="817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Воздушный поток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8675-BED1-4E5C-BD9A-48F9850EB1B8}">
  <sheetPr>
    <pageSetUpPr fitToPage="1"/>
  </sheetPr>
  <dimension ref="A2:M116"/>
  <sheetViews>
    <sheetView tabSelected="1" topLeftCell="B4" zoomScale="55" zoomScaleNormal="55" zoomScaleSheetLayoutView="90" workbookViewId="0">
      <pane ySplit="10" topLeftCell="A14" activePane="bottomLeft" state="frozen"/>
      <selection activeCell="B4" sqref="B4"/>
      <selection pane="bottomLeft" activeCell="E20" sqref="E20"/>
    </sheetView>
  </sheetViews>
  <sheetFormatPr defaultColWidth="9.1328125" defaultRowHeight="21" x14ac:dyDescent="0.45"/>
  <cols>
    <col min="1" max="1" width="0" style="9" hidden="1" customWidth="1"/>
    <col min="2" max="2" width="12" style="8" bestFit="1" customWidth="1"/>
    <col min="3" max="3" width="102.265625" style="3" customWidth="1"/>
    <col min="4" max="4" width="43" style="12" bestFit="1" customWidth="1"/>
    <col min="5" max="5" width="28.3984375" style="12" bestFit="1" customWidth="1"/>
    <col min="6" max="6" width="15.59765625" style="12" customWidth="1"/>
    <col min="7" max="9" width="25.1328125" style="23" customWidth="1"/>
    <col min="10" max="10" width="46.3984375" style="13" customWidth="1"/>
    <col min="11" max="11" width="21.59765625" style="9" customWidth="1"/>
    <col min="12" max="12" width="20.265625" style="9" customWidth="1"/>
    <col min="13" max="13" width="30.265625" style="9" customWidth="1"/>
    <col min="14" max="16384" width="9.1328125" style="9"/>
  </cols>
  <sheetData>
    <row r="2" spans="1:10" x14ac:dyDescent="0.45">
      <c r="E2" s="27"/>
    </row>
    <row r="3" spans="1:10" ht="28.15" x14ac:dyDescent="0.45">
      <c r="D3" s="86" t="s">
        <v>8</v>
      </c>
      <c r="E3" s="86"/>
      <c r="F3" s="86"/>
      <c r="G3" s="86"/>
      <c r="H3" s="86"/>
      <c r="I3" s="86"/>
    </row>
    <row r="5" spans="1:10" ht="107.25" customHeight="1" x14ac:dyDescent="0.45">
      <c r="D5" s="26"/>
      <c r="E5" s="26"/>
      <c r="F5" s="26"/>
      <c r="G5" s="26"/>
      <c r="H5" s="26"/>
      <c r="I5" s="26"/>
      <c r="J5" s="69"/>
    </row>
    <row r="6" spans="1:10" ht="21" customHeight="1" x14ac:dyDescent="0.45">
      <c r="D6" s="26"/>
      <c r="E6" s="26"/>
      <c r="F6" s="26"/>
      <c r="G6" s="26"/>
      <c r="H6" s="26"/>
      <c r="I6" s="26"/>
    </row>
    <row r="7" spans="1:10" x14ac:dyDescent="0.45">
      <c r="B7" s="10"/>
      <c r="C7" s="1"/>
      <c r="D7" s="11"/>
      <c r="E7" s="11"/>
      <c r="F7" s="11"/>
      <c r="J7" s="15"/>
    </row>
    <row r="8" spans="1:10" ht="21" customHeight="1" x14ac:dyDescent="0.45">
      <c r="B8" s="90" t="s">
        <v>166</v>
      </c>
      <c r="C8" s="90"/>
      <c r="D8" s="90"/>
      <c r="E8" s="90"/>
      <c r="F8" s="90"/>
      <c r="G8" s="90"/>
      <c r="H8" s="90"/>
      <c r="I8" s="90"/>
      <c r="J8" s="2"/>
    </row>
    <row r="9" spans="1:10" ht="63" customHeight="1" x14ac:dyDescent="0.45">
      <c r="B9" s="87" t="s">
        <v>13</v>
      </c>
      <c r="C9" s="87"/>
      <c r="D9" s="87"/>
      <c r="E9" s="87"/>
      <c r="F9" s="87"/>
      <c r="G9" s="87"/>
      <c r="H9" s="87"/>
      <c r="I9" s="87"/>
      <c r="J9" s="68"/>
    </row>
    <row r="10" spans="1:10" x14ac:dyDescent="0.45">
      <c r="B10" s="16"/>
      <c r="C10" s="87"/>
      <c r="D10" s="87"/>
      <c r="E10" s="87"/>
      <c r="F10" s="87"/>
      <c r="J10" s="14" t="s">
        <v>14</v>
      </c>
    </row>
    <row r="11" spans="1:10" ht="21.4" thickBot="1" x14ac:dyDescent="0.5"/>
    <row r="12" spans="1:10" ht="74.25" customHeight="1" x14ac:dyDescent="0.45">
      <c r="A12" s="79" t="s">
        <v>9</v>
      </c>
      <c r="B12" s="81" t="s">
        <v>9</v>
      </c>
      <c r="C12" s="83" t="s">
        <v>0</v>
      </c>
      <c r="D12" s="73" t="s">
        <v>1</v>
      </c>
      <c r="E12" s="73" t="s">
        <v>2</v>
      </c>
      <c r="F12" s="73" t="s">
        <v>3</v>
      </c>
      <c r="G12" s="71" t="s">
        <v>4</v>
      </c>
      <c r="H12" s="91" t="s">
        <v>259</v>
      </c>
      <c r="I12" s="92"/>
      <c r="J12" s="88" t="s">
        <v>5</v>
      </c>
    </row>
    <row r="13" spans="1:10" ht="39.75" x14ac:dyDescent="0.45">
      <c r="A13" s="80"/>
      <c r="B13" s="82"/>
      <c r="C13" s="84"/>
      <c r="D13" s="85"/>
      <c r="E13" s="85"/>
      <c r="F13" s="85"/>
      <c r="G13" s="72"/>
      <c r="H13" s="28" t="s">
        <v>6</v>
      </c>
      <c r="I13" s="28" t="s">
        <v>7</v>
      </c>
      <c r="J13" s="89"/>
    </row>
    <row r="14" spans="1:10" x14ac:dyDescent="0.45">
      <c r="A14" s="31"/>
      <c r="B14" s="74" t="s">
        <v>20</v>
      </c>
      <c r="C14" s="75"/>
      <c r="D14" s="75"/>
      <c r="E14" s="75"/>
      <c r="F14" s="75"/>
      <c r="G14" s="75"/>
      <c r="H14" s="75"/>
      <c r="I14" s="75"/>
      <c r="J14" s="76"/>
    </row>
    <row r="15" spans="1:10" s="21" customFormat="1" ht="21" customHeight="1" x14ac:dyDescent="0.45">
      <c r="A15" s="32"/>
      <c r="B15" s="18">
        <v>1</v>
      </c>
      <c r="C15" s="64" t="s">
        <v>22</v>
      </c>
      <c r="D15" s="65"/>
      <c r="E15" s="65"/>
      <c r="F15" s="29" t="s">
        <v>125</v>
      </c>
      <c r="G15" s="20">
        <v>1</v>
      </c>
      <c r="H15" s="20"/>
      <c r="I15" s="20"/>
      <c r="J15" s="19" t="s">
        <v>19</v>
      </c>
    </row>
    <row r="16" spans="1:10" s="21" customFormat="1" x14ac:dyDescent="0.45">
      <c r="A16" s="32"/>
      <c r="B16" s="4" t="s">
        <v>10</v>
      </c>
      <c r="C16" s="5" t="s">
        <v>37</v>
      </c>
      <c r="D16" s="33"/>
      <c r="E16" s="33"/>
      <c r="F16" s="17" t="s">
        <v>15</v>
      </c>
      <c r="G16" s="30">
        <v>420</v>
      </c>
      <c r="H16" s="30"/>
      <c r="I16" s="30"/>
      <c r="J16" s="24"/>
    </row>
    <row r="17" spans="1:10" s="21" customFormat="1" ht="40.5" x14ac:dyDescent="0.45">
      <c r="A17" s="32"/>
      <c r="B17" s="4" t="s">
        <v>42</v>
      </c>
      <c r="C17" s="5" t="s">
        <v>23</v>
      </c>
      <c r="D17" s="33"/>
      <c r="E17" s="33"/>
      <c r="F17" s="17" t="s">
        <v>16</v>
      </c>
      <c r="G17" s="37">
        <v>2600</v>
      </c>
      <c r="H17" s="37"/>
      <c r="I17" s="37"/>
      <c r="J17" s="41" t="s">
        <v>168</v>
      </c>
    </row>
    <row r="18" spans="1:10" s="21" customFormat="1" x14ac:dyDescent="0.45">
      <c r="A18" s="32"/>
      <c r="B18" s="4" t="s">
        <v>43</v>
      </c>
      <c r="C18" s="5" t="s">
        <v>24</v>
      </c>
      <c r="D18" s="33"/>
      <c r="E18" s="33"/>
      <c r="F18" s="17" t="s">
        <v>15</v>
      </c>
      <c r="G18" s="30">
        <v>322</v>
      </c>
      <c r="H18" s="30"/>
      <c r="I18" s="30"/>
      <c r="J18" s="24"/>
    </row>
    <row r="19" spans="1:10" s="21" customFormat="1" ht="38.25" customHeight="1" x14ac:dyDescent="0.45">
      <c r="A19" s="32"/>
      <c r="B19" s="4" t="s">
        <v>44</v>
      </c>
      <c r="C19" s="5" t="s">
        <v>26</v>
      </c>
      <c r="D19" s="33"/>
      <c r="E19" s="33"/>
      <c r="F19" s="17" t="s">
        <v>27</v>
      </c>
      <c r="G19" s="30">
        <v>22</v>
      </c>
      <c r="H19" s="30"/>
      <c r="I19" s="30"/>
      <c r="J19" s="24"/>
    </row>
    <row r="20" spans="1:10" s="21" customFormat="1" ht="40.5" x14ac:dyDescent="0.45">
      <c r="A20" s="38"/>
      <c r="B20" s="4" t="s">
        <v>45</v>
      </c>
      <c r="C20" s="5" t="s">
        <v>28</v>
      </c>
      <c r="D20" s="17"/>
      <c r="E20" s="17"/>
      <c r="F20" s="17" t="s">
        <v>15</v>
      </c>
      <c r="G20" s="30">
        <v>23500</v>
      </c>
      <c r="H20" s="30"/>
      <c r="I20" s="30"/>
      <c r="J20" s="41" t="s">
        <v>170</v>
      </c>
    </row>
    <row r="21" spans="1:10" s="21" customFormat="1" ht="40.5" x14ac:dyDescent="0.45">
      <c r="A21" s="32"/>
      <c r="B21" s="4" t="s">
        <v>46</v>
      </c>
      <c r="C21" s="5" t="s">
        <v>25</v>
      </c>
      <c r="D21" s="17"/>
      <c r="E21" s="17"/>
      <c r="F21" s="17" t="s">
        <v>15</v>
      </c>
      <c r="G21" s="30">
        <v>140</v>
      </c>
      <c r="H21" s="30"/>
      <c r="I21" s="30"/>
      <c r="J21" s="24"/>
    </row>
    <row r="22" spans="1:10" s="21" customFormat="1" ht="40.5" x14ac:dyDescent="0.45">
      <c r="A22" s="32"/>
      <c r="B22" s="4" t="s">
        <v>47</v>
      </c>
      <c r="C22" s="70" t="s">
        <v>31</v>
      </c>
      <c r="D22" s="25"/>
      <c r="E22" s="25"/>
      <c r="F22" s="17" t="s">
        <v>32</v>
      </c>
      <c r="G22" s="30">
        <v>156.81</v>
      </c>
      <c r="H22" s="30"/>
      <c r="I22" s="30"/>
      <c r="J22" s="24" t="s">
        <v>30</v>
      </c>
    </row>
    <row r="23" spans="1:10" s="21" customFormat="1" ht="34.5" customHeight="1" x14ac:dyDescent="0.45">
      <c r="A23" s="32"/>
      <c r="B23" s="4" t="s">
        <v>48</v>
      </c>
      <c r="C23" s="70" t="s">
        <v>33</v>
      </c>
      <c r="D23" s="25"/>
      <c r="E23" s="25"/>
      <c r="F23" s="17" t="s">
        <v>32</v>
      </c>
      <c r="G23" s="30">
        <v>1.67</v>
      </c>
      <c r="H23" s="30"/>
      <c r="I23" s="30"/>
      <c r="J23" s="24"/>
    </row>
    <row r="24" spans="1:10" s="21" customFormat="1" ht="40.5" x14ac:dyDescent="0.45">
      <c r="A24" s="32"/>
      <c r="B24" s="4" t="s">
        <v>49</v>
      </c>
      <c r="C24" s="5" t="s">
        <v>34</v>
      </c>
      <c r="D24" s="17"/>
      <c r="E24" s="17"/>
      <c r="F24" s="17" t="s">
        <v>35</v>
      </c>
      <c r="G24" s="30">
        <v>1</v>
      </c>
      <c r="H24" s="30"/>
      <c r="I24" s="30"/>
      <c r="J24" s="24"/>
    </row>
    <row r="25" spans="1:10" s="21" customFormat="1" ht="40.5" x14ac:dyDescent="0.45">
      <c r="A25" s="32"/>
      <c r="B25" s="4" t="s">
        <v>50</v>
      </c>
      <c r="C25" s="5" t="s">
        <v>36</v>
      </c>
      <c r="D25" s="17"/>
      <c r="E25" s="17"/>
      <c r="F25" s="39" t="s">
        <v>17</v>
      </c>
      <c r="G25" s="37">
        <v>654</v>
      </c>
      <c r="H25" s="37"/>
      <c r="I25" s="37"/>
      <c r="J25" s="41" t="s">
        <v>169</v>
      </c>
    </row>
    <row r="26" spans="1:10" s="21" customFormat="1" ht="83.25" customHeight="1" x14ac:dyDescent="0.45">
      <c r="A26" s="32"/>
      <c r="B26" s="4" t="s">
        <v>51</v>
      </c>
      <c r="C26" s="5" t="s">
        <v>38</v>
      </c>
      <c r="D26" s="17"/>
      <c r="E26" s="17"/>
      <c r="F26" s="17" t="s">
        <v>16</v>
      </c>
      <c r="G26" s="30">
        <v>4425</v>
      </c>
      <c r="H26" s="30"/>
      <c r="I26" s="30"/>
      <c r="J26" s="24" t="s">
        <v>18</v>
      </c>
    </row>
    <row r="27" spans="1:10" s="21" customFormat="1" ht="38.25" customHeight="1" x14ac:dyDescent="0.45">
      <c r="A27" s="32"/>
      <c r="B27" s="4" t="s">
        <v>52</v>
      </c>
      <c r="C27" s="5" t="s">
        <v>39</v>
      </c>
      <c r="D27" s="17"/>
      <c r="E27" s="17"/>
      <c r="F27" s="17" t="s">
        <v>15</v>
      </c>
      <c r="G27" s="30">
        <f>G26/0.2</f>
        <v>22125</v>
      </c>
      <c r="H27" s="30"/>
      <c r="I27" s="30"/>
      <c r="J27" s="41"/>
    </row>
    <row r="28" spans="1:10" s="21" customFormat="1" ht="34.5" customHeight="1" x14ac:dyDescent="0.45">
      <c r="A28" s="32"/>
      <c r="B28" s="4" t="s">
        <v>53</v>
      </c>
      <c r="C28" s="5" t="s">
        <v>40</v>
      </c>
      <c r="D28" s="17"/>
      <c r="E28" s="17"/>
      <c r="F28" s="17" t="s">
        <v>15</v>
      </c>
      <c r="G28" s="30">
        <v>22125</v>
      </c>
      <c r="H28" s="30"/>
      <c r="I28" s="30"/>
      <c r="J28" s="24"/>
    </row>
    <row r="29" spans="1:10" s="21" customFormat="1" ht="40.5" x14ac:dyDescent="0.45">
      <c r="A29" s="32"/>
      <c r="B29" s="4" t="s">
        <v>54</v>
      </c>
      <c r="C29" s="5" t="s">
        <v>41</v>
      </c>
      <c r="D29" s="17"/>
      <c r="E29" s="17"/>
      <c r="F29" s="17" t="s">
        <v>17</v>
      </c>
      <c r="G29" s="30">
        <f>(7000+6500)*1.1</f>
        <v>14850.000000000002</v>
      </c>
      <c r="H29" s="30"/>
      <c r="I29" s="30"/>
      <c r="J29" s="24"/>
    </row>
    <row r="30" spans="1:10" s="21" customFormat="1" x14ac:dyDescent="0.45">
      <c r="A30" s="32"/>
      <c r="B30" s="4" t="s">
        <v>55</v>
      </c>
      <c r="C30" s="5" t="s">
        <v>29</v>
      </c>
      <c r="D30" s="17"/>
      <c r="E30" s="17"/>
      <c r="F30" s="17" t="s">
        <v>15</v>
      </c>
      <c r="G30" s="30">
        <v>66</v>
      </c>
      <c r="H30" s="30"/>
      <c r="I30" s="30"/>
      <c r="J30" s="24"/>
    </row>
    <row r="31" spans="1:10" s="21" customFormat="1" x14ac:dyDescent="0.45">
      <c r="A31" s="32"/>
      <c r="B31" s="18">
        <v>2</v>
      </c>
      <c r="C31" s="77" t="s">
        <v>56</v>
      </c>
      <c r="D31" s="78"/>
      <c r="E31" s="78"/>
      <c r="F31" s="29" t="s">
        <v>125</v>
      </c>
      <c r="G31" s="20">
        <v>1</v>
      </c>
      <c r="H31" s="20"/>
      <c r="I31" s="20"/>
      <c r="J31" s="19" t="s">
        <v>19</v>
      </c>
    </row>
    <row r="32" spans="1:10" s="21" customFormat="1" ht="40.5" x14ac:dyDescent="0.45">
      <c r="A32" s="32"/>
      <c r="B32" s="4" t="s">
        <v>12</v>
      </c>
      <c r="C32" s="5" t="s">
        <v>58</v>
      </c>
      <c r="D32" s="33"/>
      <c r="E32" s="33"/>
      <c r="F32" s="17" t="s">
        <v>16</v>
      </c>
      <c r="G32" s="66">
        <v>1234</v>
      </c>
      <c r="H32" s="66"/>
      <c r="I32" s="66"/>
      <c r="J32" s="24"/>
    </row>
    <row r="33" spans="1:13" s="21" customFormat="1" ht="40.5" x14ac:dyDescent="0.45">
      <c r="A33" s="32"/>
      <c r="B33" s="4" t="s">
        <v>60</v>
      </c>
      <c r="C33" s="5" t="s">
        <v>59</v>
      </c>
      <c r="D33" s="33"/>
      <c r="E33" s="33"/>
      <c r="F33" s="17" t="s">
        <v>15</v>
      </c>
      <c r="G33" s="30">
        <f>29+374+306</f>
        <v>709</v>
      </c>
      <c r="H33" s="30"/>
      <c r="I33" s="30"/>
      <c r="J33" s="24"/>
    </row>
    <row r="34" spans="1:13" s="21" customFormat="1" ht="42" customHeight="1" x14ac:dyDescent="0.45">
      <c r="A34" s="32"/>
      <c r="B34" s="4" t="s">
        <v>61</v>
      </c>
      <c r="C34" s="5" t="s">
        <v>57</v>
      </c>
      <c r="D34" s="17"/>
      <c r="E34" s="17"/>
      <c r="F34" s="17" t="s">
        <v>15</v>
      </c>
      <c r="G34" s="30">
        <f>252+4267+2043</f>
        <v>6562</v>
      </c>
      <c r="H34" s="30"/>
      <c r="I34" s="30"/>
      <c r="J34" s="24"/>
    </row>
    <row r="35" spans="1:13" s="21" customFormat="1" ht="40.5" x14ac:dyDescent="0.45">
      <c r="A35" s="32"/>
      <c r="B35" s="4" t="s">
        <v>62</v>
      </c>
      <c r="C35" s="5" t="s">
        <v>25</v>
      </c>
      <c r="D35" s="25"/>
      <c r="E35" s="25"/>
      <c r="F35" s="17" t="s">
        <v>15</v>
      </c>
      <c r="G35" s="30">
        <f>77.4+113.9+7.8</f>
        <v>199.10000000000002</v>
      </c>
      <c r="H35" s="30"/>
      <c r="I35" s="30"/>
      <c r="J35" s="24"/>
    </row>
    <row r="36" spans="1:13" s="21" customFormat="1" ht="40.5" x14ac:dyDescent="0.45">
      <c r="A36" s="32"/>
      <c r="B36" s="4" t="s">
        <v>63</v>
      </c>
      <c r="C36" s="5" t="s">
        <v>66</v>
      </c>
      <c r="D36" s="25"/>
      <c r="E36" s="25"/>
      <c r="F36" s="17" t="s">
        <v>32</v>
      </c>
      <c r="G36" s="66">
        <v>22.370999999999999</v>
      </c>
      <c r="H36" s="66"/>
      <c r="I36" s="66"/>
      <c r="J36" s="24" t="s">
        <v>30</v>
      </c>
    </row>
    <row r="37" spans="1:13" s="21" customFormat="1" ht="60.75" x14ac:dyDescent="0.45">
      <c r="A37" s="32"/>
      <c r="B37" s="4" t="s">
        <v>64</v>
      </c>
      <c r="C37" s="5" t="s">
        <v>67</v>
      </c>
      <c r="D37" s="17"/>
      <c r="E37" s="17"/>
      <c r="F37" s="17" t="s">
        <v>16</v>
      </c>
      <c r="G37" s="30">
        <f>12.4+210.8+102.6</f>
        <v>325.8</v>
      </c>
      <c r="H37" s="30"/>
      <c r="I37" s="30"/>
      <c r="J37" s="41" t="s">
        <v>18</v>
      </c>
    </row>
    <row r="38" spans="1:13" s="21" customFormat="1" ht="43.5" customHeight="1" x14ac:dyDescent="0.45">
      <c r="A38" s="32"/>
      <c r="B38" s="53" t="s">
        <v>65</v>
      </c>
      <c r="C38" s="5" t="s">
        <v>39</v>
      </c>
      <c r="D38" s="17"/>
      <c r="E38" s="17"/>
      <c r="F38" s="17" t="s">
        <v>15</v>
      </c>
      <c r="G38" s="30">
        <v>1054</v>
      </c>
      <c r="H38" s="30"/>
      <c r="I38" s="30"/>
      <c r="J38" s="53"/>
    </row>
    <row r="39" spans="1:13" s="21" customFormat="1" ht="43.5" customHeight="1" x14ac:dyDescent="0.45">
      <c r="A39" s="32"/>
      <c r="B39" s="53"/>
      <c r="C39" s="5" t="s">
        <v>257</v>
      </c>
      <c r="D39" s="17"/>
      <c r="E39" s="17"/>
      <c r="F39" s="17" t="s">
        <v>15</v>
      </c>
      <c r="G39" s="30">
        <v>1054</v>
      </c>
      <c r="H39" s="30"/>
      <c r="I39" s="30"/>
      <c r="J39" s="53"/>
    </row>
    <row r="40" spans="1:13" s="21" customFormat="1" ht="43.5" customHeight="1" x14ac:dyDescent="0.45">
      <c r="A40" s="32"/>
      <c r="B40" s="53"/>
      <c r="C40" s="70" t="s">
        <v>41</v>
      </c>
      <c r="D40" s="17" t="s">
        <v>260</v>
      </c>
      <c r="E40" s="17"/>
      <c r="F40" s="39" t="s">
        <v>15</v>
      </c>
      <c r="G40" s="37">
        <v>1054</v>
      </c>
      <c r="H40" s="37"/>
      <c r="I40" s="37"/>
      <c r="J40" s="53"/>
    </row>
    <row r="41" spans="1:13" s="21" customFormat="1" x14ac:dyDescent="0.45">
      <c r="A41" s="32"/>
      <c r="B41" s="74" t="s">
        <v>21</v>
      </c>
      <c r="C41" s="75"/>
      <c r="D41" s="75"/>
      <c r="E41" s="75"/>
      <c r="F41" s="75"/>
      <c r="G41" s="75"/>
      <c r="H41" s="75"/>
      <c r="I41" s="75"/>
      <c r="J41" s="76"/>
    </row>
    <row r="42" spans="1:13" s="21" customFormat="1" x14ac:dyDescent="0.45">
      <c r="A42" s="32"/>
      <c r="B42" s="18" t="s">
        <v>68</v>
      </c>
      <c r="C42" s="77" t="s">
        <v>22</v>
      </c>
      <c r="D42" s="78"/>
      <c r="E42" s="78"/>
      <c r="F42" s="29" t="s">
        <v>125</v>
      </c>
      <c r="G42" s="20">
        <v>1</v>
      </c>
      <c r="H42" s="20"/>
      <c r="I42" s="20"/>
      <c r="J42" s="19" t="s">
        <v>69</v>
      </c>
    </row>
    <row r="43" spans="1:13" s="21" customFormat="1" x14ac:dyDescent="0.45">
      <c r="A43" s="32"/>
      <c r="B43" s="4" t="s">
        <v>75</v>
      </c>
      <c r="C43" s="5" t="s">
        <v>37</v>
      </c>
      <c r="D43" s="33"/>
      <c r="E43" s="33"/>
      <c r="F43" s="17" t="s">
        <v>15</v>
      </c>
      <c r="G43" s="30">
        <v>1387</v>
      </c>
      <c r="H43" s="30"/>
      <c r="I43" s="30"/>
      <c r="J43" s="24"/>
      <c r="K43" s="62"/>
      <c r="L43" s="62"/>
      <c r="M43" s="63"/>
    </row>
    <row r="44" spans="1:13" s="21" customFormat="1" ht="40.5" x14ac:dyDescent="0.45">
      <c r="A44" s="32"/>
      <c r="B44" s="4" t="s">
        <v>77</v>
      </c>
      <c r="C44" s="5" t="s">
        <v>70</v>
      </c>
      <c r="D44" s="33"/>
      <c r="E44" s="33"/>
      <c r="F44" s="17" t="s">
        <v>16</v>
      </c>
      <c r="G44" s="67">
        <v>800</v>
      </c>
      <c r="H44" s="67"/>
      <c r="I44" s="67"/>
      <c r="J44" s="41" t="s">
        <v>168</v>
      </c>
      <c r="K44" s="62"/>
      <c r="L44" s="62"/>
    </row>
    <row r="45" spans="1:13" s="21" customFormat="1" x14ac:dyDescent="0.45">
      <c r="A45" s="32"/>
      <c r="B45" s="4" t="s">
        <v>78</v>
      </c>
      <c r="C45" s="5" t="s">
        <v>24</v>
      </c>
      <c r="D45" s="33"/>
      <c r="E45" s="33"/>
      <c r="F45" s="17" t="s">
        <v>15</v>
      </c>
      <c r="G45" s="30">
        <v>245</v>
      </c>
      <c r="H45" s="30"/>
      <c r="I45" s="30"/>
      <c r="J45" s="24"/>
      <c r="K45" s="62"/>
      <c r="L45" s="62"/>
    </row>
    <row r="46" spans="1:13" s="21" customFormat="1" x14ac:dyDescent="0.45">
      <c r="A46" s="32"/>
      <c r="B46" s="4" t="s">
        <v>79</v>
      </c>
      <c r="C46" s="5" t="s">
        <v>26</v>
      </c>
      <c r="D46" s="33"/>
      <c r="E46" s="33"/>
      <c r="F46" s="17" t="s">
        <v>27</v>
      </c>
      <c r="G46" s="30">
        <v>5</v>
      </c>
      <c r="H46" s="30"/>
      <c r="I46" s="30"/>
      <c r="J46" s="24"/>
      <c r="K46" s="62"/>
      <c r="L46" s="62"/>
    </row>
    <row r="47" spans="1:13" s="21" customFormat="1" ht="40.5" x14ac:dyDescent="0.45">
      <c r="A47" s="32"/>
      <c r="B47" s="4" t="s">
        <v>80</v>
      </c>
      <c r="C47" s="5" t="s">
        <v>28</v>
      </c>
      <c r="D47" s="17"/>
      <c r="E47" s="17"/>
      <c r="F47" s="17" t="s">
        <v>15</v>
      </c>
      <c r="G47" s="37">
        <v>6500</v>
      </c>
      <c r="H47" s="37"/>
      <c r="I47" s="37"/>
      <c r="J47" s="41" t="s">
        <v>170</v>
      </c>
      <c r="K47" s="62"/>
      <c r="L47" s="62"/>
    </row>
    <row r="48" spans="1:13" s="21" customFormat="1" ht="40.5" x14ac:dyDescent="0.45">
      <c r="A48" s="32"/>
      <c r="B48" s="4" t="s">
        <v>81</v>
      </c>
      <c r="C48" s="5" t="s">
        <v>25</v>
      </c>
      <c r="D48" s="17"/>
      <c r="E48" s="17"/>
      <c r="F48" s="17" t="s">
        <v>15</v>
      </c>
      <c r="G48" s="30">
        <v>80</v>
      </c>
      <c r="H48" s="30"/>
      <c r="I48" s="30"/>
      <c r="J48" s="24"/>
      <c r="K48" s="62"/>
      <c r="L48" s="62"/>
    </row>
    <row r="49" spans="1:12" s="21" customFormat="1" ht="40.5" x14ac:dyDescent="0.45">
      <c r="A49" s="32"/>
      <c r="B49" s="4" t="s">
        <v>82</v>
      </c>
      <c r="C49" s="70" t="s">
        <v>31</v>
      </c>
      <c r="D49" s="25"/>
      <c r="E49" s="25"/>
      <c r="F49" s="17" t="s">
        <v>32</v>
      </c>
      <c r="G49" s="30">
        <v>62.6</v>
      </c>
      <c r="H49" s="30"/>
      <c r="I49" s="30"/>
      <c r="J49" s="24"/>
      <c r="K49" s="62"/>
      <c r="L49" s="62"/>
    </row>
    <row r="50" spans="1:12" s="21" customFormat="1" x14ac:dyDescent="0.45">
      <c r="A50" s="32"/>
      <c r="B50" s="4" t="s">
        <v>83</v>
      </c>
      <c r="C50" s="70" t="s">
        <v>71</v>
      </c>
      <c r="D50" s="25"/>
      <c r="E50" s="25"/>
      <c r="F50" s="17" t="s">
        <v>32</v>
      </c>
      <c r="G50" s="30">
        <v>0.21</v>
      </c>
      <c r="H50" s="30"/>
      <c r="I50" s="30"/>
      <c r="J50" s="24"/>
      <c r="K50" s="62"/>
      <c r="L50" s="62"/>
    </row>
    <row r="51" spans="1:12" s="21" customFormat="1" ht="81" x14ac:dyDescent="0.45">
      <c r="A51" s="32"/>
      <c r="B51" s="4" t="s">
        <v>84</v>
      </c>
      <c r="C51" s="70" t="s">
        <v>72</v>
      </c>
      <c r="D51" s="25"/>
      <c r="E51" s="25"/>
      <c r="F51" s="17" t="s">
        <v>32</v>
      </c>
      <c r="G51" s="30">
        <v>8.58</v>
      </c>
      <c r="H51" s="30"/>
      <c r="I51" s="30"/>
      <c r="J51" s="24" t="s">
        <v>73</v>
      </c>
    </row>
    <row r="52" spans="1:12" s="21" customFormat="1" ht="40.5" x14ac:dyDescent="0.45">
      <c r="A52" s="32"/>
      <c r="B52" s="4" t="s">
        <v>85</v>
      </c>
      <c r="C52" s="5" t="s">
        <v>34</v>
      </c>
      <c r="D52" s="17"/>
      <c r="E52" s="17"/>
      <c r="F52" s="17" t="s">
        <v>35</v>
      </c>
      <c r="G52" s="30">
        <v>1</v>
      </c>
      <c r="H52" s="30"/>
      <c r="I52" s="30"/>
      <c r="J52" s="24"/>
      <c r="K52" s="62"/>
      <c r="L52" s="62"/>
    </row>
    <row r="53" spans="1:12" s="21" customFormat="1" ht="40.5" x14ac:dyDescent="0.45">
      <c r="A53" s="32"/>
      <c r="B53" s="4" t="s">
        <v>86</v>
      </c>
      <c r="C53" s="5" t="s">
        <v>36</v>
      </c>
      <c r="D53" s="17"/>
      <c r="E53" s="17"/>
      <c r="F53" s="39" t="s">
        <v>17</v>
      </c>
      <c r="G53" s="37">
        <v>189.7</v>
      </c>
      <c r="H53" s="37"/>
      <c r="I53" s="37"/>
      <c r="J53" s="41" t="s">
        <v>169</v>
      </c>
      <c r="K53" s="62"/>
      <c r="L53" s="62"/>
    </row>
    <row r="54" spans="1:12" s="21" customFormat="1" ht="40.5" x14ac:dyDescent="0.45">
      <c r="A54" s="32"/>
      <c r="B54" s="4" t="s">
        <v>87</v>
      </c>
      <c r="C54" s="5" t="s">
        <v>38</v>
      </c>
      <c r="D54" s="17"/>
      <c r="E54" s="17"/>
      <c r="F54" s="17" t="s">
        <v>16</v>
      </c>
      <c r="G54" s="67">
        <v>1083</v>
      </c>
      <c r="H54" s="67"/>
      <c r="I54" s="67"/>
      <c r="J54" s="41" t="s">
        <v>171</v>
      </c>
      <c r="K54" s="62"/>
      <c r="L54" s="62"/>
    </row>
    <row r="55" spans="1:12" s="21" customFormat="1" x14ac:dyDescent="0.45">
      <c r="A55" s="32"/>
      <c r="B55" s="4" t="s">
        <v>88</v>
      </c>
      <c r="C55" s="5" t="s">
        <v>39</v>
      </c>
      <c r="D55" s="17"/>
      <c r="E55" s="17"/>
      <c r="F55" s="17" t="s">
        <v>15</v>
      </c>
      <c r="G55" s="30">
        <v>5416</v>
      </c>
      <c r="H55" s="30"/>
      <c r="I55" s="30"/>
      <c r="J55" s="24"/>
      <c r="K55" s="62"/>
      <c r="L55" s="62"/>
    </row>
    <row r="56" spans="1:12" s="21" customFormat="1" x14ac:dyDescent="0.45">
      <c r="A56" s="32"/>
      <c r="B56" s="4" t="s">
        <v>89</v>
      </c>
      <c r="C56" s="5" t="s">
        <v>40</v>
      </c>
      <c r="D56" s="17"/>
      <c r="E56" s="17"/>
      <c r="F56" s="17" t="s">
        <v>15</v>
      </c>
      <c r="G56" s="30">
        <v>5416</v>
      </c>
      <c r="H56" s="30"/>
      <c r="I56" s="30"/>
      <c r="J56" s="24"/>
      <c r="K56" s="62"/>
      <c r="L56" s="62"/>
    </row>
    <row r="57" spans="1:12" s="21" customFormat="1" ht="40.5" x14ac:dyDescent="0.45">
      <c r="A57" s="32"/>
      <c r="B57" s="4" t="s">
        <v>90</v>
      </c>
      <c r="C57" s="5" t="s">
        <v>41</v>
      </c>
      <c r="D57" s="17"/>
      <c r="E57" s="17"/>
      <c r="F57" s="17" t="s">
        <v>17</v>
      </c>
      <c r="G57" s="30">
        <f>(840+840)*1.1</f>
        <v>1848.0000000000002</v>
      </c>
      <c r="H57" s="30"/>
      <c r="I57" s="30"/>
      <c r="J57" s="24"/>
      <c r="K57" s="62"/>
      <c r="L57" s="62"/>
    </row>
    <row r="58" spans="1:12" s="21" customFormat="1" x14ac:dyDescent="0.45">
      <c r="A58" s="32"/>
      <c r="B58" s="4" t="s">
        <v>91</v>
      </c>
      <c r="C58" s="5" t="s">
        <v>29</v>
      </c>
      <c r="D58" s="17"/>
      <c r="E58" s="17"/>
      <c r="F58" s="17" t="s">
        <v>15</v>
      </c>
      <c r="G58" s="30">
        <v>22</v>
      </c>
      <c r="H58" s="30"/>
      <c r="I58" s="30"/>
      <c r="J58" s="24"/>
      <c r="K58" s="62"/>
      <c r="L58" s="62"/>
    </row>
    <row r="59" spans="1:12" s="21" customFormat="1" ht="40.5" x14ac:dyDescent="0.45">
      <c r="A59" s="32"/>
      <c r="B59" s="4" t="s">
        <v>92</v>
      </c>
      <c r="C59" s="5" t="s">
        <v>96</v>
      </c>
      <c r="D59" s="17"/>
      <c r="E59" s="17"/>
      <c r="F59" s="17" t="s">
        <v>11</v>
      </c>
      <c r="G59" s="30">
        <v>2</v>
      </c>
      <c r="H59" s="30"/>
      <c r="I59" s="30"/>
      <c r="J59" s="24" t="s">
        <v>94</v>
      </c>
    </row>
    <row r="60" spans="1:12" s="21" customFormat="1" x14ac:dyDescent="0.45">
      <c r="A60" s="32"/>
      <c r="B60" s="4"/>
      <c r="C60" s="34" t="s">
        <v>97</v>
      </c>
      <c r="D60" s="17"/>
      <c r="E60" s="17"/>
      <c r="F60" s="35" t="s">
        <v>98</v>
      </c>
      <c r="G60" s="36">
        <v>0.56000000000000005</v>
      </c>
      <c r="H60" s="36"/>
      <c r="I60" s="36"/>
      <c r="J60" s="24"/>
    </row>
    <row r="61" spans="1:12" s="21" customFormat="1" x14ac:dyDescent="0.45">
      <c r="A61" s="32"/>
      <c r="B61" s="4"/>
      <c r="C61" s="34" t="s">
        <v>95</v>
      </c>
      <c r="D61" s="17"/>
      <c r="E61" s="17"/>
      <c r="F61" s="35" t="s">
        <v>98</v>
      </c>
      <c r="G61" s="36">
        <v>0.06</v>
      </c>
      <c r="H61" s="36"/>
      <c r="I61" s="36"/>
      <c r="J61" s="24"/>
    </row>
    <row r="62" spans="1:12" s="21" customFormat="1" x14ac:dyDescent="0.45">
      <c r="A62" s="32"/>
      <c r="B62" s="4"/>
      <c r="C62" s="34" t="s">
        <v>99</v>
      </c>
      <c r="D62" s="17"/>
      <c r="E62" s="17"/>
      <c r="F62" s="35" t="s">
        <v>98</v>
      </c>
      <c r="G62" s="36">
        <v>1.64</v>
      </c>
      <c r="H62" s="36"/>
      <c r="I62" s="36"/>
      <c r="J62" s="24"/>
    </row>
    <row r="63" spans="1:12" s="21" customFormat="1" x14ac:dyDescent="0.45">
      <c r="A63" s="32"/>
      <c r="B63" s="4"/>
      <c r="C63" s="34" t="s">
        <v>100</v>
      </c>
      <c r="D63" s="17"/>
      <c r="E63" s="17"/>
      <c r="F63" s="35" t="s">
        <v>98</v>
      </c>
      <c r="G63" s="36">
        <v>1.6</v>
      </c>
      <c r="H63" s="36"/>
      <c r="I63" s="36"/>
      <c r="J63" s="24"/>
    </row>
    <row r="64" spans="1:12" s="21" customFormat="1" x14ac:dyDescent="0.45">
      <c r="A64" s="32"/>
      <c r="B64" s="4"/>
      <c r="C64" s="34" t="s">
        <v>101</v>
      </c>
      <c r="D64" s="17"/>
      <c r="E64" s="17"/>
      <c r="F64" s="35" t="s">
        <v>98</v>
      </c>
      <c r="G64" s="36">
        <v>4.53</v>
      </c>
      <c r="H64" s="36"/>
      <c r="I64" s="36"/>
      <c r="J64" s="24"/>
    </row>
    <row r="65" spans="1:10" s="21" customFormat="1" x14ac:dyDescent="0.45">
      <c r="A65" s="32"/>
      <c r="B65" s="4" t="s">
        <v>93</v>
      </c>
      <c r="C65" s="5" t="s">
        <v>74</v>
      </c>
      <c r="D65" s="17"/>
      <c r="E65" s="17"/>
      <c r="F65" s="17" t="s">
        <v>15</v>
      </c>
      <c r="G65" s="30">
        <v>73</v>
      </c>
      <c r="H65" s="30"/>
      <c r="I65" s="30"/>
      <c r="J65" s="24"/>
    </row>
    <row r="66" spans="1:10" s="21" customFormat="1" x14ac:dyDescent="0.45">
      <c r="A66" s="32"/>
      <c r="B66" s="18">
        <v>4</v>
      </c>
      <c r="C66" s="77" t="s">
        <v>102</v>
      </c>
      <c r="D66" s="78"/>
      <c r="E66" s="78"/>
      <c r="F66" s="29" t="s">
        <v>125</v>
      </c>
      <c r="G66" s="20">
        <v>1</v>
      </c>
      <c r="H66" s="20"/>
      <c r="I66" s="20"/>
      <c r="J66" s="19" t="s">
        <v>69</v>
      </c>
    </row>
    <row r="67" spans="1:10" s="21" customFormat="1" ht="40.5" x14ac:dyDescent="0.45">
      <c r="A67" s="32"/>
      <c r="B67" s="4" t="s">
        <v>103</v>
      </c>
      <c r="C67" s="5" t="s">
        <v>105</v>
      </c>
      <c r="D67" s="33"/>
      <c r="E67" s="33"/>
      <c r="F67" s="17" t="s">
        <v>16</v>
      </c>
      <c r="G67" s="37">
        <v>162</v>
      </c>
      <c r="H67" s="37"/>
      <c r="I67" s="37"/>
      <c r="J67" s="41" t="s">
        <v>168</v>
      </c>
    </row>
    <row r="68" spans="1:10" s="21" customFormat="1" ht="40.5" x14ac:dyDescent="0.45">
      <c r="A68" s="32"/>
      <c r="B68" s="4" t="s">
        <v>104</v>
      </c>
      <c r="C68" s="5" t="s">
        <v>59</v>
      </c>
      <c r="D68" s="33"/>
      <c r="E68" s="33"/>
      <c r="F68" s="17" t="s">
        <v>15</v>
      </c>
      <c r="G68" s="30">
        <v>39.5</v>
      </c>
      <c r="H68" s="30"/>
      <c r="I68" s="30"/>
      <c r="J68" s="24"/>
    </row>
    <row r="69" spans="1:10" s="21" customFormat="1" x14ac:dyDescent="0.45">
      <c r="A69" s="32"/>
      <c r="B69" s="4" t="s">
        <v>106</v>
      </c>
      <c r="C69" s="5" t="s">
        <v>28</v>
      </c>
      <c r="D69" s="17"/>
      <c r="E69" s="17"/>
      <c r="F69" s="17" t="s">
        <v>15</v>
      </c>
      <c r="G69" s="30">
        <v>320</v>
      </c>
      <c r="H69" s="30"/>
      <c r="I69" s="30"/>
      <c r="J69" s="24"/>
    </row>
    <row r="70" spans="1:10" s="21" customFormat="1" ht="40.5" x14ac:dyDescent="0.45">
      <c r="A70" s="32"/>
      <c r="B70" s="4" t="s">
        <v>107</v>
      </c>
      <c r="C70" s="5" t="s">
        <v>25</v>
      </c>
      <c r="D70" s="25"/>
      <c r="E70" s="25"/>
      <c r="F70" s="17" t="s">
        <v>15</v>
      </c>
      <c r="G70" s="30">
        <v>12</v>
      </c>
      <c r="H70" s="30"/>
      <c r="I70" s="30"/>
      <c r="J70" s="24"/>
    </row>
    <row r="71" spans="1:10" s="21" customFormat="1" x14ac:dyDescent="0.45">
      <c r="A71" s="32"/>
      <c r="B71" s="4" t="s">
        <v>76</v>
      </c>
      <c r="C71" s="5" t="s">
        <v>66</v>
      </c>
      <c r="D71" s="25"/>
      <c r="E71" s="25"/>
      <c r="F71" s="17" t="s">
        <v>32</v>
      </c>
      <c r="G71" s="30">
        <v>2.1800000000000002</v>
      </c>
      <c r="H71" s="30"/>
      <c r="I71" s="30"/>
      <c r="J71" s="24"/>
    </row>
    <row r="72" spans="1:10" s="21" customFormat="1" ht="60.75" x14ac:dyDescent="0.45">
      <c r="A72" s="32"/>
      <c r="B72" s="4" t="s">
        <v>108</v>
      </c>
      <c r="C72" s="5" t="s">
        <v>67</v>
      </c>
      <c r="D72" s="17"/>
      <c r="E72" s="17"/>
      <c r="F72" s="17" t="s">
        <v>16</v>
      </c>
      <c r="G72" s="30">
        <v>32</v>
      </c>
      <c r="H72" s="30"/>
      <c r="I72" s="30"/>
      <c r="J72" s="41" t="s">
        <v>18</v>
      </c>
    </row>
    <row r="73" spans="1:10" s="21" customFormat="1" x14ac:dyDescent="0.45">
      <c r="A73" s="32"/>
      <c r="B73" s="4" t="s">
        <v>109</v>
      </c>
      <c r="C73" s="5" t="s">
        <v>39</v>
      </c>
      <c r="D73" s="17"/>
      <c r="E73" s="17"/>
      <c r="F73" s="17" t="s">
        <v>15</v>
      </c>
      <c r="G73" s="30">
        <v>320</v>
      </c>
      <c r="H73" s="30"/>
      <c r="I73" s="30"/>
      <c r="J73" s="24"/>
    </row>
    <row r="74" spans="1:10" s="21" customFormat="1" x14ac:dyDescent="0.45">
      <c r="A74" s="32"/>
      <c r="B74" s="74" t="s">
        <v>110</v>
      </c>
      <c r="C74" s="75"/>
      <c r="D74" s="75"/>
      <c r="E74" s="75"/>
      <c r="F74" s="75"/>
      <c r="G74" s="75"/>
      <c r="H74" s="75"/>
      <c r="I74" s="75"/>
      <c r="J74" s="76"/>
    </row>
    <row r="75" spans="1:10" s="21" customFormat="1" x14ac:dyDescent="0.45">
      <c r="A75" s="32"/>
      <c r="B75" s="18">
        <v>5</v>
      </c>
      <c r="C75" s="77" t="s">
        <v>22</v>
      </c>
      <c r="D75" s="78"/>
      <c r="E75" s="78"/>
      <c r="F75" s="29" t="s">
        <v>125</v>
      </c>
      <c r="G75" s="20">
        <v>1</v>
      </c>
      <c r="H75" s="20"/>
      <c r="I75" s="20"/>
      <c r="J75" s="40" t="s">
        <v>111</v>
      </c>
    </row>
    <row r="76" spans="1:10" s="21" customFormat="1" x14ac:dyDescent="0.45">
      <c r="A76" s="32"/>
      <c r="B76" s="4" t="s">
        <v>126</v>
      </c>
      <c r="C76" s="5" t="s">
        <v>119</v>
      </c>
      <c r="D76" s="33"/>
      <c r="E76" s="33"/>
      <c r="F76" s="17" t="s">
        <v>15</v>
      </c>
      <c r="G76" s="30">
        <v>4400</v>
      </c>
      <c r="H76" s="30"/>
      <c r="I76" s="30"/>
      <c r="J76" s="41" t="s">
        <v>172</v>
      </c>
    </row>
    <row r="77" spans="1:10" s="21" customFormat="1" ht="40.5" x14ac:dyDescent="0.45">
      <c r="A77" s="32"/>
      <c r="B77" s="4" t="s">
        <v>127</v>
      </c>
      <c r="C77" s="5" t="s">
        <v>121</v>
      </c>
      <c r="D77" s="33"/>
      <c r="E77" s="33"/>
      <c r="F77" s="17" t="s">
        <v>15</v>
      </c>
      <c r="G77" s="30">
        <v>4400</v>
      </c>
      <c r="H77" s="30"/>
      <c r="I77" s="30"/>
      <c r="J77" s="41" t="s">
        <v>172</v>
      </c>
    </row>
    <row r="78" spans="1:10" s="21" customFormat="1" ht="40.5" x14ac:dyDescent="0.45">
      <c r="A78" s="32"/>
      <c r="B78" s="4" t="s">
        <v>128</v>
      </c>
      <c r="C78" s="42" t="s">
        <v>174</v>
      </c>
      <c r="D78" s="33"/>
      <c r="E78" s="33"/>
      <c r="F78" s="39" t="s">
        <v>16</v>
      </c>
      <c r="G78" s="67">
        <v>700</v>
      </c>
      <c r="H78" s="67"/>
      <c r="I78" s="67"/>
      <c r="J78" s="41" t="s">
        <v>173</v>
      </c>
    </row>
    <row r="79" spans="1:10" s="21" customFormat="1" x14ac:dyDescent="0.45">
      <c r="A79" s="32"/>
      <c r="B79" s="4" t="s">
        <v>129</v>
      </c>
      <c r="C79" s="5" t="s">
        <v>122</v>
      </c>
      <c r="D79" s="33"/>
      <c r="E79" s="33"/>
      <c r="F79" s="17" t="s">
        <v>15</v>
      </c>
      <c r="G79" s="30">
        <v>811</v>
      </c>
      <c r="H79" s="30"/>
      <c r="I79" s="30"/>
      <c r="J79" s="24"/>
    </row>
    <row r="80" spans="1:10" s="21" customFormat="1" ht="60.75" x14ac:dyDescent="0.45">
      <c r="A80" s="32"/>
      <c r="B80" s="4" t="s">
        <v>130</v>
      </c>
      <c r="C80" s="5" t="s">
        <v>258</v>
      </c>
      <c r="D80" s="33"/>
      <c r="E80" s="33"/>
      <c r="F80" s="17" t="s">
        <v>16</v>
      </c>
      <c r="G80" s="37">
        <v>2500</v>
      </c>
      <c r="H80" s="37"/>
      <c r="I80" s="37"/>
      <c r="J80" s="41" t="s">
        <v>175</v>
      </c>
    </row>
    <row r="81" spans="1:10" s="21" customFormat="1" x14ac:dyDescent="0.45">
      <c r="A81" s="32"/>
      <c r="B81" s="4" t="s">
        <v>131</v>
      </c>
      <c r="C81" s="5" t="s">
        <v>24</v>
      </c>
      <c r="D81" s="33"/>
      <c r="E81" s="33"/>
      <c r="F81" s="17" t="s">
        <v>15</v>
      </c>
      <c r="G81" s="30">
        <v>223</v>
      </c>
      <c r="H81" s="30"/>
      <c r="I81" s="30"/>
      <c r="J81" s="24"/>
    </row>
    <row r="82" spans="1:10" s="21" customFormat="1" x14ac:dyDescent="0.45">
      <c r="A82" s="32"/>
      <c r="B82" s="4" t="s">
        <v>132</v>
      </c>
      <c r="C82" s="5" t="s">
        <v>26</v>
      </c>
      <c r="D82" s="33"/>
      <c r="E82" s="33"/>
      <c r="F82" s="17" t="s">
        <v>27</v>
      </c>
      <c r="G82" s="30">
        <v>4</v>
      </c>
      <c r="H82" s="30"/>
      <c r="I82" s="30"/>
      <c r="J82" s="24"/>
    </row>
    <row r="83" spans="1:10" s="21" customFormat="1" x14ac:dyDescent="0.45">
      <c r="A83" s="32"/>
      <c r="B83" s="4" t="s">
        <v>133</v>
      </c>
      <c r="C83" s="5" t="s">
        <v>28</v>
      </c>
      <c r="D83" s="17"/>
      <c r="E83" s="17"/>
      <c r="F83" s="17" t="s">
        <v>15</v>
      </c>
      <c r="G83" s="30">
        <v>4400</v>
      </c>
      <c r="H83" s="30"/>
      <c r="I83" s="30"/>
      <c r="J83" s="24"/>
    </row>
    <row r="84" spans="1:10" s="21" customFormat="1" ht="40.5" x14ac:dyDescent="0.45">
      <c r="A84" s="32"/>
      <c r="B84" s="4" t="s">
        <v>134</v>
      </c>
      <c r="C84" s="5" t="s">
        <v>25</v>
      </c>
      <c r="D84" s="17"/>
      <c r="E84" s="17"/>
      <c r="F84" s="17" t="s">
        <v>15</v>
      </c>
      <c r="G84" s="30">
        <v>75</v>
      </c>
      <c r="H84" s="30"/>
      <c r="I84" s="30"/>
      <c r="J84" s="24"/>
    </row>
    <row r="85" spans="1:10" s="21" customFormat="1" ht="40.5" x14ac:dyDescent="0.45">
      <c r="A85" s="32"/>
      <c r="B85" s="4" t="s">
        <v>135</v>
      </c>
      <c r="C85" s="70" t="s">
        <v>31</v>
      </c>
      <c r="D85" s="25"/>
      <c r="E85" s="25"/>
      <c r="F85" s="17" t="s">
        <v>32</v>
      </c>
      <c r="G85" s="30">
        <v>50.79</v>
      </c>
      <c r="H85" s="30"/>
      <c r="I85" s="30"/>
      <c r="J85" s="24"/>
    </row>
    <row r="86" spans="1:10" s="21" customFormat="1" x14ac:dyDescent="0.45">
      <c r="A86" s="32"/>
      <c r="B86" s="4" t="s">
        <v>136</v>
      </c>
      <c r="C86" s="70" t="s">
        <v>33</v>
      </c>
      <c r="D86" s="25"/>
      <c r="E86" s="25"/>
      <c r="F86" s="17" t="s">
        <v>32</v>
      </c>
      <c r="G86" s="30">
        <v>0.17960000000000001</v>
      </c>
      <c r="H86" s="30"/>
      <c r="I86" s="30"/>
      <c r="J86" s="24"/>
    </row>
    <row r="87" spans="1:10" s="21" customFormat="1" ht="40.5" x14ac:dyDescent="0.45">
      <c r="A87" s="32"/>
      <c r="B87" s="4" t="s">
        <v>137</v>
      </c>
      <c r="C87" s="70" t="s">
        <v>123</v>
      </c>
      <c r="D87" s="25"/>
      <c r="E87" s="25"/>
      <c r="F87" s="17" t="s">
        <v>32</v>
      </c>
      <c r="G87" s="30">
        <v>6.97</v>
      </c>
      <c r="H87" s="30"/>
      <c r="I87" s="30"/>
      <c r="J87" s="24" t="s">
        <v>124</v>
      </c>
    </row>
    <row r="88" spans="1:10" s="21" customFormat="1" ht="40.5" x14ac:dyDescent="0.45">
      <c r="A88" s="32"/>
      <c r="B88" s="4" t="s">
        <v>138</v>
      </c>
      <c r="C88" s="5" t="s">
        <v>34</v>
      </c>
      <c r="D88" s="17"/>
      <c r="E88" s="17"/>
      <c r="F88" s="17" t="s">
        <v>35</v>
      </c>
      <c r="G88" s="30">
        <v>1</v>
      </c>
      <c r="H88" s="30"/>
      <c r="I88" s="30"/>
      <c r="J88" s="24"/>
    </row>
    <row r="89" spans="1:10" s="21" customFormat="1" ht="40.5" x14ac:dyDescent="0.45">
      <c r="A89" s="32"/>
      <c r="B89" s="4" t="s">
        <v>139</v>
      </c>
      <c r="C89" s="5" t="s">
        <v>36</v>
      </c>
      <c r="D89" s="17"/>
      <c r="E89" s="17"/>
      <c r="F89" s="39" t="s">
        <v>17</v>
      </c>
      <c r="G89" s="37">
        <v>165</v>
      </c>
      <c r="H89" s="37"/>
      <c r="I89" s="37"/>
      <c r="J89" s="41" t="s">
        <v>169</v>
      </c>
    </row>
    <row r="90" spans="1:10" s="21" customFormat="1" ht="40.5" x14ac:dyDescent="0.45">
      <c r="A90" s="32"/>
      <c r="B90" s="4" t="s">
        <v>140</v>
      </c>
      <c r="C90" s="5" t="s">
        <v>38</v>
      </c>
      <c r="D90" s="17"/>
      <c r="E90" s="17"/>
      <c r="F90" s="17" t="s">
        <v>16</v>
      </c>
      <c r="G90" s="67">
        <v>880</v>
      </c>
      <c r="H90" s="67"/>
      <c r="I90" s="67"/>
      <c r="J90" s="41" t="s">
        <v>171</v>
      </c>
    </row>
    <row r="91" spans="1:10" s="21" customFormat="1" x14ac:dyDescent="0.45">
      <c r="A91" s="32"/>
      <c r="B91" s="4" t="s">
        <v>141</v>
      </c>
      <c r="C91" s="5" t="s">
        <v>39</v>
      </c>
      <c r="D91" s="17"/>
      <c r="E91" s="17"/>
      <c r="F91" s="17" t="s">
        <v>15</v>
      </c>
      <c r="G91" s="30">
        <v>4400</v>
      </c>
      <c r="H91" s="30"/>
      <c r="I91" s="30"/>
      <c r="J91" s="24"/>
    </row>
    <row r="92" spans="1:10" s="21" customFormat="1" x14ac:dyDescent="0.45">
      <c r="A92" s="32"/>
      <c r="B92" s="4" t="s">
        <v>142</v>
      </c>
      <c r="C92" s="5" t="s">
        <v>40</v>
      </c>
      <c r="D92" s="17"/>
      <c r="E92" s="17"/>
      <c r="F92" s="17" t="s">
        <v>15</v>
      </c>
      <c r="G92" s="30">
        <v>4400</v>
      </c>
      <c r="H92" s="30"/>
      <c r="I92" s="30"/>
      <c r="J92" s="24"/>
    </row>
    <row r="93" spans="1:10" s="21" customFormat="1" ht="40.5" x14ac:dyDescent="0.45">
      <c r="A93" s="32"/>
      <c r="B93" s="4" t="s">
        <v>143</v>
      </c>
      <c r="C93" s="5" t="s">
        <v>41</v>
      </c>
      <c r="D93" s="17"/>
      <c r="E93" s="17"/>
      <c r="F93" s="17" t="s">
        <v>17</v>
      </c>
      <c r="G93" s="37">
        <v>1920</v>
      </c>
      <c r="H93" s="37"/>
      <c r="I93" s="37"/>
      <c r="J93" s="41" t="s">
        <v>171</v>
      </c>
    </row>
    <row r="94" spans="1:10" s="21" customFormat="1" x14ac:dyDescent="0.45">
      <c r="A94" s="32"/>
      <c r="B94" s="4" t="s">
        <v>176</v>
      </c>
      <c r="C94" s="5" t="s">
        <v>29</v>
      </c>
      <c r="D94" s="17"/>
      <c r="E94" s="17"/>
      <c r="F94" s="17" t="s">
        <v>15</v>
      </c>
      <c r="G94" s="30">
        <v>20</v>
      </c>
      <c r="H94" s="30"/>
      <c r="I94" s="30"/>
      <c r="J94" s="24"/>
    </row>
    <row r="95" spans="1:10" s="21" customFormat="1" x14ac:dyDescent="0.45">
      <c r="A95" s="32"/>
      <c r="B95" s="18">
        <v>6</v>
      </c>
      <c r="C95" s="77" t="s">
        <v>102</v>
      </c>
      <c r="D95" s="78"/>
      <c r="E95" s="78"/>
      <c r="F95" s="29" t="s">
        <v>125</v>
      </c>
      <c r="G95" s="20">
        <v>1</v>
      </c>
      <c r="H95" s="20"/>
      <c r="I95" s="20"/>
      <c r="J95" s="19" t="s">
        <v>111</v>
      </c>
    </row>
    <row r="96" spans="1:10" s="21" customFormat="1" ht="40.5" x14ac:dyDescent="0.45">
      <c r="A96" s="32"/>
      <c r="B96" s="4" t="s">
        <v>112</v>
      </c>
      <c r="C96" s="5" t="s">
        <v>105</v>
      </c>
      <c r="D96" s="33"/>
      <c r="E96" s="33"/>
      <c r="F96" s="17" t="s">
        <v>16</v>
      </c>
      <c r="G96" s="30">
        <v>124</v>
      </c>
      <c r="H96" s="30"/>
      <c r="I96" s="30"/>
      <c r="J96" s="24"/>
    </row>
    <row r="97" spans="1:10" s="21" customFormat="1" ht="40.5" x14ac:dyDescent="0.45">
      <c r="A97" s="32"/>
      <c r="B97" s="4" t="s">
        <v>113</v>
      </c>
      <c r="C97" s="5" t="s">
        <v>59</v>
      </c>
      <c r="D97" s="33"/>
      <c r="E97" s="33"/>
      <c r="F97" s="17" t="s">
        <v>15</v>
      </c>
      <c r="G97" s="30">
        <v>39.5</v>
      </c>
      <c r="H97" s="30"/>
      <c r="I97" s="30"/>
      <c r="J97" s="24"/>
    </row>
    <row r="98" spans="1:10" s="21" customFormat="1" x14ac:dyDescent="0.45">
      <c r="A98" s="32"/>
      <c r="B98" s="4" t="s">
        <v>114</v>
      </c>
      <c r="C98" s="5" t="s">
        <v>28</v>
      </c>
      <c r="D98" s="17"/>
      <c r="E98" s="17"/>
      <c r="F98" s="17" t="s">
        <v>15</v>
      </c>
      <c r="G98" s="30">
        <v>320</v>
      </c>
      <c r="H98" s="30"/>
      <c r="I98" s="30"/>
      <c r="J98" s="24"/>
    </row>
    <row r="99" spans="1:10" s="21" customFormat="1" ht="40.5" x14ac:dyDescent="0.45">
      <c r="A99" s="32"/>
      <c r="B99" s="4" t="s">
        <v>115</v>
      </c>
      <c r="C99" s="5" t="s">
        <v>25</v>
      </c>
      <c r="D99" s="25"/>
      <c r="E99" s="25"/>
      <c r="F99" s="17" t="s">
        <v>15</v>
      </c>
      <c r="G99" s="30">
        <v>12</v>
      </c>
      <c r="H99" s="30"/>
      <c r="I99" s="30"/>
      <c r="J99" s="24"/>
    </row>
    <row r="100" spans="1:10" s="21" customFormat="1" x14ac:dyDescent="0.45">
      <c r="A100" s="32"/>
      <c r="B100" s="4" t="s">
        <v>116</v>
      </c>
      <c r="C100" s="5" t="s">
        <v>66</v>
      </c>
      <c r="D100" s="25"/>
      <c r="E100" s="25"/>
      <c r="F100" s="17" t="s">
        <v>32</v>
      </c>
      <c r="G100" s="30">
        <v>2.1800000000000002</v>
      </c>
      <c r="H100" s="30"/>
      <c r="I100" s="30"/>
      <c r="J100" s="24"/>
    </row>
    <row r="101" spans="1:10" s="21" customFormat="1" ht="40.5" x14ac:dyDescent="0.45">
      <c r="A101" s="32"/>
      <c r="B101" s="4" t="s">
        <v>117</v>
      </c>
      <c r="C101" s="5" t="s">
        <v>67</v>
      </c>
      <c r="D101" s="17"/>
      <c r="E101" s="17"/>
      <c r="F101" s="17" t="s">
        <v>16</v>
      </c>
      <c r="G101" s="37">
        <v>48</v>
      </c>
      <c r="H101" s="37"/>
      <c r="I101" s="37"/>
      <c r="J101" s="41" t="s">
        <v>171</v>
      </c>
    </row>
    <row r="102" spans="1:10" s="21" customFormat="1" x14ac:dyDescent="0.45">
      <c r="A102" s="32"/>
      <c r="B102" s="4" t="s">
        <v>118</v>
      </c>
      <c r="C102" s="5" t="s">
        <v>39</v>
      </c>
      <c r="D102" s="17"/>
      <c r="E102" s="17"/>
      <c r="F102" s="17" t="s">
        <v>15</v>
      </c>
      <c r="G102" s="30">
        <v>320</v>
      </c>
      <c r="H102" s="30"/>
      <c r="I102" s="30"/>
      <c r="J102" s="24"/>
    </row>
    <row r="103" spans="1:10" s="21" customFormat="1" x14ac:dyDescent="0.45">
      <c r="A103" s="32"/>
      <c r="B103" s="74" t="s">
        <v>144</v>
      </c>
      <c r="C103" s="75"/>
      <c r="D103" s="75"/>
      <c r="E103" s="75"/>
      <c r="F103" s="75"/>
      <c r="G103" s="75"/>
      <c r="H103" s="75"/>
      <c r="I103" s="75"/>
      <c r="J103" s="76"/>
    </row>
    <row r="104" spans="1:10" s="21" customFormat="1" x14ac:dyDescent="0.45">
      <c r="A104" s="32"/>
      <c r="B104" s="18">
        <v>7</v>
      </c>
      <c r="C104" s="77" t="s">
        <v>167</v>
      </c>
      <c r="D104" s="78"/>
      <c r="E104" s="78"/>
      <c r="F104" s="29" t="s">
        <v>125</v>
      </c>
      <c r="G104" s="20">
        <v>1</v>
      </c>
      <c r="H104" s="20"/>
      <c r="I104" s="20"/>
      <c r="J104" s="19" t="s">
        <v>152</v>
      </c>
    </row>
    <row r="105" spans="1:10" s="21" customFormat="1" x14ac:dyDescent="0.45">
      <c r="A105" s="32"/>
      <c r="B105" s="4" t="s">
        <v>154</v>
      </c>
      <c r="C105" s="5" t="s">
        <v>119</v>
      </c>
      <c r="D105" s="33"/>
      <c r="E105" s="33"/>
      <c r="F105" s="17" t="s">
        <v>15</v>
      </c>
      <c r="G105" s="30">
        <v>43.24</v>
      </c>
      <c r="H105" s="30"/>
      <c r="I105" s="30"/>
      <c r="J105" s="24"/>
    </row>
    <row r="106" spans="1:10" s="21" customFormat="1" ht="40.5" x14ac:dyDescent="0.45">
      <c r="A106" s="32"/>
      <c r="B106" s="4" t="s">
        <v>155</v>
      </c>
      <c r="C106" s="5" t="s">
        <v>149</v>
      </c>
      <c r="D106" s="33"/>
      <c r="E106" s="33"/>
      <c r="F106" s="17" t="s">
        <v>16</v>
      </c>
      <c r="G106" s="30">
        <f>G105*0.3</f>
        <v>12.972</v>
      </c>
      <c r="H106" s="30"/>
      <c r="I106" s="30"/>
      <c r="J106" s="24"/>
    </row>
    <row r="107" spans="1:10" s="21" customFormat="1" ht="40.5" x14ac:dyDescent="0.45">
      <c r="A107" s="32"/>
      <c r="B107" s="4" t="s">
        <v>156</v>
      </c>
      <c r="C107" s="5" t="s">
        <v>145</v>
      </c>
      <c r="D107" s="33"/>
      <c r="E107" s="33"/>
      <c r="F107" s="17" t="s">
        <v>15</v>
      </c>
      <c r="G107" s="37">
        <v>55</v>
      </c>
      <c r="H107" s="37"/>
      <c r="I107" s="37"/>
      <c r="J107" s="41" t="s">
        <v>171</v>
      </c>
    </row>
    <row r="108" spans="1:10" s="21" customFormat="1" ht="40.5" x14ac:dyDescent="0.45">
      <c r="A108" s="32"/>
      <c r="B108" s="4" t="s">
        <v>157</v>
      </c>
      <c r="C108" s="5" t="s">
        <v>120</v>
      </c>
      <c r="D108" s="33"/>
      <c r="E108" s="33"/>
      <c r="F108" s="17" t="s">
        <v>16</v>
      </c>
      <c r="G108" s="37">
        <v>15</v>
      </c>
      <c r="H108" s="37"/>
      <c r="I108" s="37"/>
      <c r="J108" s="41" t="s">
        <v>171</v>
      </c>
    </row>
    <row r="109" spans="1:10" s="21" customFormat="1" ht="40.5" x14ac:dyDescent="0.45">
      <c r="A109" s="32"/>
      <c r="B109" s="4" t="s">
        <v>158</v>
      </c>
      <c r="C109" s="5" t="s">
        <v>146</v>
      </c>
      <c r="D109" s="33"/>
      <c r="E109" s="33"/>
      <c r="F109" s="17" t="s">
        <v>15</v>
      </c>
      <c r="G109" s="37">
        <v>28</v>
      </c>
      <c r="H109" s="37"/>
      <c r="I109" s="37"/>
      <c r="J109" s="41" t="s">
        <v>171</v>
      </c>
    </row>
    <row r="110" spans="1:10" s="21" customFormat="1" ht="45.75" customHeight="1" x14ac:dyDescent="0.45">
      <c r="A110" s="32"/>
      <c r="B110" s="4" t="s">
        <v>159</v>
      </c>
      <c r="C110" s="5" t="s">
        <v>147</v>
      </c>
      <c r="D110" s="17"/>
      <c r="E110" s="17"/>
      <c r="F110" s="17" t="s">
        <v>15</v>
      </c>
      <c r="G110" s="37">
        <v>44</v>
      </c>
      <c r="H110" s="37"/>
      <c r="I110" s="37"/>
      <c r="J110" s="41" t="s">
        <v>171</v>
      </c>
    </row>
    <row r="111" spans="1:10" s="21" customFormat="1" ht="40.5" x14ac:dyDescent="0.45">
      <c r="A111" s="32"/>
      <c r="B111" s="4" t="s">
        <v>160</v>
      </c>
      <c r="C111" s="70" t="s">
        <v>31</v>
      </c>
      <c r="D111" s="25"/>
      <c r="E111" s="25"/>
      <c r="F111" s="17" t="s">
        <v>32</v>
      </c>
      <c r="G111" s="30">
        <v>0.76400000000000001</v>
      </c>
      <c r="H111" s="30"/>
      <c r="I111" s="30"/>
      <c r="J111" s="24"/>
    </row>
    <row r="112" spans="1:10" s="21" customFormat="1" x14ac:dyDescent="0.45">
      <c r="A112" s="32"/>
      <c r="B112" s="4" t="s">
        <v>161</v>
      </c>
      <c r="C112" s="70" t="s">
        <v>150</v>
      </c>
      <c r="D112" s="25"/>
      <c r="E112" s="25"/>
      <c r="F112" s="17" t="s">
        <v>32</v>
      </c>
      <c r="G112" s="30">
        <v>0.14000000000000001</v>
      </c>
      <c r="H112" s="30"/>
      <c r="I112" s="30"/>
      <c r="J112" s="24"/>
    </row>
    <row r="113" spans="1:10" s="21" customFormat="1" ht="101.25" x14ac:dyDescent="0.45">
      <c r="A113" s="32"/>
      <c r="B113" s="4" t="s">
        <v>162</v>
      </c>
      <c r="C113" s="70" t="s">
        <v>151</v>
      </c>
      <c r="D113" s="25"/>
      <c r="E113" s="25"/>
      <c r="F113" s="17" t="s">
        <v>32</v>
      </c>
      <c r="G113" s="30">
        <v>0.46</v>
      </c>
      <c r="H113" s="30"/>
      <c r="I113" s="30"/>
      <c r="J113" s="24" t="s">
        <v>153</v>
      </c>
    </row>
    <row r="114" spans="1:10" s="21" customFormat="1" ht="40.5" x14ac:dyDescent="0.45">
      <c r="A114" s="32"/>
      <c r="B114" s="4" t="s">
        <v>163</v>
      </c>
      <c r="C114" s="5" t="s">
        <v>34</v>
      </c>
      <c r="D114" s="17"/>
      <c r="E114" s="17"/>
      <c r="F114" s="17" t="s">
        <v>35</v>
      </c>
      <c r="G114" s="30">
        <v>1</v>
      </c>
      <c r="H114" s="30"/>
      <c r="I114" s="30"/>
      <c r="J114" s="24"/>
    </row>
    <row r="115" spans="1:10" s="21" customFormat="1" ht="40.5" x14ac:dyDescent="0.45">
      <c r="A115" s="32"/>
      <c r="B115" s="4" t="s">
        <v>164</v>
      </c>
      <c r="C115" s="5" t="s">
        <v>148</v>
      </c>
      <c r="D115" s="17"/>
      <c r="E115" s="17"/>
      <c r="F115" s="17" t="s">
        <v>16</v>
      </c>
      <c r="G115" s="37">
        <v>29</v>
      </c>
      <c r="H115" s="37"/>
      <c r="I115" s="37"/>
      <c r="J115" s="41" t="s">
        <v>171</v>
      </c>
    </row>
    <row r="116" spans="1:10" s="21" customFormat="1" x14ac:dyDescent="0.45">
      <c r="A116" s="32"/>
      <c r="B116" s="4" t="s">
        <v>165</v>
      </c>
      <c r="C116" s="5" t="s">
        <v>39</v>
      </c>
      <c r="D116" s="17"/>
      <c r="E116" s="17"/>
      <c r="F116" s="17" t="s">
        <v>15</v>
      </c>
      <c r="G116" s="30">
        <v>43.24</v>
      </c>
      <c r="H116" s="30"/>
      <c r="I116" s="30"/>
      <c r="J116" s="24"/>
    </row>
  </sheetData>
  <autoFilter ref="B15:J116" xr:uid="{EB69F34E-DE93-47CA-8ABC-7679792C8080}"/>
  <mergeCells count="23">
    <mergeCell ref="C104:E104"/>
    <mergeCell ref="D3:I3"/>
    <mergeCell ref="B9:I9"/>
    <mergeCell ref="J12:J13"/>
    <mergeCell ref="F12:F13"/>
    <mergeCell ref="C10:F10"/>
    <mergeCell ref="B8:I8"/>
    <mergeCell ref="H12:I12"/>
    <mergeCell ref="A12:A13"/>
    <mergeCell ref="B12:B13"/>
    <mergeCell ref="C12:C13"/>
    <mergeCell ref="D12:D13"/>
    <mergeCell ref="E12:E13"/>
    <mergeCell ref="G12:G13"/>
    <mergeCell ref="B14:J14"/>
    <mergeCell ref="C31:E31"/>
    <mergeCell ref="B41:J41"/>
    <mergeCell ref="C42:E42"/>
    <mergeCell ref="C66:E66"/>
    <mergeCell ref="B74:J74"/>
    <mergeCell ref="C75:E75"/>
    <mergeCell ref="C95:E95"/>
    <mergeCell ref="B103:J103"/>
  </mergeCells>
  <phoneticPr fontId="2" type="noConversion"/>
  <pageMargins left="0.31496062992125984" right="0.31496062992125984" top="0.35433070866141736" bottom="0.35433070866141736" header="0.31496062992125984" footer="0.31496062992125984"/>
  <pageSetup paperSize="8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E909-910C-4745-88A2-35F61A1A3F62}">
  <sheetPr>
    <pageSetUpPr fitToPage="1"/>
  </sheetPr>
  <dimension ref="A2:J64"/>
  <sheetViews>
    <sheetView topLeftCell="B1" zoomScale="40" zoomScaleNormal="40" zoomScaleSheetLayoutView="90" workbookViewId="0">
      <selection activeCell="C10" sqref="C10:F10"/>
    </sheetView>
  </sheetViews>
  <sheetFormatPr defaultColWidth="9.1328125" defaultRowHeight="21" x14ac:dyDescent="0.45"/>
  <cols>
    <col min="1" max="1" width="0" style="9" hidden="1" customWidth="1"/>
    <col min="2" max="2" width="12" style="8" bestFit="1" customWidth="1"/>
    <col min="3" max="3" width="102.265625" style="3" customWidth="1"/>
    <col min="4" max="4" width="43" style="12" bestFit="1" customWidth="1"/>
    <col min="5" max="5" width="28.3984375" style="12" bestFit="1" customWidth="1"/>
    <col min="6" max="6" width="15.59765625" style="12" customWidth="1"/>
    <col min="7" max="7" width="15.3984375" style="23" bestFit="1" customWidth="1"/>
    <col min="8" max="8" width="27.86328125" style="13" customWidth="1"/>
    <col min="9" max="9" width="31.265625" style="13" customWidth="1"/>
    <col min="10" max="10" width="46.3984375" style="13" customWidth="1"/>
    <col min="11" max="16384" width="9.1328125" style="9"/>
  </cols>
  <sheetData>
    <row r="2" spans="1:10" x14ac:dyDescent="0.45">
      <c r="E2" s="27"/>
    </row>
    <row r="3" spans="1:10" ht="28.15" x14ac:dyDescent="0.45">
      <c r="D3" s="86" t="s">
        <v>8</v>
      </c>
      <c r="E3" s="86"/>
      <c r="F3" s="86"/>
      <c r="G3" s="86"/>
      <c r="H3" s="86"/>
      <c r="I3" s="86"/>
    </row>
    <row r="5" spans="1:10" ht="107.25" customHeight="1" x14ac:dyDescent="0.45">
      <c r="D5" s="26"/>
      <c r="E5" s="26"/>
      <c r="F5" s="26"/>
      <c r="G5" s="26"/>
      <c r="H5" s="26"/>
      <c r="J5" s="69"/>
    </row>
    <row r="6" spans="1:10" ht="21" customHeight="1" x14ac:dyDescent="0.45">
      <c r="D6" s="26"/>
      <c r="E6" s="26"/>
      <c r="F6" s="26"/>
      <c r="G6" s="26"/>
      <c r="H6" s="26"/>
    </row>
    <row r="7" spans="1:10" x14ac:dyDescent="0.45">
      <c r="B7" s="10"/>
      <c r="C7" s="1"/>
      <c r="D7" s="11"/>
      <c r="E7" s="11"/>
      <c r="F7" s="11"/>
      <c r="J7" s="15"/>
    </row>
    <row r="8" spans="1:10" ht="21" customHeight="1" x14ac:dyDescent="0.45">
      <c r="B8" s="90" t="s">
        <v>166</v>
      </c>
      <c r="C8" s="90"/>
      <c r="D8" s="90"/>
      <c r="E8" s="90"/>
      <c r="F8" s="90"/>
      <c r="G8" s="90"/>
      <c r="H8" s="90"/>
      <c r="I8" s="90"/>
      <c r="J8" s="2"/>
    </row>
    <row r="9" spans="1:10" ht="63" customHeight="1" x14ac:dyDescent="0.45">
      <c r="B9" s="87" t="s">
        <v>13</v>
      </c>
      <c r="C9" s="87"/>
      <c r="D9" s="87"/>
      <c r="E9" s="87"/>
      <c r="F9" s="87"/>
      <c r="G9" s="87"/>
      <c r="H9" s="87"/>
      <c r="I9" s="87"/>
    </row>
    <row r="10" spans="1:10" x14ac:dyDescent="0.45">
      <c r="B10" s="16"/>
      <c r="C10" s="87"/>
      <c r="D10" s="87"/>
      <c r="E10" s="87"/>
      <c r="F10" s="87"/>
      <c r="J10" s="14" t="s">
        <v>14</v>
      </c>
    </row>
    <row r="11" spans="1:10" ht="21.4" thickBot="1" x14ac:dyDescent="0.5"/>
    <row r="12" spans="1:10" ht="74.25" customHeight="1" x14ac:dyDescent="0.45">
      <c r="A12" s="79" t="s">
        <v>9</v>
      </c>
      <c r="B12" s="81" t="s">
        <v>9</v>
      </c>
      <c r="C12" s="83" t="s">
        <v>0</v>
      </c>
      <c r="D12" s="73" t="s">
        <v>1</v>
      </c>
      <c r="E12" s="73" t="s">
        <v>2</v>
      </c>
      <c r="F12" s="73" t="s">
        <v>3</v>
      </c>
      <c r="G12" s="71" t="s">
        <v>4</v>
      </c>
      <c r="H12" s="91" t="s">
        <v>259</v>
      </c>
      <c r="I12" s="92"/>
      <c r="J12" s="88" t="s">
        <v>5</v>
      </c>
    </row>
    <row r="13" spans="1:10" ht="39.75" x14ac:dyDescent="0.45">
      <c r="A13" s="80"/>
      <c r="B13" s="82"/>
      <c r="C13" s="84"/>
      <c r="D13" s="85"/>
      <c r="E13" s="85"/>
      <c r="F13" s="85"/>
      <c r="G13" s="72"/>
      <c r="H13" s="28" t="s">
        <v>6</v>
      </c>
      <c r="I13" s="28" t="s">
        <v>7</v>
      </c>
      <c r="J13" s="89"/>
    </row>
    <row r="14" spans="1:10" s="21" customFormat="1" ht="21.6" customHeight="1" x14ac:dyDescent="0.45">
      <c r="A14" s="43"/>
      <c r="B14" s="74" t="s">
        <v>234</v>
      </c>
      <c r="C14" s="75"/>
      <c r="D14" s="75"/>
      <c r="E14" s="75"/>
      <c r="F14" s="75"/>
      <c r="G14" s="75"/>
      <c r="H14" s="75"/>
      <c r="I14" s="75"/>
      <c r="J14" s="76"/>
    </row>
    <row r="15" spans="1:10" s="21" customFormat="1" ht="41.25" customHeight="1" x14ac:dyDescent="0.45">
      <c r="A15" s="43"/>
      <c r="B15" s="18">
        <v>9</v>
      </c>
      <c r="C15" s="77" t="s">
        <v>178</v>
      </c>
      <c r="D15" s="78"/>
      <c r="E15" s="78"/>
      <c r="F15" s="29"/>
      <c r="G15" s="20"/>
      <c r="H15" s="20"/>
      <c r="I15" s="20"/>
      <c r="J15" s="19" t="s">
        <v>235</v>
      </c>
    </row>
    <row r="16" spans="1:10" s="21" customFormat="1" ht="41.25" customHeight="1" x14ac:dyDescent="0.45">
      <c r="A16" s="43"/>
      <c r="B16" s="53" t="s">
        <v>236</v>
      </c>
      <c r="C16" s="5" t="s">
        <v>237</v>
      </c>
      <c r="D16" s="17" t="s">
        <v>182</v>
      </c>
      <c r="E16" s="17"/>
      <c r="F16" s="17" t="s">
        <v>16</v>
      </c>
      <c r="G16" s="37">
        <v>105</v>
      </c>
      <c r="H16" s="22"/>
      <c r="I16" s="22"/>
      <c r="J16" s="48" t="s">
        <v>171</v>
      </c>
    </row>
    <row r="17" spans="2:10" ht="59.65" x14ac:dyDescent="0.45">
      <c r="B17" s="53" t="s">
        <v>238</v>
      </c>
      <c r="C17" s="5" t="s">
        <v>239</v>
      </c>
      <c r="D17" s="17" t="s">
        <v>182</v>
      </c>
      <c r="E17" s="17"/>
      <c r="F17" s="17" t="s">
        <v>16</v>
      </c>
      <c r="G17" s="37">
        <v>429</v>
      </c>
      <c r="H17" s="22"/>
      <c r="I17" s="22"/>
      <c r="J17" s="48" t="s">
        <v>171</v>
      </c>
    </row>
    <row r="18" spans="2:10" x14ac:dyDescent="0.45">
      <c r="B18" s="53" t="s">
        <v>240</v>
      </c>
      <c r="C18" s="54" t="s">
        <v>241</v>
      </c>
      <c r="D18" s="17" t="s">
        <v>204</v>
      </c>
      <c r="E18" s="17"/>
      <c r="F18" s="17" t="s">
        <v>98</v>
      </c>
      <c r="G18" s="55">
        <v>35792</v>
      </c>
      <c r="H18" s="22"/>
      <c r="I18" s="22"/>
      <c r="J18" s="48"/>
    </row>
    <row r="19" spans="2:10" x14ac:dyDescent="0.45">
      <c r="B19" s="53"/>
      <c r="C19" s="5" t="s">
        <v>183</v>
      </c>
      <c r="D19" s="17"/>
      <c r="E19" s="17"/>
      <c r="F19" s="17"/>
      <c r="G19" s="30"/>
      <c r="H19" s="22"/>
      <c r="I19" s="22"/>
      <c r="J19" s="48"/>
    </row>
    <row r="20" spans="2:10" x14ac:dyDescent="0.45">
      <c r="B20" s="53" t="s">
        <v>242</v>
      </c>
      <c r="C20" s="5" t="s">
        <v>243</v>
      </c>
      <c r="D20" s="17" t="s">
        <v>186</v>
      </c>
      <c r="E20" s="17"/>
      <c r="F20" s="17" t="s">
        <v>32</v>
      </c>
      <c r="G20" s="56">
        <f>22180.76/1000</f>
        <v>22.180759999999999</v>
      </c>
      <c r="H20" s="22"/>
      <c r="I20" s="22"/>
      <c r="J20" s="48"/>
    </row>
    <row r="21" spans="2:10" ht="54.75" customHeight="1" x14ac:dyDescent="0.45">
      <c r="B21" s="53" t="s">
        <v>244</v>
      </c>
      <c r="C21" s="5" t="s">
        <v>185</v>
      </c>
      <c r="D21" s="17" t="s">
        <v>186</v>
      </c>
      <c r="E21" s="17"/>
      <c r="F21" s="17" t="s">
        <v>32</v>
      </c>
      <c r="G21" s="56">
        <f>9234.27/1000</f>
        <v>9.2342700000000004</v>
      </c>
      <c r="H21" s="22"/>
      <c r="I21" s="22"/>
      <c r="J21" s="48"/>
    </row>
    <row r="22" spans="2:10" x14ac:dyDescent="0.45">
      <c r="B22" s="53" t="s">
        <v>245</v>
      </c>
      <c r="C22" s="5" t="s">
        <v>246</v>
      </c>
      <c r="D22" s="17" t="s">
        <v>186</v>
      </c>
      <c r="E22" s="17"/>
      <c r="F22" s="17" t="s">
        <v>32</v>
      </c>
      <c r="G22" s="56">
        <f>17947.66/1000</f>
        <v>17.947659999999999</v>
      </c>
      <c r="H22" s="22"/>
      <c r="I22" s="22"/>
      <c r="J22" s="48"/>
    </row>
    <row r="23" spans="2:10" ht="37.5" customHeight="1" x14ac:dyDescent="0.45">
      <c r="B23" s="53" t="s">
        <v>247</v>
      </c>
      <c r="C23" s="5" t="s">
        <v>248</v>
      </c>
      <c r="D23" s="17" t="s">
        <v>249</v>
      </c>
      <c r="E23" s="17"/>
      <c r="F23" s="17" t="s">
        <v>32</v>
      </c>
      <c r="G23" s="57">
        <f>3058.2/1000</f>
        <v>3.0581999999999998</v>
      </c>
      <c r="H23" s="22"/>
      <c r="I23" s="22"/>
      <c r="J23" s="48"/>
    </row>
    <row r="24" spans="2:10" x14ac:dyDescent="0.45">
      <c r="B24" s="53"/>
      <c r="C24" s="5" t="s">
        <v>190</v>
      </c>
      <c r="D24" s="17"/>
      <c r="E24" s="17"/>
      <c r="F24" s="17"/>
      <c r="G24" s="58"/>
      <c r="H24" s="22"/>
      <c r="I24" s="22"/>
      <c r="J24" s="48"/>
    </row>
    <row r="25" spans="2:10" s="6" customFormat="1" ht="20.25" x14ac:dyDescent="0.45">
      <c r="B25" s="53" t="s">
        <v>250</v>
      </c>
      <c r="C25" s="5" t="s">
        <v>243</v>
      </c>
      <c r="D25" s="17" t="s">
        <v>186</v>
      </c>
      <c r="E25" s="17"/>
      <c r="F25" s="17" t="s">
        <v>32</v>
      </c>
      <c r="G25" s="56">
        <f>286.56/1000</f>
        <v>0.28655999999999998</v>
      </c>
      <c r="H25" s="22"/>
      <c r="I25" s="22"/>
      <c r="J25" s="48"/>
    </row>
    <row r="26" spans="2:10" s="6" customFormat="1" ht="20.25" x14ac:dyDescent="0.45">
      <c r="B26" s="53" t="s">
        <v>251</v>
      </c>
      <c r="C26" s="5" t="s">
        <v>252</v>
      </c>
      <c r="D26" s="17" t="s">
        <v>201</v>
      </c>
      <c r="E26" s="17"/>
      <c r="F26" s="17" t="s">
        <v>32</v>
      </c>
      <c r="G26" s="56">
        <f>1693.56/1000</f>
        <v>1.69356</v>
      </c>
      <c r="H26" s="22"/>
      <c r="I26" s="22"/>
      <c r="J26" s="48"/>
    </row>
    <row r="27" spans="2:10" s="6" customFormat="1" ht="20.25" x14ac:dyDescent="0.45">
      <c r="B27" s="53" t="s">
        <v>253</v>
      </c>
      <c r="C27" s="5" t="s">
        <v>254</v>
      </c>
      <c r="D27" s="17" t="s">
        <v>195</v>
      </c>
      <c r="E27" s="17"/>
      <c r="F27" s="17" t="s">
        <v>32</v>
      </c>
      <c r="G27" s="56">
        <f>336.24/1000</f>
        <v>0.33623999999999998</v>
      </c>
      <c r="H27" s="22"/>
      <c r="I27" s="22"/>
      <c r="J27" s="48"/>
    </row>
    <row r="28" spans="2:10" s="7" customFormat="1" ht="20.25" x14ac:dyDescent="0.45">
      <c r="B28" s="53" t="s">
        <v>255</v>
      </c>
      <c r="C28" s="54" t="s">
        <v>256</v>
      </c>
      <c r="D28" s="17" t="s">
        <v>198</v>
      </c>
      <c r="E28" s="17"/>
      <c r="F28" s="17" t="s">
        <v>32</v>
      </c>
      <c r="G28" s="57">
        <f>3731.4/1000</f>
        <v>3.7314000000000003</v>
      </c>
      <c r="H28" s="22"/>
      <c r="I28" s="22"/>
      <c r="J28" s="48"/>
    </row>
    <row r="29" spans="2:10" s="7" customFormat="1" ht="20.25" x14ac:dyDescent="0.45">
      <c r="B29" s="74" t="s">
        <v>177</v>
      </c>
      <c r="C29" s="75"/>
      <c r="D29" s="75"/>
      <c r="E29" s="75"/>
      <c r="F29" s="75"/>
      <c r="G29" s="75"/>
      <c r="H29" s="75"/>
      <c r="I29" s="75"/>
      <c r="J29" s="76"/>
    </row>
    <row r="30" spans="2:10" s="6" customFormat="1" ht="20.25" x14ac:dyDescent="0.45">
      <c r="B30" s="18">
        <v>10</v>
      </c>
      <c r="C30" s="77" t="s">
        <v>178</v>
      </c>
      <c r="D30" s="78"/>
      <c r="E30" s="78"/>
      <c r="F30" s="29"/>
      <c r="G30" s="20"/>
      <c r="H30" s="20"/>
      <c r="I30" s="20"/>
      <c r="J30" s="19" t="s">
        <v>179</v>
      </c>
    </row>
    <row r="31" spans="2:10" s="6" customFormat="1" ht="59.65" x14ac:dyDescent="0.45">
      <c r="B31" s="44" t="s">
        <v>180</v>
      </c>
      <c r="C31" s="45" t="s">
        <v>181</v>
      </c>
      <c r="D31" s="46" t="s">
        <v>182</v>
      </c>
      <c r="E31" s="46"/>
      <c r="F31" s="46" t="s">
        <v>16</v>
      </c>
      <c r="G31" s="59">
        <v>45</v>
      </c>
      <c r="H31" s="22"/>
      <c r="I31" s="22"/>
      <c r="J31" s="48" t="s">
        <v>171</v>
      </c>
    </row>
    <row r="32" spans="2:10" s="6" customFormat="1" ht="117.75" customHeight="1" x14ac:dyDescent="0.45">
      <c r="B32" s="44"/>
      <c r="C32" s="45" t="s">
        <v>183</v>
      </c>
      <c r="D32" s="46"/>
      <c r="E32" s="46"/>
      <c r="F32" s="46"/>
      <c r="G32" s="47"/>
      <c r="H32" s="22"/>
      <c r="I32" s="22"/>
      <c r="J32" s="48"/>
    </row>
    <row r="33" spans="2:10" ht="59.65" x14ac:dyDescent="0.45">
      <c r="B33" s="44" t="s">
        <v>184</v>
      </c>
      <c r="C33" s="45" t="s">
        <v>185</v>
      </c>
      <c r="D33" s="46" t="s">
        <v>186</v>
      </c>
      <c r="E33" s="46"/>
      <c r="F33" s="46" t="s">
        <v>32</v>
      </c>
      <c r="G33" s="60">
        <v>1.9</v>
      </c>
      <c r="H33" s="22"/>
      <c r="I33" s="22"/>
      <c r="J33" s="48" t="s">
        <v>171</v>
      </c>
    </row>
    <row r="34" spans="2:10" ht="59.65" x14ac:dyDescent="0.45">
      <c r="B34" s="44" t="s">
        <v>187</v>
      </c>
      <c r="C34" s="45" t="s">
        <v>188</v>
      </c>
      <c r="D34" s="46" t="s">
        <v>189</v>
      </c>
      <c r="E34" s="46"/>
      <c r="F34" s="46" t="s">
        <v>32</v>
      </c>
      <c r="G34" s="61">
        <v>1.4</v>
      </c>
      <c r="H34" s="22"/>
      <c r="I34" s="22"/>
      <c r="J34" s="48" t="s">
        <v>171</v>
      </c>
    </row>
    <row r="35" spans="2:10" x14ac:dyDescent="0.45">
      <c r="B35" s="44"/>
      <c r="C35" s="45" t="s">
        <v>190</v>
      </c>
      <c r="D35" s="46"/>
      <c r="E35" s="46"/>
      <c r="F35" s="46"/>
      <c r="G35" s="49"/>
      <c r="H35" s="22"/>
      <c r="I35" s="22"/>
      <c r="J35" s="48"/>
    </row>
    <row r="36" spans="2:10" x14ac:dyDescent="0.45">
      <c r="B36" s="44" t="s">
        <v>191</v>
      </c>
      <c r="C36" s="45" t="s">
        <v>192</v>
      </c>
      <c r="D36" s="46" t="s">
        <v>186</v>
      </c>
      <c r="E36" s="46"/>
      <c r="F36" s="46" t="s">
        <v>32</v>
      </c>
      <c r="G36" s="50">
        <f>9.5/1000</f>
        <v>9.4999999999999998E-3</v>
      </c>
      <c r="H36" s="22"/>
      <c r="I36" s="22"/>
      <c r="J36" s="48"/>
    </row>
    <row r="37" spans="2:10" x14ac:dyDescent="0.45">
      <c r="B37" s="44" t="s">
        <v>193</v>
      </c>
      <c r="C37" s="45" t="s">
        <v>194</v>
      </c>
      <c r="D37" s="46" t="s">
        <v>195</v>
      </c>
      <c r="E37" s="46"/>
      <c r="F37" s="46" t="s">
        <v>32</v>
      </c>
      <c r="G37" s="50">
        <f>8.1/1000</f>
        <v>8.0999999999999996E-3</v>
      </c>
      <c r="H37" s="22"/>
      <c r="I37" s="22"/>
      <c r="J37" s="48"/>
    </row>
    <row r="38" spans="2:10" ht="40.5" x14ac:dyDescent="0.45">
      <c r="B38" s="44" t="s">
        <v>196</v>
      </c>
      <c r="C38" s="45" t="s">
        <v>197</v>
      </c>
      <c r="D38" s="46" t="s">
        <v>198</v>
      </c>
      <c r="E38" s="46"/>
      <c r="F38" s="46" t="s">
        <v>32</v>
      </c>
      <c r="G38" s="50">
        <f>3.3/1000</f>
        <v>3.3E-3</v>
      </c>
      <c r="H38" s="22"/>
      <c r="I38" s="22"/>
      <c r="J38" s="48"/>
    </row>
    <row r="39" spans="2:10" x14ac:dyDescent="0.45">
      <c r="B39" s="44" t="s">
        <v>199</v>
      </c>
      <c r="C39" s="45" t="s">
        <v>200</v>
      </c>
      <c r="D39" s="46" t="s">
        <v>201</v>
      </c>
      <c r="E39" s="46"/>
      <c r="F39" s="46" t="s">
        <v>32</v>
      </c>
      <c r="G39" s="50">
        <f>148.4/1000</f>
        <v>0.1484</v>
      </c>
      <c r="H39" s="22"/>
      <c r="I39" s="22"/>
      <c r="J39" s="48"/>
    </row>
    <row r="40" spans="2:10" x14ac:dyDescent="0.45">
      <c r="B40" s="44" t="s">
        <v>202</v>
      </c>
      <c r="C40" s="45" t="s">
        <v>203</v>
      </c>
      <c r="D40" s="46" t="s">
        <v>204</v>
      </c>
      <c r="E40" s="46"/>
      <c r="F40" s="46" t="s">
        <v>98</v>
      </c>
      <c r="G40" s="52">
        <f>3525.4</f>
        <v>3525.4</v>
      </c>
      <c r="H40" s="22"/>
      <c r="I40" s="22"/>
      <c r="J40" s="48"/>
    </row>
    <row r="41" spans="2:10" x14ac:dyDescent="0.45">
      <c r="B41" s="18">
        <v>11</v>
      </c>
      <c r="C41" s="77" t="s">
        <v>205</v>
      </c>
      <c r="D41" s="78"/>
      <c r="E41" s="78"/>
      <c r="F41" s="29"/>
      <c r="G41" s="20"/>
      <c r="H41" s="20"/>
      <c r="I41" s="20"/>
      <c r="J41" s="19" t="s">
        <v>179</v>
      </c>
    </row>
    <row r="42" spans="2:10" ht="40.5" x14ac:dyDescent="0.45">
      <c r="B42" s="44" t="s">
        <v>206</v>
      </c>
      <c r="C42" s="45" t="s">
        <v>207</v>
      </c>
      <c r="D42" s="46" t="s">
        <v>208</v>
      </c>
      <c r="E42" s="46"/>
      <c r="F42" s="46" t="s">
        <v>15</v>
      </c>
      <c r="G42" s="47">
        <v>10.199999999999999</v>
      </c>
      <c r="H42" s="22"/>
      <c r="I42" s="22"/>
      <c r="J42" s="48"/>
    </row>
    <row r="43" spans="2:10" x14ac:dyDescent="0.45">
      <c r="B43" s="44" t="s">
        <v>209</v>
      </c>
      <c r="C43" s="45" t="s">
        <v>210</v>
      </c>
      <c r="D43" s="46" t="s">
        <v>211</v>
      </c>
      <c r="E43" s="46"/>
      <c r="F43" s="46" t="s">
        <v>98</v>
      </c>
      <c r="G43" s="47">
        <v>143.19999999999999</v>
      </c>
      <c r="H43" s="22"/>
      <c r="I43" s="22"/>
      <c r="J43" s="48"/>
    </row>
    <row r="44" spans="2:10" x14ac:dyDescent="0.45">
      <c r="B44" s="44" t="s">
        <v>212</v>
      </c>
      <c r="C44" s="45" t="s">
        <v>213</v>
      </c>
      <c r="D44" s="46"/>
      <c r="E44" s="46"/>
      <c r="F44" s="46" t="s">
        <v>11</v>
      </c>
      <c r="G44" s="47">
        <v>64</v>
      </c>
      <c r="H44" s="22"/>
      <c r="I44" s="22"/>
      <c r="J44" s="48"/>
    </row>
    <row r="45" spans="2:10" x14ac:dyDescent="0.45">
      <c r="B45" s="44" t="s">
        <v>214</v>
      </c>
      <c r="C45" s="51" t="s">
        <v>215</v>
      </c>
      <c r="D45" s="46" t="s">
        <v>216</v>
      </c>
      <c r="E45" s="46"/>
      <c r="F45" s="46" t="s">
        <v>98</v>
      </c>
      <c r="G45" s="47">
        <v>11</v>
      </c>
      <c r="H45" s="22"/>
      <c r="I45" s="22"/>
      <c r="J45" s="48"/>
    </row>
    <row r="46" spans="2:10" x14ac:dyDescent="0.45">
      <c r="B46" s="44" t="s">
        <v>217</v>
      </c>
      <c r="C46" s="51" t="s">
        <v>218</v>
      </c>
      <c r="D46" s="46" t="s">
        <v>216</v>
      </c>
      <c r="E46" s="46"/>
      <c r="F46" s="46" t="s">
        <v>98</v>
      </c>
      <c r="G46" s="47">
        <v>0.2</v>
      </c>
      <c r="H46" s="22"/>
      <c r="I46" s="22"/>
      <c r="J46" s="48"/>
    </row>
    <row r="47" spans="2:10" x14ac:dyDescent="0.45">
      <c r="B47" s="74" t="s">
        <v>219</v>
      </c>
      <c r="C47" s="75"/>
      <c r="D47" s="75"/>
      <c r="E47" s="75"/>
      <c r="F47" s="75"/>
      <c r="G47" s="75"/>
      <c r="H47" s="75"/>
      <c r="I47" s="75"/>
      <c r="J47" s="76"/>
    </row>
    <row r="48" spans="2:10" x14ac:dyDescent="0.45">
      <c r="B48" s="18">
        <v>12</v>
      </c>
      <c r="C48" s="77" t="s">
        <v>178</v>
      </c>
      <c r="D48" s="78"/>
      <c r="E48" s="78"/>
      <c r="F48" s="29"/>
      <c r="G48" s="20"/>
      <c r="H48" s="20"/>
      <c r="I48" s="20"/>
      <c r="J48" s="19" t="s">
        <v>220</v>
      </c>
    </row>
    <row r="49" spans="2:10" ht="59.65" x14ac:dyDescent="0.45">
      <c r="B49" s="44" t="s">
        <v>221</v>
      </c>
      <c r="C49" s="45" t="s">
        <v>181</v>
      </c>
      <c r="D49" s="46" t="s">
        <v>182</v>
      </c>
      <c r="E49" s="46"/>
      <c r="F49" s="46" t="s">
        <v>16</v>
      </c>
      <c r="G49" s="59">
        <v>45</v>
      </c>
      <c r="H49" s="22"/>
      <c r="I49" s="22"/>
      <c r="J49" s="48" t="s">
        <v>171</v>
      </c>
    </row>
    <row r="50" spans="2:10" x14ac:dyDescent="0.45">
      <c r="B50" s="44"/>
      <c r="C50" s="45" t="s">
        <v>183</v>
      </c>
      <c r="D50" s="46"/>
      <c r="E50" s="46"/>
      <c r="F50" s="46"/>
      <c r="G50" s="47"/>
      <c r="H50" s="22"/>
      <c r="I50" s="22"/>
      <c r="J50" s="48"/>
    </row>
    <row r="51" spans="2:10" ht="59.65" x14ac:dyDescent="0.45">
      <c r="B51" s="44" t="s">
        <v>222</v>
      </c>
      <c r="C51" s="45" t="s">
        <v>185</v>
      </c>
      <c r="D51" s="46" t="s">
        <v>186</v>
      </c>
      <c r="E51" s="46"/>
      <c r="F51" s="46" t="s">
        <v>32</v>
      </c>
      <c r="G51" s="60">
        <v>1.9</v>
      </c>
      <c r="H51" s="22"/>
      <c r="I51" s="22"/>
      <c r="J51" s="48" t="s">
        <v>171</v>
      </c>
    </row>
    <row r="52" spans="2:10" ht="59.65" x14ac:dyDescent="0.45">
      <c r="B52" s="44" t="s">
        <v>223</v>
      </c>
      <c r="C52" s="45" t="s">
        <v>188</v>
      </c>
      <c r="D52" s="46" t="s">
        <v>189</v>
      </c>
      <c r="E52" s="46"/>
      <c r="F52" s="46" t="s">
        <v>32</v>
      </c>
      <c r="G52" s="61">
        <v>1.4</v>
      </c>
      <c r="H52" s="22"/>
      <c r="I52" s="22"/>
      <c r="J52" s="48" t="s">
        <v>171</v>
      </c>
    </row>
    <row r="53" spans="2:10" x14ac:dyDescent="0.45">
      <c r="B53" s="44"/>
      <c r="C53" s="45" t="s">
        <v>190</v>
      </c>
      <c r="D53" s="46"/>
      <c r="E53" s="46"/>
      <c r="F53" s="46"/>
      <c r="G53" s="49"/>
      <c r="H53" s="22"/>
      <c r="I53" s="22"/>
      <c r="J53" s="48"/>
    </row>
    <row r="54" spans="2:10" x14ac:dyDescent="0.45">
      <c r="B54" s="44" t="s">
        <v>224</v>
      </c>
      <c r="C54" s="45" t="s">
        <v>192</v>
      </c>
      <c r="D54" s="46" t="s">
        <v>186</v>
      </c>
      <c r="E54" s="46"/>
      <c r="F54" s="46" t="s">
        <v>32</v>
      </c>
      <c r="G54" s="50">
        <f>9.5/1000</f>
        <v>9.4999999999999998E-3</v>
      </c>
      <c r="H54" s="22"/>
      <c r="I54" s="22"/>
      <c r="J54" s="48"/>
    </row>
    <row r="55" spans="2:10" x14ac:dyDescent="0.45">
      <c r="B55" s="44" t="s">
        <v>225</v>
      </c>
      <c r="C55" s="45" t="s">
        <v>194</v>
      </c>
      <c r="D55" s="46" t="s">
        <v>195</v>
      </c>
      <c r="E55" s="46"/>
      <c r="F55" s="46" t="s">
        <v>32</v>
      </c>
      <c r="G55" s="50">
        <f>8.1/1000</f>
        <v>8.0999999999999996E-3</v>
      </c>
      <c r="H55" s="22"/>
      <c r="I55" s="22"/>
      <c r="J55" s="48"/>
    </row>
    <row r="56" spans="2:10" x14ac:dyDescent="0.45">
      <c r="B56" s="44" t="s">
        <v>226</v>
      </c>
      <c r="C56" s="51" t="s">
        <v>197</v>
      </c>
      <c r="D56" s="46" t="s">
        <v>198</v>
      </c>
      <c r="E56" s="46"/>
      <c r="F56" s="46" t="s">
        <v>32</v>
      </c>
      <c r="G56" s="50">
        <f>3.3/1000</f>
        <v>3.3E-3</v>
      </c>
      <c r="H56" s="22"/>
      <c r="I56" s="22"/>
      <c r="J56" s="48"/>
    </row>
    <row r="57" spans="2:10" x14ac:dyDescent="0.45">
      <c r="B57" s="44" t="s">
        <v>227</v>
      </c>
      <c r="C57" s="45" t="s">
        <v>200</v>
      </c>
      <c r="D57" s="46" t="s">
        <v>201</v>
      </c>
      <c r="E57" s="46"/>
      <c r="F57" s="46" t="s">
        <v>32</v>
      </c>
      <c r="G57" s="50">
        <f>148.4/1000</f>
        <v>0.1484</v>
      </c>
      <c r="H57" s="22"/>
      <c r="I57" s="22"/>
      <c r="J57" s="48"/>
    </row>
    <row r="58" spans="2:10" x14ac:dyDescent="0.45">
      <c r="B58" s="44" t="s">
        <v>228</v>
      </c>
      <c r="C58" s="45" t="s">
        <v>203</v>
      </c>
      <c r="D58" s="46" t="s">
        <v>204</v>
      </c>
      <c r="E58" s="46"/>
      <c r="F58" s="46" t="s">
        <v>98</v>
      </c>
      <c r="G58" s="52">
        <f>3525.4</f>
        <v>3525.4</v>
      </c>
      <c r="H58" s="22"/>
      <c r="I58" s="22"/>
      <c r="J58" s="48"/>
    </row>
    <row r="59" spans="2:10" x14ac:dyDescent="0.45">
      <c r="B59" s="18">
        <v>13</v>
      </c>
      <c r="C59" s="77" t="s">
        <v>205</v>
      </c>
      <c r="D59" s="78"/>
      <c r="E59" s="78"/>
      <c r="F59" s="29"/>
      <c r="G59" s="20"/>
      <c r="H59" s="20"/>
      <c r="I59" s="20"/>
      <c r="J59" s="19" t="s">
        <v>220</v>
      </c>
    </row>
    <row r="60" spans="2:10" ht="40.5" x14ac:dyDescent="0.45">
      <c r="B60" s="44" t="s">
        <v>229</v>
      </c>
      <c r="C60" s="45" t="s">
        <v>207</v>
      </c>
      <c r="D60" s="46" t="s">
        <v>208</v>
      </c>
      <c r="E60" s="46"/>
      <c r="F60" s="46" t="s">
        <v>15</v>
      </c>
      <c r="G60" s="47">
        <v>10.199999999999999</v>
      </c>
      <c r="H60" s="22"/>
      <c r="I60" s="22"/>
      <c r="J60" s="48"/>
    </row>
    <row r="61" spans="2:10" x14ac:dyDescent="0.45">
      <c r="B61" s="44" t="s">
        <v>230</v>
      </c>
      <c r="C61" s="45" t="s">
        <v>210</v>
      </c>
      <c r="D61" s="46" t="s">
        <v>211</v>
      </c>
      <c r="E61" s="46"/>
      <c r="F61" s="46" t="s">
        <v>98</v>
      </c>
      <c r="G61" s="47">
        <v>143.19999999999999</v>
      </c>
      <c r="H61" s="22"/>
      <c r="I61" s="22"/>
      <c r="J61" s="48"/>
    </row>
    <row r="62" spans="2:10" x14ac:dyDescent="0.45">
      <c r="B62" s="44" t="s">
        <v>231</v>
      </c>
      <c r="C62" s="45" t="s">
        <v>213</v>
      </c>
      <c r="D62" s="46"/>
      <c r="E62" s="46"/>
      <c r="F62" s="46" t="s">
        <v>11</v>
      </c>
      <c r="G62" s="47">
        <v>64</v>
      </c>
      <c r="H62" s="22"/>
      <c r="I62" s="22"/>
      <c r="J62" s="48"/>
    </row>
    <row r="63" spans="2:10" x14ac:dyDescent="0.45">
      <c r="B63" s="44" t="s">
        <v>232</v>
      </c>
      <c r="C63" s="51" t="s">
        <v>215</v>
      </c>
      <c r="D63" s="46" t="s">
        <v>216</v>
      </c>
      <c r="E63" s="46"/>
      <c r="F63" s="46" t="s">
        <v>98</v>
      </c>
      <c r="G63" s="47">
        <v>11</v>
      </c>
      <c r="H63" s="22"/>
      <c r="I63" s="22"/>
      <c r="J63" s="48"/>
    </row>
    <row r="64" spans="2:10" x14ac:dyDescent="0.45">
      <c r="B64" s="44" t="s">
        <v>233</v>
      </c>
      <c r="C64" s="51" t="s">
        <v>218</v>
      </c>
      <c r="D64" s="46" t="s">
        <v>216</v>
      </c>
      <c r="E64" s="46"/>
      <c r="F64" s="46" t="s">
        <v>98</v>
      </c>
      <c r="G64" s="47">
        <v>0.2</v>
      </c>
      <c r="H64" s="22"/>
      <c r="I64" s="22"/>
      <c r="J64" s="48"/>
    </row>
  </sheetData>
  <mergeCells count="21">
    <mergeCell ref="B47:J47"/>
    <mergeCell ref="C48:E48"/>
    <mergeCell ref="C59:E59"/>
    <mergeCell ref="B14:J14"/>
    <mergeCell ref="C15:E15"/>
    <mergeCell ref="B29:J29"/>
    <mergeCell ref="C30:E30"/>
    <mergeCell ref="C41:E41"/>
    <mergeCell ref="F12:F13"/>
    <mergeCell ref="G12:G13"/>
    <mergeCell ref="H12:I12"/>
    <mergeCell ref="J12:J13"/>
    <mergeCell ref="D3:I3"/>
    <mergeCell ref="B8:I8"/>
    <mergeCell ref="B9:I9"/>
    <mergeCell ref="C10:F10"/>
    <mergeCell ref="A12:A13"/>
    <mergeCell ref="B12:B13"/>
    <mergeCell ref="C12:C13"/>
    <mergeCell ref="D12:D13"/>
    <mergeCell ref="E12:E13"/>
  </mergeCells>
  <conditionalFormatting sqref="H16:I28">
    <cfRule type="containsBlanks" dxfId="4" priority="8">
      <formula>LEN(TRIM(H16))=0</formula>
    </cfRule>
  </conditionalFormatting>
  <conditionalFormatting sqref="H31:I40">
    <cfRule type="containsBlanks" dxfId="3" priority="18">
      <formula>LEN(TRIM(H31))=0</formula>
    </cfRule>
  </conditionalFormatting>
  <conditionalFormatting sqref="H42:I46">
    <cfRule type="containsBlanks" dxfId="2" priority="17">
      <formula>LEN(TRIM(H42))=0</formula>
    </cfRule>
  </conditionalFormatting>
  <conditionalFormatting sqref="H49:I58">
    <cfRule type="containsBlanks" dxfId="1" priority="5">
      <formula>LEN(TRIM(H49))=0</formula>
    </cfRule>
  </conditionalFormatting>
  <conditionalFormatting sqref="H60:I64">
    <cfRule type="containsBlanks" dxfId="0" priority="1">
      <formula>LEN(TRIM(H60))=0</formula>
    </cfRule>
  </conditionalFormatting>
  <pageMargins left="0.31496062992125984" right="0.31496062992125984" top="0.35433070866141736" bottom="0.35433070866141736" header="0.31496062992125984" footer="0.31496062992125984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Полы Все Блоки</vt:lpstr>
      <vt:lpstr>Перекрытия Все Блоки </vt:lpstr>
      <vt:lpstr>'Перекрытия Все Блоки '!Заголовки_для_печати</vt:lpstr>
      <vt:lpstr>'Полы Все Блоки'!Заголовки_для_печати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Andry Belov</cp:lastModifiedBy>
  <cp:lastPrinted>2026-05-06T07:40:37Z</cp:lastPrinted>
  <dcterms:created xsi:type="dcterms:W3CDTF">2021-03-04T11:30:10Z</dcterms:created>
  <dcterms:modified xsi:type="dcterms:W3CDTF">2026-05-06T14:19:33Z</dcterms:modified>
</cp:coreProperties>
</file>