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С- - ЛСР по Методике 2020 (БИМ" sheetId="1" state="visible" r:id="rId3"/>
  </sheets>
  <definedNames>
    <definedName function="false" hidden="false" localSheetId="0" name="_xlnm.Print_Titles" vbProcedure="false">'ЛС- - ЛСР по Методике 2020 (БИМ'!$44:$44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<sst xmlns="http://schemas.openxmlformats.org/spreadsheetml/2006/main" count="763" uniqueCount="249">
  <si>
    <t xml:space="preserve">Приложение № 2</t>
  </si>
  <si>
    <t xml:space="preserve">Утверждено приказом № 421 от 4 августа 2020 г. Минстроя РФ в редакции приказа № 557 от 7 июля 2022 г.</t>
  </si>
  <si>
    <t xml:space="preserve">СОГЛАСОВАНО:</t>
  </si>
  <si>
    <t xml:space="preserve">УТВЕРЖДАЮ:</t>
  </si>
  <si>
    <t xml:space="preserve">ЗГД по режиму и безопасности</t>
  </si>
  <si>
    <t xml:space="preserve">А.А. Ляшко</t>
  </si>
  <si>
    <t xml:space="preserve">Ген. директор</t>
  </si>
  <si>
    <t xml:space="preserve">А.В. Еськин</t>
  </si>
  <si>
    <t xml:space="preserve">"____" ________________ 2024 года</t>
  </si>
  <si>
    <t xml:space="preserve">Наименование программного продукта</t>
  </si>
  <si>
    <t xml:space="preserve">ГРАНД-Смета, версия 2023.3</t>
  </si>
  <si>
    <t xml:space="preserve">Наименование редакции сметных нормативов  </t>
  </si>
  <si>
    <t xml:space="preserve"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</si>
  <si>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</si>
  <si>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 xml:space="preserve"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</si>
  <si>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</si>
  <si>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</si>
  <si>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</si>
  <si>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</si>
  <si>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77. г. Москва</t>
  </si>
  <si>
    <t xml:space="preserve">Наименование зоны субъекта Российской Федерации </t>
  </si>
  <si>
    <t xml:space="preserve">г. Москва, ул. Щербаковская, д. 53, корпус № 1, № 7</t>
  </si>
  <si>
    <t xml:space="preserve">(наименование стройки)</t>
  </si>
  <si>
    <t xml:space="preserve"> Работы по монтажу и пусконаладке системы контроля и управления доступом</t>
  </si>
  <si>
    <t xml:space="preserve">(наименование объекта капитального строительства)</t>
  </si>
  <si>
    <t xml:space="preserve">ЛОКАЛЬНЫЙ СМЕТНЫЙ РАСЧЕТ (СМЕТА) № ЛС-02-01-01</t>
  </si>
  <si>
    <t xml:space="preserve">ЛС-</t>
  </si>
  <si>
    <t xml:space="preserve"> (наименование работ и затрат)</t>
  </si>
  <si>
    <t xml:space="preserve">Составлен </t>
  </si>
  <si>
    <t xml:space="preserve">базисно-индексным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</si>
  <si>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</si>
  <si>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</si>
  <si>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</si>
  <si>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(базисном) уровне цен </t>
  </si>
  <si>
    <t xml:space="preserve">04.12.2023 (01.01.2000)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</si>
  <si>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</si>
  <si>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</si>
  <si>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</si>
  <si>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</si>
  <si>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</si>
  <si>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</si>
  <si>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Нормативные затраты труда рабочих</t>
  </si>
  <si>
    <t xml:space="preserve">чел.час.</t>
  </si>
  <si>
    <t xml:space="preserve">оборудования</t>
  </si>
  <si>
    <t xml:space="preserve">Нормативные затраты труда машинистов</t>
  </si>
  <si>
    <t xml:space="preserve">прочих затрат</t>
  </si>
  <si>
    <t xml:space="preserve">  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</si>
  <si>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</si>
  <si>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</si>
  <si>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</si>
  <si>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</si>
  <si>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</si>
  <si>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 в базисном уровне цен (в текущем уровне цен (гр. 8) для ресурсов, отсутствующих в ФРСН), руб.</t>
  </si>
  <si>
    <t xml:space="preserve">Индексы</t>
  </si>
  <si>
    <t xml:space="preserve">Сметная стоимость в текущем уровне цен, руб.</t>
  </si>
  <si>
    <t xml:space="preserve">на единицу</t>
  </si>
  <si>
    <t xml:space="preserve">коэффициенты</t>
  </si>
  <si>
    <t xml:space="preserve">всего с учетом коэффициентов</t>
  </si>
  <si>
    <t xml:space="preserve">всего</t>
  </si>
  <si>
    <t xml:space="preserve">Раздел 1. </t>
  </si>
  <si>
    <t xml:space="preserve">1</t>
  </si>
  <si>
    <t xml:space="preserve">ФЕРм10-10-006-01</t>
  </si>
  <si>
    <t xml:space="preserve">Система управления доступом с автоматическим запирающим устройством</t>
  </si>
  <si>
    <t xml:space="preserve">шт</t>
  </si>
  <si>
    <t xml:space="preserve">Приказ от 07.07.2022 № 557/пр прил.8 табл.2 п.3</t>
  </si>
  <si>
    <t xml:space="preserve">Производство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
- разветвленная сеть транспортных и инженерных коммуникаций;
- стесненные условия для складирования материалов;
- действующее технологическое оборудование;
- движение технологического транспорта ОЗП=1,15; ЭМ=1,15 к расх.; ЗПМ=1,15; ТЗ=1,15; ТЗМ=1,15</t>
  </si>
  <si>
    <t xml:space="preserve">ОТ</t>
  </si>
  <si>
    <t xml:space="preserve">4</t>
  </si>
  <si>
    <t xml:space="preserve">М</t>
  </si>
  <si>
    <t xml:space="preserve">ЗТ</t>
  </si>
  <si>
    <t xml:space="preserve">чел.-ч</t>
  </si>
  <si>
    <t xml:space="preserve">Итого по расценке</t>
  </si>
  <si>
    <t xml:space="preserve">ФОТ</t>
  </si>
  <si>
    <t xml:space="preserve">Пр/812-051.1-1</t>
  </si>
  <si>
    <t xml:space="preserve">НР Прокладка и монтаж сетей связи</t>
  </si>
  <si>
    <t xml:space="preserve">%</t>
  </si>
  <si>
    <t xml:space="preserve">Пр/774-051.1</t>
  </si>
  <si>
    <t xml:space="preserve">СП Прокладка и монтаж сетей связи</t>
  </si>
  <si>
    <t xml:space="preserve">Всего по позиции</t>
  </si>
  <si>
    <t xml:space="preserve">2
О</t>
  </si>
  <si>
    <t xml:space="preserve">С2000М исп.02 Пульт контроля и управления охранно-пожарный</t>
  </si>
  <si>
    <t xml:space="preserve">шт.</t>
  </si>
  <si>
    <t xml:space="preserve">Контроллер универсальный замка/турникета PERCo-CT/L04.2</t>
  </si>
  <si>
    <t xml:space="preserve">(Оборудование)</t>
  </si>
  <si>
    <t xml:space="preserve">Цена=12722/1.2</t>
  </si>
  <si>
    <t xml:space="preserve">Цена=38700/1.2</t>
  </si>
  <si>
    <t xml:space="preserve">3
О</t>
  </si>
  <si>
    <t xml:space="preserve">С2000-BIOAccess-SF50 Биометрический контроллер доступа</t>
  </si>
  <si>
    <t xml:space="preserve">Цена=68991/1.2</t>
  </si>
  <si>
    <t xml:space="preserve">4
О</t>
  </si>
  <si>
    <t xml:space="preserve">"АБД Орион Про" - ПО Администратор базы данных Орион Про</t>
  </si>
  <si>
    <t xml:space="preserve">Цена=8857/1.2</t>
  </si>
  <si>
    <t xml:space="preserve">5
О</t>
  </si>
  <si>
    <t xml:space="preserve">"ГО Орион Про" - ПО Генератор отчетов Орион Про</t>
  </si>
  <si>
    <t xml:space="preserve">Цена=4429/1.2</t>
  </si>
  <si>
    <t xml:space="preserve">6
О</t>
  </si>
  <si>
    <t xml:space="preserve">"УРВ Орион Про" - ПО Учет рабочего времени Орион Про</t>
  </si>
  <si>
    <t xml:space="preserve">7
О</t>
  </si>
  <si>
    <t xml:space="preserve">ПО "Монитор Орион Про"</t>
  </si>
  <si>
    <t xml:space="preserve">8
О</t>
  </si>
  <si>
    <t xml:space="preserve">ПО Центральный сервер Орион Про</t>
  </si>
  <si>
    <t xml:space="preserve">Цена=22964/1.2</t>
  </si>
  <si>
    <t xml:space="preserve">9
О</t>
  </si>
  <si>
    <t xml:space="preserve">ПО Оперативная задача "ОЗ Орион Про" исп.127</t>
  </si>
  <si>
    <t xml:space="preserve">Цена=106527/1.2</t>
  </si>
  <si>
    <t xml:space="preserve">10
О</t>
  </si>
  <si>
    <t xml:space="preserve">С2000-2 Контроллер доступа С2000-2</t>
  </si>
  <si>
    <t xml:space="preserve">Цена=6157/1.2</t>
  </si>
  <si>
    <t xml:space="preserve">11</t>
  </si>
  <si>
    <t xml:space="preserve">ФЕРм08-01-081-01</t>
  </si>
  <si>
    <t xml:space="preserve"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</si>
  <si>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 xml:space="preserve">Объем=76+1</t>
  </si>
  <si>
    <t xml:space="preserve">2</t>
  </si>
  <si>
    <t xml:space="preserve">ЭМ</t>
  </si>
  <si>
    <t xml:space="preserve">3</t>
  </si>
  <si>
    <t xml:space="preserve">в т.ч. ОТм</t>
  </si>
  <si>
    <t xml:space="preserve">ЗТм</t>
  </si>
  <si>
    <t xml:space="preserve">Пр/812-049.3-1</t>
  </si>
  <si>
    <t xml:space="preserve">НР Электротехнические установки на других объектах</t>
  </si>
  <si>
    <t xml:space="preserve">Пр/774-049.3</t>
  </si>
  <si>
    <t xml:space="preserve">СП Электротехнические установки на других объектах</t>
  </si>
  <si>
    <t xml:space="preserve">12
О</t>
  </si>
  <si>
    <t xml:space="preserve">Proxy-3A - Считыватель бесконтактный</t>
  </si>
  <si>
    <t xml:space="preserve">Считыватель бесконтактный PERCo-IR13D для карт формата ЕММ/HID, интерфейс связи</t>
  </si>
  <si>
    <t xml:space="preserve">Цена=7772/1.2</t>
  </si>
  <si>
    <t xml:space="preserve">Цена=12900/1,2</t>
  </si>
  <si>
    <t xml:space="preserve">13
О</t>
  </si>
  <si>
    <t xml:space="preserve">Proxy-6-USB-B Считыватель бесконтактный настольный (чёрный)</t>
  </si>
  <si>
    <t xml:space="preserve">Считыватель контрольный PERCo-IR15.3 для карт формата ЕММ/HID</t>
  </si>
  <si>
    <t xml:space="preserve">Цена=5288/1.2</t>
  </si>
  <si>
    <t xml:space="preserve">14
О</t>
  </si>
  <si>
    <t xml:space="preserve">РИП-12 исп.56 (РИП-12-6/80М3-Р-RS) Резервированный источник питания РИП-12 исп.56 (РИП-12-6/80М3-Р-RS)</t>
  </si>
  <si>
    <t xml:space="preserve">Стандартный пакет ПО PERCo-WS</t>
  </si>
  <si>
    <t xml:space="preserve">Цена=13826/1.2</t>
  </si>
  <si>
    <t xml:space="preserve">Цена=29670/1,2</t>
  </si>
  <si>
    <t xml:space="preserve">15
О</t>
  </si>
  <si>
    <t xml:space="preserve">АБ 1226С Аккумулятор 12 В, 26 А*ч (АБ 1226С) срок службы 12 лет (Тип С)</t>
  </si>
  <si>
    <t xml:space="preserve">Модуль "Учет рабочего времени" PERCo-WM01</t>
  </si>
  <si>
    <t xml:space="preserve">Цена=16113/1.2</t>
  </si>
  <si>
    <t xml:space="preserve">Цена=14190/1,2</t>
  </si>
  <si>
    <t xml:space="preserve">16</t>
  </si>
  <si>
    <t xml:space="preserve">17
О</t>
  </si>
  <si>
    <t xml:space="preserve">УДП 513-3АМ исп.01 Устройство дистанционного управления адресное для подачи аварийных сигналов</t>
  </si>
  <si>
    <t xml:space="preserve">Терминал распознавания лиц ZKTeco ProFace X</t>
  </si>
  <si>
    <t xml:space="preserve">Цена=1142/1.2</t>
  </si>
  <si>
    <t xml:space="preserve">Цена=149640/1,2</t>
  </si>
  <si>
    <t xml:space="preserve">18</t>
  </si>
  <si>
    <t xml:space="preserve">CARD IL-05E (КИБИ-001) Карта доступа</t>
  </si>
  <si>
    <t xml:space="preserve">Карта proximity</t>
  </si>
  <si>
    <t xml:space="preserve">(Материалы для монтажных работ)</t>
  </si>
  <si>
    <t xml:space="preserve">Цена=94/1.2</t>
  </si>
  <si>
    <t xml:space="preserve">Цена=100/1.2</t>
  </si>
  <si>
    <t xml:space="preserve">19</t>
  </si>
  <si>
    <t xml:space="preserve">ФЕРм08-02-412-01</t>
  </si>
  <si>
    <t xml:space="preserve"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</si>
  <si>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 xml:space="preserve">100 м</t>
  </si>
  <si>
    <t xml:space="preserve">Объем=1900 / 100</t>
  </si>
  <si>
    <t xml:space="preserve">ОП п.1.8.3</t>
  </si>
  <si>
    <t xml:space="preserve">При производстве работ на высоте св. 2 до 8 м ОЗП=1,05; ТЗ=1,05</t>
  </si>
  <si>
    <t xml:space="preserve">20</t>
  </si>
  <si>
    <t xml:space="preserve">Кабель симметричный (витая пара), огнестойкий, с пониженным дымо- и газовыделением F/UTP Cat 5e PVC LSнг(A)-LS 4х2х0,52</t>
  </si>
  <si>
    <t xml:space="preserve">м</t>
  </si>
  <si>
    <t xml:space="preserve">Объем=1900*1,02</t>
  </si>
  <si>
    <t xml:space="preserve">Цена=141,90/1.2</t>
  </si>
  <si>
    <t xml:space="preserve">21</t>
  </si>
  <si>
    <t xml:space="preserve">ФЕРм08-02-409-09</t>
  </si>
  <si>
    <t xml:space="preserve">Труба гофрированная ПВХ для защиты проводов и кабелей по установленным конструкциям, по стенам, колоннам, потолкам, основанию пола</t>
  </si>
  <si>
    <t xml:space="preserve">Объем=1600 / 100</t>
  </si>
  <si>
    <t xml:space="preserve">22</t>
  </si>
  <si>
    <t xml:space="preserve">ФССЦ-24.3.01.02-0001</t>
  </si>
  <si>
    <t xml:space="preserve">Трубы гибкие гофрированные из самозатухающего ПВХ легкие с протяжкой, диаметр 20 мм</t>
  </si>
  <si>
    <t xml:space="preserve">Объем=1600*1,02</t>
  </si>
  <si>
    <t xml:space="preserve">23</t>
  </si>
  <si>
    <t xml:space="preserve">ФЕРм08-02-402-01</t>
  </si>
  <si>
    <t xml:space="preserve"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</si>
  <si>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 xml:space="preserve">Объем=45 / 100</t>
  </si>
  <si>
    <t xml:space="preserve">24</t>
  </si>
  <si>
    <t xml:space="preserve">Провод соединительный с тремя жилами силовой огнестойкий КПРВГнг(А)-FRLS 3х1,5</t>
  </si>
  <si>
    <t xml:space="preserve">Объем=45*1,02</t>
  </si>
  <si>
    <t xml:space="preserve">Цена=206,40/1.2</t>
  </si>
  <si>
    <t xml:space="preserve">25</t>
  </si>
  <si>
    <t xml:space="preserve">Объем=33+12+33</t>
  </si>
  <si>
    <t xml:space="preserve">Объем=38+12</t>
  </si>
  <si>
    <t xml:space="preserve">26</t>
  </si>
  <si>
    <t xml:space="preserve">ML-295K с уголком (серый) Замок электромагнитный</t>
  </si>
  <si>
    <t xml:space="preserve">Замок электромагнитный ML-295K с уголком</t>
  </si>
  <si>
    <t xml:space="preserve">Цена=3844/1.2</t>
  </si>
  <si>
    <t xml:space="preserve">Цена=4257/1,2</t>
  </si>
  <si>
    <t xml:space="preserve">27
О</t>
  </si>
  <si>
    <t xml:space="preserve">ИО 102-20 А2П В Извещатель магнитоконтактный</t>
  </si>
  <si>
    <t xml:space="preserve">Устройство разблокировки двери с восстанавливаемой вставкой ST-ER115</t>
  </si>
  <si>
    <t xml:space="preserve">Цена=241/1.2</t>
  </si>
  <si>
    <t xml:space="preserve">Цена=1161/1,2</t>
  </si>
  <si>
    <t xml:space="preserve">28</t>
  </si>
  <si>
    <t xml:space="preserve">ФЕРм08-02-390-01</t>
  </si>
  <si>
    <t xml:space="preserve">Короба пластмассовые: шириной до 40 мм</t>
  </si>
  <si>
    <t xml:space="preserve">Объем=110 / 100</t>
  </si>
  <si>
    <t xml:space="preserve">29</t>
  </si>
  <si>
    <t xml:space="preserve">Кабель-канал с двойным замком белый 20х10</t>
  </si>
  <si>
    <t xml:space="preserve">Цена=93,65/1.2</t>
  </si>
  <si>
    <t xml:space="preserve">30</t>
  </si>
  <si>
    <t xml:space="preserve">ФЕРм10-06-068-17</t>
  </si>
  <si>
    <t xml:space="preserve">Сдача объекта, контрольные и приемо-сдаточные испытания</t>
  </si>
  <si>
    <t xml:space="preserve">объект</t>
  </si>
  <si>
    <t xml:space="preserve">31</t>
  </si>
  <si>
    <t xml:space="preserve">ФЕРп02-01-002-11</t>
  </si>
  <si>
    <t xml:space="preserve">Автоматизированная система управления II категории технической сложности с количеством каналов (Кобщ): 160</t>
  </si>
  <si>
    <t xml:space="preserve">система</t>
  </si>
  <si>
    <t xml:space="preserve">Пр/812-083.0-1</t>
  </si>
  <si>
    <t xml:space="preserve">НР Пусконаладочные работы: 'вхолостую' - 80%, 'под нагрузкой' - 20%</t>
  </si>
  <si>
    <t xml:space="preserve">Пр/774-083.0</t>
  </si>
  <si>
    <t xml:space="preserve">СП Пусконаладочные работы: 'вхолостую' - 80%, 'под нагрузкой' - 20%</t>
  </si>
  <si>
    <t xml:space="preserve">32</t>
  </si>
  <si>
    <t xml:space="preserve">ФЕРп02-01-002-12</t>
  </si>
  <si>
    <t xml:space="preserve">Автоматизированная система управления II категории технической сложности с количеством каналов (Кобщ): за каждый канал свыше 160 до 319 добавлять к расценке 02-01-002-11</t>
  </si>
  <si>
    <t xml:space="preserve">канал</t>
  </si>
  <si>
    <t xml:space="preserve"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</si>
  <si>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</si>
  <si>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</si>
  <si>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</si>
  <si>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</si>
  <si>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</si>
  <si>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</si>
  <si>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</si>
  <si>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</si>
  <si>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</si>
  <si>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</si>
  <si>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</si>
  <si>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</si>
  <si>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</si>
  <si>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</si>
  <si>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</si>
  <si>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</si>
  <si>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</si>
  <si>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</si>
  <si>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</si>
  <si>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</si>
  <si>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</si>
  <si>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</si>
  <si>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</si>
  <si>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ВСЕГО по смете</t>
  </si>
  <si>
    <t xml:space="preserve">Составил:</t>
  </si>
  <si>
    <t xml:space="preserve">инженер 1 категории</t>
  </si>
  <si>
    <t xml:space="preserve">[должность, подпись (инициалы, фамилия)]</t>
  </si>
  <si>
    <t xml:space="preserve">Проверил:</t>
  </si>
  <si>
    <t xml:space="preserve">Начальник отдела</t>
  </si>
  <si>
    <t xml:space="preserve"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</si>
  <si>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 xml:space="preserve">² Под прочими затратами понимаются затраты, учитываемые в соответствии с пунктом 184 Методики.</t>
  </si>
  <si>
    <t xml:space="preserve"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</si>
</sst>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\(#,##0.00\)"/>
    <numFmt numFmtId="168" formatCode="0"/>
    <numFmt numFmtId="169" formatCode="0.00"/>
    <numFmt numFmtId="170" formatCode="0.000"/>
    <numFmt numFmtId="171" formatCode="0.0000"/>
    <numFmt numFmtId="172" formatCode="0.000000"/>
    <numFmt numFmtId="173" formatCode="0.0"/>
    <numFmt numFmtId="174" formatCode="0.00000"/>
    <numFmt numFmtId="175" formatCode="#,##0"/>
  </numFmts>
  <fonts count="12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b val="true"/>
      <sz val="8"/>
      <name val="Arial"/>
      <family val="0"/>
      <charset val="204"/>
    </font>
    <font>
      <sz val="8"/>
      <color rgb="FFFFFFFF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9"/>
      <color rgb="FF00000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4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4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4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4" fillId="0" borderId="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1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9" fontId="6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2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73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7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73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305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22" activeCellId="0" sqref="A22"/>
    </sheetView>
  </sheetViews>
  <sheetFormatPr defaultColWidth="9.08984375" defaultRowHeight="11.25" customHeight="true" zeroHeight="false" outlineLevelRow="0" outlineLevelCol="0"/>
  <cols>
    <col collapsed="false" customWidth="false" hidden="false" outlineLevel="0" max="1" min="1" style="1" width="9.09"/>
    <col collapsed="false" customWidth="true" hidden="false" outlineLevel="0" max="2" min="2" style="2" width="20.09"/>
    <col collapsed="false" customWidth="true" hidden="false" outlineLevel="0" max="3" min="3" style="2" width="13.45"/>
    <col collapsed="false" customWidth="true" hidden="false" outlineLevel="0" max="4" min="4" style="2" width="12.9"/>
    <col collapsed="false" customWidth="true" hidden="false" outlineLevel="0" max="5" min="5" style="2" width="13.36"/>
    <col collapsed="false" customWidth="true" hidden="false" outlineLevel="0" max="6" min="6" style="2" width="8.54"/>
    <col collapsed="false" customWidth="true" hidden="false" outlineLevel="0" max="7" min="7" style="2" width="10.54"/>
    <col collapsed="false" customWidth="true" hidden="false" outlineLevel="0" max="8" min="8" style="2" width="8.45"/>
    <col collapsed="false" customWidth="true" hidden="false" outlineLevel="0" max="9" min="9" style="2" width="13"/>
    <col collapsed="false" customWidth="true" hidden="false" outlineLevel="0" max="10" min="10" style="2" width="12.45"/>
    <col collapsed="false" customWidth="true" hidden="false" outlineLevel="0" max="11" min="11" style="2" width="8.54"/>
    <col collapsed="false" customWidth="true" hidden="false" outlineLevel="0" max="12" min="12" style="2" width="12.9"/>
    <col collapsed="false" customWidth="true" hidden="false" outlineLevel="0" max="13" min="13" style="2" width="7.45"/>
    <col collapsed="false" customWidth="true" hidden="false" outlineLevel="0" max="14" min="14" style="2" width="13.45"/>
    <col collapsed="false" customWidth="true" hidden="true" outlineLevel="0" max="15" min="15" style="2" width="14.54"/>
    <col collapsed="false" customWidth="true" hidden="true" outlineLevel="0" max="16" min="16" style="2" width="78.37"/>
    <col collapsed="false" customWidth="true" hidden="true" outlineLevel="0" max="17" min="17" style="2" width="73.63"/>
    <col collapsed="false" customWidth="false" hidden="false" outlineLevel="0" max="21" min="18" style="2" width="9.09"/>
    <col collapsed="false" customWidth="true" hidden="true" outlineLevel="0" max="22" min="22" style="3" width="55.54"/>
    <col collapsed="false" customWidth="true" hidden="true" outlineLevel="0" max="23" min="23" style="3" width="54.64"/>
    <col collapsed="false" customWidth="true" hidden="true" outlineLevel="0" max="29" min="24" style="3" width="86.64"/>
    <col collapsed="false" customWidth="true" hidden="true" outlineLevel="0" max="32" min="30" style="3" width="164.09"/>
    <col collapsed="false" customWidth="true" hidden="true" outlineLevel="0" max="33" min="33" style="3" width="34.64"/>
    <col collapsed="false" customWidth="true" hidden="true" outlineLevel="0" max="34" min="34" style="3" width="164.09"/>
    <col collapsed="false" customWidth="true" hidden="true" outlineLevel="0" max="35" min="35" style="3" width="39.54"/>
    <col collapsed="false" customWidth="true" hidden="true" outlineLevel="0" max="36" min="36" style="3" width="134.91"/>
    <col collapsed="false" customWidth="true" hidden="true" outlineLevel="0" max="40" min="37" style="3" width="39.54"/>
    <col collapsed="false" customWidth="true" hidden="true" outlineLevel="0" max="43" min="41" style="3" width="134.91"/>
    <col collapsed="false" customWidth="true" hidden="true" outlineLevel="0" max="46" min="44" style="3" width="101.09"/>
    <col collapsed="false" customWidth="true" hidden="true" outlineLevel="0" max="47" min="47" style="3" width="58.64"/>
    <col collapsed="false" customWidth="true" hidden="true" outlineLevel="0" max="48" min="48" style="3" width="55.37"/>
    <col collapsed="false" customWidth="true" hidden="true" outlineLevel="0" max="49" min="49" style="3" width="58.64"/>
    <col collapsed="false" customWidth="true" hidden="true" outlineLevel="0" max="50" min="50" style="3" width="55.37"/>
    <col collapsed="false" customWidth="false" hidden="false" outlineLevel="0" max="16384" min="51" style="2" width="9.09"/>
  </cols>
  <sheetData>
    <row r="1" customFormat="false" ht="14.25" hidden="false" customHeight="true" outlineLevel="0" collapsed="false">
      <c r="N1" s="4" t="s">
        <v>0</v>
      </c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customFormat="false" ht="6.75" hidden="false" customHeight="true" outlineLevel="0" collapsed="false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customFormat="false" ht="11.25" hidden="false" customHeight="true" outlineLevel="0" collapsed="false">
      <c r="A4" s="8" t="s">
        <v>2</v>
      </c>
      <c r="B4" s="8"/>
      <c r="C4" s="8"/>
      <c r="D4" s="9"/>
      <c r="E4" s="5"/>
      <c r="F4" s="5"/>
      <c r="G4" s="5"/>
      <c r="H4" s="5"/>
      <c r="I4" s="5"/>
      <c r="J4" s="1"/>
      <c r="K4" s="8" t="s">
        <v>3</v>
      </c>
      <c r="L4" s="8"/>
      <c r="M4" s="8"/>
      <c r="N4" s="8"/>
    </row>
    <row r="5" customFormat="false" ht="11.25" hidden="false" customHeight="true" outlineLevel="0" collapsed="false">
      <c r="A5" s="10"/>
      <c r="B5" s="10"/>
      <c r="C5" s="10"/>
      <c r="D5" s="10"/>
      <c r="E5" s="11"/>
      <c r="F5" s="5"/>
      <c r="G5" s="5"/>
      <c r="H5" s="5"/>
      <c r="I5" s="5"/>
      <c r="J5" s="12"/>
      <c r="K5" s="12"/>
      <c r="L5" s="12"/>
      <c r="M5" s="12"/>
      <c r="N5" s="12"/>
    </row>
    <row r="6" customFormat="false" ht="14.25" hidden="false" customHeight="true" outlineLevel="0" collapsed="false">
      <c r="A6" s="13"/>
      <c r="B6" s="13"/>
      <c r="C6" s="13"/>
      <c r="D6" s="13"/>
      <c r="E6" s="5"/>
      <c r="F6" s="5"/>
      <c r="G6" s="5"/>
      <c r="H6" s="5"/>
      <c r="I6" s="5"/>
      <c r="J6" s="13"/>
      <c r="K6" s="13"/>
      <c r="L6" s="13"/>
      <c r="M6" s="13"/>
      <c r="N6" s="13"/>
    </row>
    <row r="7" customFormat="false" ht="11.25" hidden="false" customHeight="true" outlineLevel="0" collapsed="false">
      <c r="A7" s="14" t="s">
        <v>4</v>
      </c>
      <c r="B7" s="15"/>
      <c r="C7" s="16" t="s">
        <v>5</v>
      </c>
      <c r="D7" s="11"/>
      <c r="E7" s="5"/>
      <c r="F7" s="5"/>
      <c r="G7" s="5"/>
      <c r="H7" s="5"/>
      <c r="I7" s="5"/>
      <c r="J7" s="14" t="s">
        <v>6</v>
      </c>
      <c r="K7" s="14"/>
      <c r="L7" s="14"/>
      <c r="M7" s="14" t="s">
        <v>7</v>
      </c>
      <c r="N7" s="16"/>
    </row>
    <row r="8" customFormat="false" ht="11.25" hidden="false" customHeight="true" outlineLevel="0" collapsed="false">
      <c r="A8" s="1" t="s">
        <v>8</v>
      </c>
      <c r="B8" s="17"/>
      <c r="C8" s="17"/>
      <c r="D8" s="17"/>
      <c r="E8" s="5"/>
      <c r="F8" s="5"/>
      <c r="G8" s="5"/>
      <c r="H8" s="5"/>
      <c r="I8" s="5"/>
      <c r="J8" s="1"/>
      <c r="K8" s="1"/>
      <c r="L8" s="17"/>
      <c r="M8" s="17"/>
      <c r="N8" s="18" t="s">
        <v>8</v>
      </c>
    </row>
    <row r="9" customFormat="false" ht="8.25" hidden="false" customHeight="true" outlineLevel="0" collapsed="false">
      <c r="A9" s="5"/>
      <c r="B9" s="5"/>
      <c r="C9" s="5"/>
      <c r="D9" s="5"/>
      <c r="E9" s="5"/>
      <c r="F9" s="19"/>
      <c r="G9" s="5"/>
      <c r="H9" s="5"/>
      <c r="I9" s="5"/>
      <c r="J9" s="5"/>
      <c r="K9" s="5"/>
      <c r="L9" s="5"/>
      <c r="M9" s="5"/>
      <c r="N9" s="5"/>
    </row>
    <row r="10" customFormat="false" ht="2.25" hidden="false" customHeight="true" outlineLevel="0" collapsed="false">
      <c r="A10" s="20"/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1.25" hidden="false" customHeight="true" outlineLevel="0" collapsed="false">
      <c r="A11" s="20" t="s">
        <v>9</v>
      </c>
      <c r="B11" s="17"/>
      <c r="C11" s="5"/>
      <c r="E11" s="5"/>
      <c r="F11" s="5"/>
      <c r="G11" s="21" t="s">
        <v>10</v>
      </c>
      <c r="H11" s="21"/>
      <c r="I11" s="21"/>
      <c r="J11" s="21"/>
      <c r="K11" s="21"/>
      <c r="L11" s="21"/>
      <c r="M11" s="21"/>
      <c r="N11" s="21"/>
    </row>
    <row r="12" customFormat="false" ht="45" hidden="false" customHeight="true" outlineLevel="0" collapsed="false">
      <c r="A12" s="20" t="s">
        <v>11</v>
      </c>
      <c r="B12" s="17"/>
      <c r="C12" s="5"/>
      <c r="E12" s="22"/>
      <c r="F12" s="22"/>
      <c r="G12" s="23" t="s">
        <v>12</v>
      </c>
      <c r="H12" s="23"/>
      <c r="I12" s="23"/>
      <c r="J12" s="23"/>
      <c r="K12" s="23"/>
      <c r="L12" s="23"/>
      <c r="M12" s="23"/>
      <c r="N12" s="23"/>
      <c r="X12" s="24" t="s">
        <v>12</v>
      </c>
    </row>
    <row r="13" customFormat="false" ht="101.25" hidden="false" customHeight="true" outlineLevel="0" collapsed="false">
      <c r="A13" s="25" t="s">
        <v>13</v>
      </c>
      <c r="B13" s="25"/>
      <c r="C13" s="25"/>
      <c r="D13" s="25"/>
      <c r="E13" s="25"/>
      <c r="F13" s="25"/>
      <c r="G13" s="23" t="s">
        <v>14</v>
      </c>
      <c r="H13" s="23"/>
      <c r="I13" s="23"/>
      <c r="J13" s="23"/>
      <c r="K13" s="23"/>
      <c r="L13" s="23"/>
      <c r="M13" s="23"/>
      <c r="N13" s="23"/>
      <c r="P13" s="26" t="s">
        <v>13</v>
      </c>
      <c r="Q13" s="26" t="s">
        <v>14</v>
      </c>
      <c r="R13" s="27"/>
      <c r="S13" s="27"/>
      <c r="T13" s="27"/>
      <c r="U13" s="27"/>
      <c r="Y13" s="24" t="s">
        <v>14</v>
      </c>
    </row>
    <row r="14" customFormat="false" ht="67.5" hidden="false" customHeight="true" outlineLevel="0" collapsed="false">
      <c r="A14" s="28" t="s">
        <v>15</v>
      </c>
      <c r="B14" s="28"/>
      <c r="C14" s="28"/>
      <c r="D14" s="28"/>
      <c r="E14" s="28"/>
      <c r="F14" s="28"/>
      <c r="G14" s="23"/>
      <c r="H14" s="23"/>
      <c r="I14" s="23"/>
      <c r="J14" s="23"/>
      <c r="K14" s="23"/>
      <c r="L14" s="23"/>
      <c r="M14" s="23"/>
      <c r="N14" s="23"/>
      <c r="P14" s="26" t="s">
        <v>16</v>
      </c>
      <c r="Q14" s="26"/>
      <c r="R14" s="27"/>
      <c r="S14" s="27"/>
      <c r="T14" s="27"/>
      <c r="U14" s="27"/>
      <c r="Z14" s="24"/>
    </row>
    <row r="15" customFormat="false" ht="33.75" hidden="false" customHeight="true" outlineLevel="0" collapsed="false">
      <c r="A15" s="25" t="s">
        <v>17</v>
      </c>
      <c r="B15" s="25"/>
      <c r="C15" s="25"/>
      <c r="D15" s="25"/>
      <c r="E15" s="25"/>
      <c r="F15" s="25"/>
      <c r="G15" s="23"/>
      <c r="H15" s="23"/>
      <c r="I15" s="23"/>
      <c r="J15" s="23"/>
      <c r="K15" s="23"/>
      <c r="L15" s="23"/>
      <c r="M15" s="23"/>
      <c r="N15" s="23"/>
      <c r="P15" s="26" t="s">
        <v>17</v>
      </c>
      <c r="Q15" s="26"/>
      <c r="R15" s="27"/>
      <c r="S15" s="27"/>
      <c r="T15" s="27"/>
      <c r="U15" s="27"/>
      <c r="AA15" s="24"/>
    </row>
    <row r="16" customFormat="false" ht="11.25" hidden="false" customHeight="true" outlineLevel="0" collapsed="false">
      <c r="A16" s="29" t="s">
        <v>18</v>
      </c>
      <c r="B16" s="29"/>
      <c r="C16" s="29"/>
      <c r="D16" s="29"/>
      <c r="E16" s="29"/>
      <c r="F16" s="29"/>
      <c r="G16" s="23" t="s">
        <v>19</v>
      </c>
      <c r="H16" s="23"/>
      <c r="I16" s="23"/>
      <c r="J16" s="23"/>
      <c r="K16" s="23"/>
      <c r="L16" s="23"/>
      <c r="M16" s="23"/>
      <c r="N16" s="23"/>
      <c r="AB16" s="24" t="s">
        <v>19</v>
      </c>
    </row>
    <row r="17" customFormat="false" ht="14.25" hidden="false" customHeight="true" outlineLevel="0" collapsed="false">
      <c r="A17" s="29" t="s">
        <v>20</v>
      </c>
      <c r="B17" s="29"/>
      <c r="C17" s="29"/>
      <c r="D17" s="29"/>
      <c r="E17" s="29"/>
      <c r="F17" s="29"/>
      <c r="G17" s="23"/>
      <c r="H17" s="23"/>
      <c r="I17" s="23"/>
      <c r="J17" s="23"/>
      <c r="K17" s="23"/>
      <c r="L17" s="23"/>
      <c r="M17" s="23"/>
      <c r="N17" s="23"/>
      <c r="AC17" s="24"/>
    </row>
    <row r="18" customFormat="false" ht="3.75" hidden="false" customHeight="true" outlineLevel="0" collapsed="false">
      <c r="A18" s="30"/>
      <c r="B18" s="5"/>
      <c r="C18" s="5"/>
      <c r="D18" s="5"/>
      <c r="E18" s="5"/>
      <c r="F18" s="17"/>
      <c r="G18" s="17"/>
      <c r="H18" s="17"/>
      <c r="I18" s="17"/>
      <c r="J18" s="17"/>
      <c r="K18" s="17"/>
      <c r="L18" s="17"/>
      <c r="M18" s="17"/>
      <c r="N18" s="17"/>
    </row>
    <row r="19" customFormat="false" ht="14.25" hidden="false" customHeight="true" outlineLevel="0" collapsed="false">
      <c r="A19" s="31" t="s">
        <v>21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AD19" s="24"/>
    </row>
    <row r="20" customFormat="false" ht="14.25" hidden="false" customHeight="true" outlineLevel="0" collapsed="false">
      <c r="A20" s="32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customFormat="false" ht="5.25" hidden="false" customHeight="true" outlineLevel="0" collapsed="false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customFormat="false" ht="14.25" hidden="false" customHeight="true" outlineLevel="0" collapsed="false">
      <c r="A22" s="31" t="s">
        <v>23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AE22" s="24"/>
    </row>
    <row r="23" customFormat="false" ht="14.25" hidden="false" customHeight="true" outlineLevel="0" collapsed="false">
      <c r="A23" s="32" t="s">
        <v>24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customFormat="false" ht="21" hidden="false" customHeight="true" outlineLevel="0" collapsed="false">
      <c r="A24" s="34" t="s">
        <v>25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customFormat="false" ht="3.75" hidden="false" customHeight="true" outlineLevel="0" collapsed="false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customFormat="false" ht="14.25" hidden="false" customHeight="true" outlineLevel="0" collapsed="false">
      <c r="A26" s="36" t="s">
        <v>26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AF26" s="24" t="s">
        <v>26</v>
      </c>
    </row>
    <row r="27" customFormat="false" ht="12" hidden="false" customHeight="true" outlineLevel="0" collapsed="false">
      <c r="A27" s="32" t="s">
        <v>27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customFormat="false" ht="12" hidden="false" customHeight="true" outlineLevel="0" collapsed="false">
      <c r="A28" s="5" t="s">
        <v>28</v>
      </c>
      <c r="B28" s="37" t="s">
        <v>29</v>
      </c>
      <c r="C28" s="1" t="s">
        <v>30</v>
      </c>
      <c r="D28" s="1"/>
      <c r="E28" s="1"/>
      <c r="F28" s="22"/>
      <c r="G28" s="22"/>
      <c r="H28" s="22"/>
      <c r="I28" s="22"/>
      <c r="J28" s="22"/>
      <c r="K28" s="22"/>
      <c r="L28" s="22"/>
      <c r="M28" s="22"/>
      <c r="N28" s="22"/>
    </row>
    <row r="29" customFormat="false" ht="12" hidden="false" customHeight="true" outlineLevel="0" collapsed="false">
      <c r="A29" s="5" t="s">
        <v>31</v>
      </c>
      <c r="B29" s="21"/>
      <c r="C29" s="21"/>
      <c r="D29" s="21"/>
      <c r="E29" s="21"/>
      <c r="F29" s="21"/>
      <c r="G29" s="22"/>
      <c r="H29" s="22"/>
      <c r="I29" s="22"/>
      <c r="J29" s="22"/>
      <c r="K29" s="22"/>
      <c r="L29" s="22"/>
      <c r="M29" s="22"/>
      <c r="N29" s="22"/>
    </row>
    <row r="30" customFormat="false" ht="14.25" hidden="false" customHeight="true" outlineLevel="0" collapsed="false">
      <c r="A30" s="5"/>
      <c r="B30" s="38" t="s">
        <v>32</v>
      </c>
      <c r="C30" s="38"/>
      <c r="D30" s="38"/>
      <c r="E30" s="38"/>
      <c r="F30" s="38"/>
      <c r="G30" s="39"/>
      <c r="H30" s="39"/>
      <c r="I30" s="39"/>
      <c r="J30" s="39"/>
      <c r="K30" s="39"/>
      <c r="L30" s="39"/>
      <c r="M30" s="40"/>
      <c r="N30" s="39"/>
    </row>
    <row r="31" customFormat="false" ht="5.25" hidden="false" customHeight="true" outlineLevel="0" collapsed="false">
      <c r="A31" s="5"/>
      <c r="B31" s="5"/>
      <c r="C31" s="5"/>
      <c r="D31" s="41"/>
      <c r="E31" s="41"/>
      <c r="F31" s="41"/>
      <c r="G31" s="41"/>
      <c r="H31" s="41"/>
      <c r="I31" s="41"/>
      <c r="J31" s="41"/>
      <c r="K31" s="41"/>
      <c r="L31" s="41"/>
      <c r="M31" s="39"/>
      <c r="N31" s="39"/>
    </row>
    <row r="32" customFormat="false" ht="14.25" hidden="false" customHeight="true" outlineLevel="0" collapsed="false">
      <c r="A32" s="42" t="s">
        <v>33</v>
      </c>
      <c r="B32" s="5"/>
      <c r="C32" s="5"/>
      <c r="D32" s="43" t="s">
        <v>34</v>
      </c>
      <c r="E32" s="43"/>
      <c r="F32" s="43"/>
      <c r="G32" s="44"/>
      <c r="H32" s="44"/>
      <c r="I32" s="44"/>
      <c r="J32" s="44"/>
      <c r="K32" s="44"/>
      <c r="L32" s="44"/>
      <c r="M32" s="44"/>
      <c r="N32" s="44"/>
      <c r="AG32" s="24" t="s">
        <v>34</v>
      </c>
    </row>
    <row r="33" customFormat="false" ht="7.5" hidden="false" customHeight="true" outlineLevel="0" collapsed="false">
      <c r="A33" s="5"/>
      <c r="B33" s="7"/>
      <c r="C33" s="7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customFormat="false" ht="12" hidden="false" customHeight="true" outlineLevel="0" collapsed="false">
      <c r="A34" s="42" t="s">
        <v>35</v>
      </c>
      <c r="B34" s="7"/>
      <c r="C34" s="46" t="n">
        <f aca="false">ROUND(N293/1000,2)</f>
        <v>6278.43</v>
      </c>
      <c r="D34" s="47" t="n">
        <f aca="false">ROUND(L293/1000,2)</f>
        <v>473.52</v>
      </c>
      <c r="E34" s="48" t="s">
        <v>36</v>
      </c>
      <c r="G34" s="7"/>
      <c r="H34" s="7"/>
      <c r="I34" s="7"/>
      <c r="J34" s="7"/>
      <c r="K34" s="7"/>
      <c r="L34" s="49"/>
      <c r="M34" s="49"/>
      <c r="N34" s="7"/>
    </row>
    <row r="35" customFormat="false" ht="11.25" hidden="false" customHeight="true" outlineLevel="0" collapsed="false">
      <c r="A35" s="5"/>
      <c r="B35" s="50" t="s">
        <v>37</v>
      </c>
      <c r="C35" s="51"/>
      <c r="D35" s="18"/>
      <c r="E35" s="48"/>
      <c r="G35" s="7"/>
    </row>
    <row r="36" customFormat="false" ht="12" hidden="false" customHeight="true" outlineLevel="0" collapsed="false">
      <c r="A36" s="5"/>
      <c r="B36" s="52" t="s">
        <v>38</v>
      </c>
      <c r="C36" s="46" t="n">
        <v>0</v>
      </c>
      <c r="D36" s="47" t="n">
        <f aca="false">0</f>
        <v>0</v>
      </c>
      <c r="E36" s="48" t="s">
        <v>36</v>
      </c>
      <c r="G36" s="7" t="s">
        <v>39</v>
      </c>
      <c r="I36" s="7"/>
      <c r="J36" s="7"/>
      <c r="K36" s="7"/>
      <c r="L36" s="46" t="n">
        <f aca="false">ROUND(N271/1000,2)</f>
        <v>1849.59</v>
      </c>
      <c r="M36" s="53" t="n">
        <f aca="false">ROUND(L271/1000,2)</f>
        <v>47.93</v>
      </c>
      <c r="N36" s="48" t="s">
        <v>36</v>
      </c>
    </row>
    <row r="37" customFormat="false" ht="12" hidden="false" customHeight="true" outlineLevel="0" collapsed="false">
      <c r="A37" s="5"/>
      <c r="B37" s="52" t="s">
        <v>40</v>
      </c>
      <c r="C37" s="46" t="n">
        <f aca="false">ROUND(N275/1000,2)</f>
        <v>1611.07</v>
      </c>
      <c r="D37" s="54" t="n">
        <f aca="false">ROUND(L275/1000,2)</f>
        <v>87.23</v>
      </c>
      <c r="E37" s="48" t="s">
        <v>36</v>
      </c>
      <c r="G37" s="7" t="s">
        <v>41</v>
      </c>
      <c r="I37" s="7"/>
      <c r="J37" s="7"/>
      <c r="K37" s="7"/>
      <c r="L37" s="55" t="n">
        <f aca="false">ROUND(SUM(I50,I99,I126,I148,I165,I183,I202,I224,I241,I251,I260),2)</f>
        <v>3481.9</v>
      </c>
      <c r="M37" s="55"/>
      <c r="N37" s="48" t="s">
        <v>42</v>
      </c>
    </row>
    <row r="38" customFormat="false" ht="12" hidden="false" customHeight="true" outlineLevel="0" collapsed="false">
      <c r="A38" s="5"/>
      <c r="B38" s="52" t="s">
        <v>43</v>
      </c>
      <c r="C38" s="46" t="n">
        <f aca="false">ROUND(N283/1000,2)</f>
        <v>1709.16</v>
      </c>
      <c r="D38" s="54" t="n">
        <f aca="false">ROUND(L283/1000,2)</f>
        <v>309.63</v>
      </c>
      <c r="E38" s="48" t="s">
        <v>36</v>
      </c>
      <c r="G38" s="7" t="s">
        <v>44</v>
      </c>
      <c r="I38" s="7"/>
      <c r="J38" s="7"/>
      <c r="K38" s="7"/>
      <c r="L38" s="55" t="n">
        <f aca="false">ROUND(SUM(I100,I149,I184,I203,I225,I242),2)</f>
        <v>40.04</v>
      </c>
      <c r="M38" s="55"/>
      <c r="N38" s="48" t="s">
        <v>42</v>
      </c>
    </row>
    <row r="39" customFormat="false" ht="12" hidden="false" customHeight="true" outlineLevel="0" collapsed="false">
      <c r="A39" s="5"/>
      <c r="B39" s="52" t="s">
        <v>45</v>
      </c>
      <c r="C39" s="46" t="n">
        <f aca="false">ROUND(N284/1000,2)</f>
        <v>2958.2</v>
      </c>
      <c r="D39" s="47" t="n">
        <f aca="false">ROUND(L284/1000,2)</f>
        <v>76.66</v>
      </c>
      <c r="E39" s="48" t="s">
        <v>36</v>
      </c>
      <c r="G39" s="7"/>
      <c r="H39" s="7"/>
      <c r="I39" s="7"/>
      <c r="J39" s="7"/>
      <c r="K39" s="7"/>
      <c r="L39" s="56" t="s">
        <v>46</v>
      </c>
      <c r="M39" s="56"/>
      <c r="N39" s="7"/>
    </row>
    <row r="40" customFormat="false" ht="7.5" hidden="false" customHeight="true" outlineLevel="0" collapsed="false">
      <c r="A40" s="57"/>
    </row>
    <row r="41" customFormat="false" ht="23.25" hidden="false" customHeight="true" outlineLevel="0" collapsed="false">
      <c r="A41" s="58" t="s">
        <v>47</v>
      </c>
      <c r="B41" s="59" t="s">
        <v>48</v>
      </c>
      <c r="C41" s="59" t="s">
        <v>49</v>
      </c>
      <c r="D41" s="59"/>
      <c r="E41" s="59"/>
      <c r="F41" s="59" t="s">
        <v>50</v>
      </c>
      <c r="G41" s="59" t="s">
        <v>51</v>
      </c>
      <c r="H41" s="59"/>
      <c r="I41" s="59"/>
      <c r="J41" s="59" t="s">
        <v>52</v>
      </c>
      <c r="K41" s="59"/>
      <c r="L41" s="59"/>
      <c r="M41" s="59" t="s">
        <v>53</v>
      </c>
      <c r="N41" s="59" t="s">
        <v>54</v>
      </c>
    </row>
    <row r="42" customFormat="false" ht="28.5" hidden="false" customHeight="true" outlineLevel="0" collapsed="false">
      <c r="A42" s="58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</row>
    <row r="43" customFormat="false" ht="19.5" hidden="false" customHeight="true" outlineLevel="0" collapsed="false">
      <c r="A43" s="58"/>
      <c r="B43" s="58"/>
      <c r="C43" s="59"/>
      <c r="D43" s="59"/>
      <c r="E43" s="59"/>
      <c r="F43" s="59"/>
      <c r="G43" s="59" t="s">
        <v>55</v>
      </c>
      <c r="H43" s="59" t="s">
        <v>56</v>
      </c>
      <c r="I43" s="59" t="s">
        <v>57</v>
      </c>
      <c r="J43" s="59" t="s">
        <v>55</v>
      </c>
      <c r="K43" s="59" t="s">
        <v>56</v>
      </c>
      <c r="L43" s="59" t="s">
        <v>58</v>
      </c>
      <c r="M43" s="59"/>
      <c r="N43" s="59"/>
    </row>
    <row r="44" customFormat="false" ht="14.25" hidden="false" customHeight="true" outlineLevel="0" collapsed="false">
      <c r="A44" s="60" t="n">
        <v>1</v>
      </c>
      <c r="B44" s="61" t="n">
        <v>2</v>
      </c>
      <c r="C44" s="61" t="n">
        <v>3</v>
      </c>
      <c r="D44" s="61"/>
      <c r="E44" s="61"/>
      <c r="F44" s="61" t="n">
        <v>4</v>
      </c>
      <c r="G44" s="61" t="n">
        <v>5</v>
      </c>
      <c r="H44" s="61" t="n">
        <v>6</v>
      </c>
      <c r="I44" s="61" t="n">
        <v>7</v>
      </c>
      <c r="J44" s="61" t="n">
        <v>8</v>
      </c>
      <c r="K44" s="61" t="n">
        <v>9</v>
      </c>
      <c r="L44" s="61" t="n">
        <v>10</v>
      </c>
      <c r="M44" s="61" t="n">
        <v>11</v>
      </c>
      <c r="N44" s="61" t="n">
        <v>12</v>
      </c>
    </row>
    <row r="45" customFormat="false" ht="14.25" hidden="false" customHeight="true" outlineLevel="0" collapsed="false">
      <c r="A45" s="62" t="s">
        <v>59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AH45" s="63" t="s">
        <v>59</v>
      </c>
    </row>
    <row r="46" customFormat="false" ht="21.75" hidden="false" customHeight="true" outlineLevel="0" collapsed="false">
      <c r="A46" s="64" t="s">
        <v>60</v>
      </c>
      <c r="B46" s="65" t="s">
        <v>61</v>
      </c>
      <c r="C46" s="65" t="s">
        <v>62</v>
      </c>
      <c r="D46" s="65"/>
      <c r="E46" s="65"/>
      <c r="F46" s="66" t="s">
        <v>63</v>
      </c>
      <c r="G46" s="67" t="n">
        <v>33</v>
      </c>
      <c r="H46" s="68" t="n">
        <v>1</v>
      </c>
      <c r="I46" s="68" t="n">
        <f aca="false">G46*H46</f>
        <v>33</v>
      </c>
      <c r="J46" s="69"/>
      <c r="K46" s="67"/>
      <c r="L46" s="69"/>
      <c r="M46" s="67"/>
      <c r="N46" s="70"/>
      <c r="AH46" s="63"/>
      <c r="AI46" s="71" t="s">
        <v>62</v>
      </c>
    </row>
    <row r="47" customFormat="false" ht="51" hidden="false" customHeight="true" outlineLevel="0" collapsed="false">
      <c r="A47" s="72"/>
      <c r="B47" s="73" t="s">
        <v>64</v>
      </c>
      <c r="C47" s="74" t="s">
        <v>65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AH47" s="63"/>
      <c r="AI47" s="71"/>
      <c r="AJ47" s="3" t="s">
        <v>65</v>
      </c>
    </row>
    <row r="48" customFormat="false" ht="14.25" hidden="false" customHeight="true" outlineLevel="0" collapsed="false">
      <c r="A48" s="75"/>
      <c r="B48" s="73" t="s">
        <v>60</v>
      </c>
      <c r="C48" s="13" t="s">
        <v>66</v>
      </c>
      <c r="D48" s="13"/>
      <c r="E48" s="13"/>
      <c r="F48" s="76"/>
      <c r="G48" s="77"/>
      <c r="H48" s="77"/>
      <c r="I48" s="77"/>
      <c r="J48" s="78" t="n">
        <v>24.28</v>
      </c>
      <c r="K48" s="79" t="n">
        <v>1.15</v>
      </c>
      <c r="L48" s="80" t="n">
        <f aca="false">ROUND($I$46*J48*IF(K48="",1,K48),2)</f>
        <v>921.43</v>
      </c>
      <c r="M48" s="79" t="n">
        <v>38.59</v>
      </c>
      <c r="N48" s="81" t="n">
        <f aca="false">ROUND(L48*M48,0)</f>
        <v>35558</v>
      </c>
      <c r="AH48" s="63"/>
      <c r="AI48" s="71"/>
      <c r="AK48" s="3" t="s">
        <v>66</v>
      </c>
    </row>
    <row r="49" customFormat="false" ht="14.25" hidden="false" customHeight="true" outlineLevel="0" collapsed="false">
      <c r="A49" s="75"/>
      <c r="B49" s="73" t="s">
        <v>67</v>
      </c>
      <c r="C49" s="13" t="s">
        <v>68</v>
      </c>
      <c r="D49" s="13"/>
      <c r="E49" s="13"/>
      <c r="F49" s="76"/>
      <c r="G49" s="77"/>
      <c r="H49" s="77"/>
      <c r="I49" s="77"/>
      <c r="J49" s="78" t="n">
        <v>0.49</v>
      </c>
      <c r="K49" s="77"/>
      <c r="L49" s="78" t="n">
        <f aca="false">ROUND($I$46*J49*IF(K49="",1,K49),2)</f>
        <v>16.17</v>
      </c>
      <c r="M49" s="79" t="n">
        <v>8.51</v>
      </c>
      <c r="N49" s="82" t="n">
        <f aca="false">ROUND(L49*M49,0)</f>
        <v>138</v>
      </c>
      <c r="AH49" s="63"/>
      <c r="AI49" s="71"/>
      <c r="AK49" s="3" t="s">
        <v>68</v>
      </c>
    </row>
    <row r="50" customFormat="false" ht="14.25" hidden="false" customHeight="true" outlineLevel="0" collapsed="false">
      <c r="A50" s="83"/>
      <c r="B50" s="73"/>
      <c r="C50" s="13" t="s">
        <v>69</v>
      </c>
      <c r="D50" s="13"/>
      <c r="E50" s="13"/>
      <c r="F50" s="76" t="s">
        <v>70</v>
      </c>
      <c r="G50" s="79" t="n">
        <v>2.28</v>
      </c>
      <c r="H50" s="79" t="n">
        <v>1.15</v>
      </c>
      <c r="I50" s="84" t="n">
        <f aca="false">$I$46*G50*IF(H50="",1,H50)</f>
        <v>86.526</v>
      </c>
      <c r="J50" s="85"/>
      <c r="K50" s="77"/>
      <c r="L50" s="85"/>
      <c r="M50" s="77"/>
      <c r="N50" s="86"/>
      <c r="AH50" s="63"/>
      <c r="AI50" s="71"/>
      <c r="AL50" s="3" t="s">
        <v>69</v>
      </c>
    </row>
    <row r="51" customFormat="false" ht="14.25" hidden="false" customHeight="true" outlineLevel="0" collapsed="false">
      <c r="A51" s="75"/>
      <c r="B51" s="73"/>
      <c r="C51" s="87" t="s">
        <v>71</v>
      </c>
      <c r="D51" s="87"/>
      <c r="E51" s="87"/>
      <c r="F51" s="88"/>
      <c r="G51" s="89"/>
      <c r="H51" s="89"/>
      <c r="I51" s="89"/>
      <c r="J51" s="90" t="n">
        <f aca="false">SUM(J48,J49)</f>
        <v>24.77</v>
      </c>
      <c r="K51" s="89"/>
      <c r="L51" s="91" t="n">
        <f aca="false">SUM(L48,L49)</f>
        <v>937.6</v>
      </c>
      <c r="M51" s="89"/>
      <c r="N51" s="92" t="n">
        <f aca="false">SUM(N48,N49)</f>
        <v>35696</v>
      </c>
      <c r="AH51" s="63"/>
      <c r="AI51" s="71"/>
      <c r="AM51" s="3" t="s">
        <v>71</v>
      </c>
    </row>
    <row r="52" customFormat="false" ht="14.25" hidden="false" customHeight="true" outlineLevel="0" collapsed="false">
      <c r="A52" s="83"/>
      <c r="B52" s="73"/>
      <c r="C52" s="13" t="s">
        <v>72</v>
      </c>
      <c r="D52" s="13"/>
      <c r="E52" s="13"/>
      <c r="F52" s="76"/>
      <c r="G52" s="77"/>
      <c r="H52" s="77"/>
      <c r="I52" s="77"/>
      <c r="J52" s="85"/>
      <c r="K52" s="77"/>
      <c r="L52" s="80" t="n">
        <f aca="false">SUM(L48)</f>
        <v>921.43</v>
      </c>
      <c r="M52" s="77"/>
      <c r="N52" s="81" t="n">
        <f aca="false">SUM(N48)</f>
        <v>35558</v>
      </c>
      <c r="AH52" s="63"/>
      <c r="AI52" s="71"/>
      <c r="AL52" s="3" t="s">
        <v>72</v>
      </c>
    </row>
    <row r="53" customFormat="false" ht="14.25" hidden="false" customHeight="true" outlineLevel="0" collapsed="false">
      <c r="A53" s="83"/>
      <c r="B53" s="73" t="s">
        <v>73</v>
      </c>
      <c r="C53" s="13" t="s">
        <v>74</v>
      </c>
      <c r="D53" s="13"/>
      <c r="E53" s="13"/>
      <c r="F53" s="76" t="s">
        <v>75</v>
      </c>
      <c r="G53" s="93" t="n">
        <v>90</v>
      </c>
      <c r="H53" s="77"/>
      <c r="I53" s="93" t="n">
        <f aca="false">G53</f>
        <v>90</v>
      </c>
      <c r="J53" s="85"/>
      <c r="K53" s="77"/>
      <c r="L53" s="78" t="n">
        <f aca="false">ROUND(L52*G53/100,2)</f>
        <v>829.29</v>
      </c>
      <c r="M53" s="77"/>
      <c r="N53" s="81" t="n">
        <f aca="false">ROUND(N52*G53/100,0)</f>
        <v>32002</v>
      </c>
      <c r="AH53" s="63"/>
      <c r="AI53" s="71"/>
      <c r="AL53" s="3" t="s">
        <v>74</v>
      </c>
    </row>
    <row r="54" customFormat="false" ht="14.25" hidden="false" customHeight="true" outlineLevel="0" collapsed="false">
      <c r="A54" s="83"/>
      <c r="B54" s="73" t="s">
        <v>76</v>
      </c>
      <c r="C54" s="13" t="s">
        <v>77</v>
      </c>
      <c r="D54" s="13"/>
      <c r="E54" s="13"/>
      <c r="F54" s="76" t="s">
        <v>75</v>
      </c>
      <c r="G54" s="93" t="n">
        <v>46</v>
      </c>
      <c r="H54" s="77"/>
      <c r="I54" s="93" t="n">
        <f aca="false">G54</f>
        <v>46</v>
      </c>
      <c r="J54" s="85"/>
      <c r="K54" s="77"/>
      <c r="L54" s="78" t="n">
        <f aca="false">ROUND(L52*G54/100,2)</f>
        <v>423.86</v>
      </c>
      <c r="M54" s="77"/>
      <c r="N54" s="81" t="n">
        <f aca="false">ROUND(N52*G54/100,0)</f>
        <v>16357</v>
      </c>
      <c r="AH54" s="63"/>
      <c r="AI54" s="71"/>
      <c r="AL54" s="3" t="s">
        <v>77</v>
      </c>
    </row>
    <row r="55" customFormat="false" ht="14.25" hidden="false" customHeight="true" outlineLevel="0" collapsed="false">
      <c r="A55" s="94"/>
      <c r="B55" s="95"/>
      <c r="C55" s="65" t="s">
        <v>78</v>
      </c>
      <c r="D55" s="65"/>
      <c r="E55" s="65"/>
      <c r="F55" s="66"/>
      <c r="G55" s="67"/>
      <c r="H55" s="67"/>
      <c r="I55" s="67"/>
      <c r="J55" s="69"/>
      <c r="K55" s="67"/>
      <c r="L55" s="96" t="n">
        <f aca="false">SUM(L51,L53,L54)</f>
        <v>2190.75</v>
      </c>
      <c r="M55" s="89"/>
      <c r="N55" s="97" t="n">
        <f aca="false">SUM(N51,N53,N54)</f>
        <v>84055</v>
      </c>
      <c r="AH55" s="63"/>
      <c r="AI55" s="71"/>
      <c r="AN55" s="71" t="s">
        <v>78</v>
      </c>
    </row>
    <row r="56" customFormat="false" ht="21.75" hidden="false" customHeight="true" outlineLevel="0" collapsed="false">
      <c r="A56" s="64" t="s">
        <v>79</v>
      </c>
      <c r="B56" s="65"/>
      <c r="C56" s="65" t="s">
        <v>80</v>
      </c>
      <c r="D56" s="65"/>
      <c r="E56" s="65"/>
      <c r="F56" s="66" t="s">
        <v>81</v>
      </c>
      <c r="G56" s="67" t="n">
        <v>1</v>
      </c>
      <c r="H56" s="68" t="n">
        <v>1</v>
      </c>
      <c r="I56" s="68" t="n">
        <f aca="false">G56*H56</f>
        <v>1</v>
      </c>
      <c r="J56" s="96" t="n">
        <v>10601.6666666667</v>
      </c>
      <c r="K56" s="67"/>
      <c r="L56" s="96" t="n">
        <f aca="false">ROUND(N56/M56,2)</f>
        <v>1920.65</v>
      </c>
      <c r="M56" s="98" t="n">
        <v>5.52</v>
      </c>
      <c r="N56" s="97" t="n">
        <f aca="false">ROUND(I56*J56,0)</f>
        <v>10602</v>
      </c>
      <c r="AH56" s="63"/>
      <c r="AI56" s="71" t="s">
        <v>82</v>
      </c>
      <c r="AN56" s="71"/>
    </row>
    <row r="57" customFormat="false" ht="14.25" hidden="false" customHeight="true" outlineLevel="0" collapsed="false">
      <c r="A57" s="94"/>
      <c r="B57" s="95"/>
      <c r="C57" s="99" t="s">
        <v>83</v>
      </c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AH57" s="63"/>
      <c r="AI57" s="71"/>
      <c r="AN57" s="71"/>
      <c r="AO57" s="3" t="s">
        <v>83</v>
      </c>
    </row>
    <row r="58" customFormat="false" ht="14.25" hidden="false" customHeight="true" outlineLevel="0" collapsed="false">
      <c r="A58" s="100"/>
      <c r="B58" s="101"/>
      <c r="C58" s="99" t="s">
        <v>84</v>
      </c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AH58" s="63"/>
      <c r="AI58" s="71"/>
      <c r="AN58" s="71"/>
      <c r="AP58" s="3" t="s">
        <v>85</v>
      </c>
    </row>
    <row r="59" customFormat="false" ht="14.25" hidden="false" customHeight="true" outlineLevel="0" collapsed="false">
      <c r="A59" s="94"/>
      <c r="B59" s="95"/>
      <c r="C59" s="65" t="s">
        <v>78</v>
      </c>
      <c r="D59" s="65"/>
      <c r="E59" s="65"/>
      <c r="F59" s="66"/>
      <c r="G59" s="67"/>
      <c r="H59" s="67"/>
      <c r="I59" s="67"/>
      <c r="J59" s="69"/>
      <c r="K59" s="67"/>
      <c r="L59" s="96" t="n">
        <f aca="false">L56</f>
        <v>1920.65</v>
      </c>
      <c r="M59" s="89"/>
      <c r="N59" s="97" t="n">
        <f aca="false">N56</f>
        <v>10602</v>
      </c>
      <c r="AH59" s="63"/>
      <c r="AI59" s="71"/>
      <c r="AN59" s="71" t="s">
        <v>78</v>
      </c>
    </row>
    <row r="60" customFormat="false" ht="21.75" hidden="false" customHeight="true" outlineLevel="0" collapsed="false">
      <c r="A60" s="64" t="s">
        <v>86</v>
      </c>
      <c r="B60" s="65"/>
      <c r="C60" s="65" t="s">
        <v>87</v>
      </c>
      <c r="D60" s="65"/>
      <c r="E60" s="65"/>
      <c r="F60" s="66" t="s">
        <v>81</v>
      </c>
      <c r="G60" s="67" t="n">
        <v>1</v>
      </c>
      <c r="H60" s="68" t="n">
        <v>1</v>
      </c>
      <c r="I60" s="68" t="n">
        <f aca="false">G60*H60</f>
        <v>1</v>
      </c>
      <c r="J60" s="96" t="n">
        <v>57492.5</v>
      </c>
      <c r="K60" s="67"/>
      <c r="L60" s="96" t="n">
        <f aca="false">ROUND(N60/M60,2)</f>
        <v>10415.4</v>
      </c>
      <c r="M60" s="98" t="n">
        <v>5.52</v>
      </c>
      <c r="N60" s="97" t="n">
        <f aca="false">ROUND(I60*J60,0)</f>
        <v>57493</v>
      </c>
      <c r="AH60" s="63"/>
      <c r="AI60" s="71" t="s">
        <v>82</v>
      </c>
      <c r="AN60" s="71"/>
    </row>
    <row r="61" customFormat="false" ht="14.25" hidden="false" customHeight="true" outlineLevel="0" collapsed="false">
      <c r="A61" s="94"/>
      <c r="B61" s="95"/>
      <c r="C61" s="99" t="s">
        <v>83</v>
      </c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AH61" s="63"/>
      <c r="AI61" s="71"/>
      <c r="AN61" s="71"/>
      <c r="AO61" s="3" t="s">
        <v>83</v>
      </c>
    </row>
    <row r="62" customFormat="false" ht="14.25" hidden="false" customHeight="true" outlineLevel="0" collapsed="false">
      <c r="A62" s="100"/>
      <c r="B62" s="101"/>
      <c r="C62" s="99" t="s">
        <v>88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AH62" s="63"/>
      <c r="AI62" s="71"/>
      <c r="AN62" s="71"/>
      <c r="AP62" s="3" t="s">
        <v>85</v>
      </c>
    </row>
    <row r="63" customFormat="false" ht="14.25" hidden="false" customHeight="true" outlineLevel="0" collapsed="false">
      <c r="A63" s="94"/>
      <c r="B63" s="95"/>
      <c r="C63" s="65" t="s">
        <v>78</v>
      </c>
      <c r="D63" s="65"/>
      <c r="E63" s="65"/>
      <c r="F63" s="66"/>
      <c r="G63" s="67"/>
      <c r="H63" s="67"/>
      <c r="I63" s="67"/>
      <c r="J63" s="69"/>
      <c r="K63" s="67"/>
      <c r="L63" s="96" t="n">
        <f aca="false">L60</f>
        <v>10415.4</v>
      </c>
      <c r="M63" s="89"/>
      <c r="N63" s="97" t="n">
        <f aca="false">N60</f>
        <v>57493</v>
      </c>
      <c r="AH63" s="63"/>
      <c r="AI63" s="71"/>
      <c r="AN63" s="71" t="s">
        <v>78</v>
      </c>
    </row>
    <row r="64" customFormat="false" ht="21.75" hidden="false" customHeight="true" outlineLevel="0" collapsed="false">
      <c r="A64" s="64" t="s">
        <v>89</v>
      </c>
      <c r="B64" s="65"/>
      <c r="C64" s="65" t="s">
        <v>90</v>
      </c>
      <c r="D64" s="65"/>
      <c r="E64" s="65"/>
      <c r="F64" s="66" t="s">
        <v>81</v>
      </c>
      <c r="G64" s="67" t="n">
        <v>1</v>
      </c>
      <c r="H64" s="68" t="n">
        <v>1</v>
      </c>
      <c r="I64" s="68" t="n">
        <f aca="false">G64*H64</f>
        <v>1</v>
      </c>
      <c r="J64" s="96" t="n">
        <v>7380.83333333333</v>
      </c>
      <c r="K64" s="67"/>
      <c r="L64" s="96" t="n">
        <f aca="false">ROUND(N64/M64,2)</f>
        <v>1337.14</v>
      </c>
      <c r="M64" s="98" t="n">
        <v>5.52</v>
      </c>
      <c r="N64" s="97" t="n">
        <f aca="false">ROUND(I64*J64,0)</f>
        <v>7381</v>
      </c>
      <c r="AH64" s="63"/>
      <c r="AI64" s="71" t="s">
        <v>82</v>
      </c>
      <c r="AN64" s="71"/>
    </row>
    <row r="65" customFormat="false" ht="14.25" hidden="false" customHeight="true" outlineLevel="0" collapsed="false">
      <c r="A65" s="94"/>
      <c r="B65" s="95"/>
      <c r="C65" s="99" t="s">
        <v>83</v>
      </c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AH65" s="63"/>
      <c r="AI65" s="71"/>
      <c r="AN65" s="71"/>
      <c r="AO65" s="3" t="s">
        <v>83</v>
      </c>
    </row>
    <row r="66" customFormat="false" ht="14.25" hidden="false" customHeight="true" outlineLevel="0" collapsed="false">
      <c r="A66" s="100"/>
      <c r="B66" s="101"/>
      <c r="C66" s="99" t="s">
        <v>91</v>
      </c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AH66" s="63"/>
      <c r="AI66" s="71"/>
      <c r="AN66" s="71"/>
      <c r="AP66" s="3" t="s">
        <v>85</v>
      </c>
    </row>
    <row r="67" customFormat="false" ht="14.25" hidden="false" customHeight="true" outlineLevel="0" collapsed="false">
      <c r="A67" s="94"/>
      <c r="B67" s="95"/>
      <c r="C67" s="65" t="s">
        <v>78</v>
      </c>
      <c r="D67" s="65"/>
      <c r="E67" s="65"/>
      <c r="F67" s="66"/>
      <c r="G67" s="67"/>
      <c r="H67" s="67"/>
      <c r="I67" s="67"/>
      <c r="J67" s="69"/>
      <c r="K67" s="67"/>
      <c r="L67" s="96" t="n">
        <f aca="false">L64</f>
        <v>1337.14</v>
      </c>
      <c r="M67" s="89"/>
      <c r="N67" s="97" t="n">
        <f aca="false">N64</f>
        <v>7381</v>
      </c>
      <c r="AH67" s="63"/>
      <c r="AI67" s="71"/>
      <c r="AN67" s="71" t="s">
        <v>78</v>
      </c>
    </row>
    <row r="68" customFormat="false" ht="21.75" hidden="false" customHeight="true" outlineLevel="0" collapsed="false">
      <c r="A68" s="64" t="s">
        <v>92</v>
      </c>
      <c r="B68" s="65"/>
      <c r="C68" s="65" t="s">
        <v>93</v>
      </c>
      <c r="D68" s="65"/>
      <c r="E68" s="65"/>
      <c r="F68" s="66" t="s">
        <v>81</v>
      </c>
      <c r="G68" s="67" t="n">
        <v>1</v>
      </c>
      <c r="H68" s="68" t="n">
        <v>1</v>
      </c>
      <c r="I68" s="68" t="n">
        <f aca="false">G68*H68</f>
        <v>1</v>
      </c>
      <c r="J68" s="96" t="n">
        <v>3690.83333333333</v>
      </c>
      <c r="K68" s="67"/>
      <c r="L68" s="96" t="n">
        <f aca="false">ROUND(N68/M68,2)</f>
        <v>668.66</v>
      </c>
      <c r="M68" s="98" t="n">
        <v>5.52</v>
      </c>
      <c r="N68" s="97" t="n">
        <f aca="false">ROUND(I68*J68,0)</f>
        <v>3691</v>
      </c>
      <c r="AH68" s="63"/>
      <c r="AI68" s="71" t="s">
        <v>82</v>
      </c>
      <c r="AN68" s="71"/>
    </row>
    <row r="69" customFormat="false" ht="14.25" hidden="false" customHeight="true" outlineLevel="0" collapsed="false">
      <c r="A69" s="94"/>
      <c r="B69" s="95"/>
      <c r="C69" s="99" t="s">
        <v>83</v>
      </c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AH69" s="63"/>
      <c r="AI69" s="71"/>
      <c r="AN69" s="71"/>
      <c r="AO69" s="3" t="s">
        <v>83</v>
      </c>
    </row>
    <row r="70" customFormat="false" ht="14.25" hidden="false" customHeight="true" outlineLevel="0" collapsed="false">
      <c r="A70" s="100"/>
      <c r="B70" s="101"/>
      <c r="C70" s="99" t="s">
        <v>94</v>
      </c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AH70" s="63"/>
      <c r="AI70" s="71"/>
      <c r="AN70" s="71"/>
      <c r="AP70" s="3" t="s">
        <v>85</v>
      </c>
    </row>
    <row r="71" customFormat="false" ht="14.25" hidden="false" customHeight="true" outlineLevel="0" collapsed="false">
      <c r="A71" s="94"/>
      <c r="B71" s="95"/>
      <c r="C71" s="65" t="s">
        <v>78</v>
      </c>
      <c r="D71" s="65"/>
      <c r="E71" s="65"/>
      <c r="F71" s="66"/>
      <c r="G71" s="67"/>
      <c r="H71" s="67"/>
      <c r="I71" s="67"/>
      <c r="J71" s="69"/>
      <c r="K71" s="67"/>
      <c r="L71" s="96" t="n">
        <f aca="false">L68</f>
        <v>668.66</v>
      </c>
      <c r="M71" s="89"/>
      <c r="N71" s="97" t="n">
        <f aca="false">N68</f>
        <v>3691</v>
      </c>
      <c r="AH71" s="63"/>
      <c r="AI71" s="71"/>
      <c r="AN71" s="71" t="s">
        <v>78</v>
      </c>
    </row>
    <row r="72" customFormat="false" ht="21.75" hidden="false" customHeight="true" outlineLevel="0" collapsed="false">
      <c r="A72" s="64" t="s">
        <v>95</v>
      </c>
      <c r="B72" s="65"/>
      <c r="C72" s="65" t="s">
        <v>96</v>
      </c>
      <c r="D72" s="65"/>
      <c r="E72" s="65"/>
      <c r="F72" s="66" t="s">
        <v>81</v>
      </c>
      <c r="G72" s="67" t="n">
        <v>1</v>
      </c>
      <c r="H72" s="68" t="n">
        <v>1</v>
      </c>
      <c r="I72" s="68" t="n">
        <f aca="false">G72*H72</f>
        <v>1</v>
      </c>
      <c r="J72" s="96" t="n">
        <v>7380.83333333333</v>
      </c>
      <c r="K72" s="67"/>
      <c r="L72" s="96" t="n">
        <f aca="false">ROUND(N72/M72,2)</f>
        <v>1337.14</v>
      </c>
      <c r="M72" s="98" t="n">
        <v>5.52</v>
      </c>
      <c r="N72" s="97" t="n">
        <f aca="false">ROUND(I72*J72,0)</f>
        <v>7381</v>
      </c>
      <c r="AH72" s="63"/>
      <c r="AI72" s="71" t="s">
        <v>82</v>
      </c>
      <c r="AN72" s="71"/>
    </row>
    <row r="73" customFormat="false" ht="14.25" hidden="false" customHeight="true" outlineLevel="0" collapsed="false">
      <c r="A73" s="94"/>
      <c r="B73" s="95"/>
      <c r="C73" s="99" t="s">
        <v>83</v>
      </c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AH73" s="63"/>
      <c r="AI73" s="71"/>
      <c r="AN73" s="71"/>
      <c r="AO73" s="3" t="s">
        <v>83</v>
      </c>
    </row>
    <row r="74" customFormat="false" ht="14.25" hidden="false" customHeight="true" outlineLevel="0" collapsed="false">
      <c r="A74" s="100"/>
      <c r="B74" s="101"/>
      <c r="C74" s="99" t="s">
        <v>91</v>
      </c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AH74" s="63"/>
      <c r="AI74" s="71"/>
      <c r="AN74" s="71"/>
      <c r="AP74" s="3" t="s">
        <v>85</v>
      </c>
    </row>
    <row r="75" customFormat="false" ht="14.25" hidden="false" customHeight="true" outlineLevel="0" collapsed="false">
      <c r="A75" s="94"/>
      <c r="B75" s="95"/>
      <c r="C75" s="65" t="s">
        <v>78</v>
      </c>
      <c r="D75" s="65"/>
      <c r="E75" s="65"/>
      <c r="F75" s="66"/>
      <c r="G75" s="67"/>
      <c r="H75" s="67"/>
      <c r="I75" s="67"/>
      <c r="J75" s="69"/>
      <c r="K75" s="67"/>
      <c r="L75" s="96" t="n">
        <f aca="false">L72</f>
        <v>1337.14</v>
      </c>
      <c r="M75" s="89"/>
      <c r="N75" s="97" t="n">
        <f aca="false">N72</f>
        <v>7381</v>
      </c>
      <c r="AH75" s="63"/>
      <c r="AI75" s="71"/>
      <c r="AN75" s="71" t="s">
        <v>78</v>
      </c>
    </row>
    <row r="76" customFormat="false" ht="21.75" hidden="false" customHeight="true" outlineLevel="0" collapsed="false">
      <c r="A76" s="64" t="s">
        <v>97</v>
      </c>
      <c r="B76" s="65"/>
      <c r="C76" s="65" t="s">
        <v>98</v>
      </c>
      <c r="D76" s="65"/>
      <c r="E76" s="65"/>
      <c r="F76" s="66" t="s">
        <v>81</v>
      </c>
      <c r="G76" s="67" t="n">
        <v>1</v>
      </c>
      <c r="H76" s="68" t="n">
        <v>1</v>
      </c>
      <c r="I76" s="68" t="n">
        <f aca="false">G76*H76</f>
        <v>1</v>
      </c>
      <c r="J76" s="96" t="n">
        <v>7380.83333333333</v>
      </c>
      <c r="K76" s="67"/>
      <c r="L76" s="96" t="n">
        <f aca="false">ROUND(N76/M76,2)</f>
        <v>1337.14</v>
      </c>
      <c r="M76" s="98" t="n">
        <v>5.52</v>
      </c>
      <c r="N76" s="97" t="n">
        <f aca="false">ROUND(I76*J76,0)</f>
        <v>7381</v>
      </c>
      <c r="AH76" s="63"/>
      <c r="AI76" s="71" t="s">
        <v>82</v>
      </c>
      <c r="AN76" s="71"/>
    </row>
    <row r="77" customFormat="false" ht="14.25" hidden="false" customHeight="true" outlineLevel="0" collapsed="false">
      <c r="A77" s="94"/>
      <c r="B77" s="95"/>
      <c r="C77" s="99" t="s">
        <v>83</v>
      </c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AH77" s="63"/>
      <c r="AI77" s="71"/>
      <c r="AN77" s="71"/>
      <c r="AO77" s="3" t="s">
        <v>83</v>
      </c>
    </row>
    <row r="78" customFormat="false" ht="14.25" hidden="false" customHeight="true" outlineLevel="0" collapsed="false">
      <c r="A78" s="100"/>
      <c r="B78" s="101"/>
      <c r="C78" s="99" t="s">
        <v>91</v>
      </c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AH78" s="63"/>
      <c r="AI78" s="71"/>
      <c r="AN78" s="71"/>
      <c r="AP78" s="3" t="s">
        <v>85</v>
      </c>
    </row>
    <row r="79" customFormat="false" ht="14.25" hidden="false" customHeight="true" outlineLevel="0" collapsed="false">
      <c r="A79" s="94"/>
      <c r="B79" s="95"/>
      <c r="C79" s="65" t="s">
        <v>78</v>
      </c>
      <c r="D79" s="65"/>
      <c r="E79" s="65"/>
      <c r="F79" s="66"/>
      <c r="G79" s="67"/>
      <c r="H79" s="67"/>
      <c r="I79" s="67"/>
      <c r="J79" s="69"/>
      <c r="K79" s="67"/>
      <c r="L79" s="96" t="n">
        <f aca="false">L76</f>
        <v>1337.14</v>
      </c>
      <c r="M79" s="89"/>
      <c r="N79" s="97" t="n">
        <f aca="false">N76</f>
        <v>7381</v>
      </c>
      <c r="AH79" s="63"/>
      <c r="AI79" s="71"/>
      <c r="AN79" s="71" t="s">
        <v>78</v>
      </c>
    </row>
    <row r="80" customFormat="false" ht="21.75" hidden="false" customHeight="true" outlineLevel="0" collapsed="false">
      <c r="A80" s="64" t="s">
        <v>99</v>
      </c>
      <c r="B80" s="65"/>
      <c r="C80" s="65" t="s">
        <v>100</v>
      </c>
      <c r="D80" s="65"/>
      <c r="E80" s="65"/>
      <c r="F80" s="66" t="s">
        <v>81</v>
      </c>
      <c r="G80" s="67" t="n">
        <v>1</v>
      </c>
      <c r="H80" s="68" t="n">
        <v>1</v>
      </c>
      <c r="I80" s="68" t="n">
        <f aca="false">G80*H80</f>
        <v>1</v>
      </c>
      <c r="J80" s="96" t="n">
        <v>19136.6666666667</v>
      </c>
      <c r="K80" s="67"/>
      <c r="L80" s="96" t="n">
        <f aca="false">ROUND(N80/M80,2)</f>
        <v>3466.85</v>
      </c>
      <c r="M80" s="98" t="n">
        <v>5.52</v>
      </c>
      <c r="N80" s="97" t="n">
        <f aca="false">ROUND(I80*J80,0)</f>
        <v>19137</v>
      </c>
      <c r="AH80" s="63"/>
      <c r="AI80" s="71" t="s">
        <v>82</v>
      </c>
      <c r="AN80" s="71"/>
    </row>
    <row r="81" customFormat="false" ht="14.25" hidden="false" customHeight="true" outlineLevel="0" collapsed="false">
      <c r="A81" s="94"/>
      <c r="B81" s="95"/>
      <c r="C81" s="99" t="s">
        <v>83</v>
      </c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AH81" s="63"/>
      <c r="AI81" s="71"/>
      <c r="AN81" s="71"/>
      <c r="AO81" s="3" t="s">
        <v>83</v>
      </c>
    </row>
    <row r="82" customFormat="false" ht="14.25" hidden="false" customHeight="true" outlineLevel="0" collapsed="false">
      <c r="A82" s="100"/>
      <c r="B82" s="101"/>
      <c r="C82" s="99" t="s">
        <v>101</v>
      </c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AH82" s="63"/>
      <c r="AI82" s="71"/>
      <c r="AN82" s="71"/>
      <c r="AP82" s="3" t="s">
        <v>85</v>
      </c>
    </row>
    <row r="83" customFormat="false" ht="14.25" hidden="false" customHeight="true" outlineLevel="0" collapsed="false">
      <c r="A83" s="94"/>
      <c r="B83" s="95"/>
      <c r="C83" s="65" t="s">
        <v>78</v>
      </c>
      <c r="D83" s="65"/>
      <c r="E83" s="65"/>
      <c r="F83" s="66"/>
      <c r="G83" s="67"/>
      <c r="H83" s="67"/>
      <c r="I83" s="67"/>
      <c r="J83" s="69"/>
      <c r="K83" s="67"/>
      <c r="L83" s="96" t="n">
        <f aca="false">L80</f>
        <v>3466.85</v>
      </c>
      <c r="M83" s="89"/>
      <c r="N83" s="97" t="n">
        <f aca="false">N80</f>
        <v>19137</v>
      </c>
      <c r="AH83" s="63"/>
      <c r="AI83" s="71"/>
      <c r="AN83" s="71" t="s">
        <v>78</v>
      </c>
    </row>
    <row r="84" customFormat="false" ht="21.75" hidden="false" customHeight="true" outlineLevel="0" collapsed="false">
      <c r="A84" s="64" t="s">
        <v>102</v>
      </c>
      <c r="B84" s="65"/>
      <c r="C84" s="65" t="s">
        <v>103</v>
      </c>
      <c r="D84" s="65"/>
      <c r="E84" s="65"/>
      <c r="F84" s="66" t="s">
        <v>81</v>
      </c>
      <c r="G84" s="67" t="n">
        <v>1</v>
      </c>
      <c r="H84" s="68" t="n">
        <v>1</v>
      </c>
      <c r="I84" s="68" t="n">
        <f aca="false">G84*H84</f>
        <v>1</v>
      </c>
      <c r="J84" s="96" t="n">
        <v>88772.5</v>
      </c>
      <c r="K84" s="67"/>
      <c r="L84" s="96" t="n">
        <f aca="false">ROUND(N84/M84,2)</f>
        <v>16082.07</v>
      </c>
      <c r="M84" s="98" t="n">
        <v>5.52</v>
      </c>
      <c r="N84" s="97" t="n">
        <f aca="false">ROUND(I84*J84,0)</f>
        <v>88773</v>
      </c>
      <c r="AH84" s="63"/>
      <c r="AI84" s="71" t="s">
        <v>82</v>
      </c>
      <c r="AN84" s="71"/>
    </row>
    <row r="85" customFormat="false" ht="14.25" hidden="false" customHeight="true" outlineLevel="0" collapsed="false">
      <c r="A85" s="94"/>
      <c r="B85" s="95"/>
      <c r="C85" s="99" t="s">
        <v>83</v>
      </c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AH85" s="63"/>
      <c r="AI85" s="71"/>
      <c r="AN85" s="71"/>
      <c r="AO85" s="3" t="s">
        <v>83</v>
      </c>
    </row>
    <row r="86" customFormat="false" ht="14.25" hidden="false" customHeight="true" outlineLevel="0" collapsed="false">
      <c r="A86" s="100"/>
      <c r="B86" s="101"/>
      <c r="C86" s="99" t="s">
        <v>104</v>
      </c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AH86" s="63"/>
      <c r="AI86" s="71"/>
      <c r="AN86" s="71"/>
      <c r="AP86" s="3" t="s">
        <v>85</v>
      </c>
    </row>
    <row r="87" customFormat="false" ht="14.25" hidden="false" customHeight="true" outlineLevel="0" collapsed="false">
      <c r="A87" s="94"/>
      <c r="B87" s="95"/>
      <c r="C87" s="65" t="s">
        <v>78</v>
      </c>
      <c r="D87" s="65"/>
      <c r="E87" s="65"/>
      <c r="F87" s="66"/>
      <c r="G87" s="67"/>
      <c r="H87" s="67"/>
      <c r="I87" s="67"/>
      <c r="J87" s="69"/>
      <c r="K87" s="67"/>
      <c r="L87" s="96" t="n">
        <f aca="false">L84</f>
        <v>16082.07</v>
      </c>
      <c r="M87" s="89"/>
      <c r="N87" s="97" t="n">
        <f aca="false">N84</f>
        <v>88773</v>
      </c>
      <c r="AH87" s="63"/>
      <c r="AI87" s="71"/>
      <c r="AN87" s="71" t="s">
        <v>78</v>
      </c>
    </row>
    <row r="88" customFormat="false" ht="21.75" hidden="false" customHeight="true" outlineLevel="0" collapsed="false">
      <c r="A88" s="64" t="s">
        <v>105</v>
      </c>
      <c r="B88" s="65"/>
      <c r="C88" s="65" t="s">
        <v>106</v>
      </c>
      <c r="D88" s="65"/>
      <c r="E88" s="65"/>
      <c r="F88" s="66" t="s">
        <v>81</v>
      </c>
      <c r="G88" s="67" t="n">
        <v>33</v>
      </c>
      <c r="H88" s="68" t="n">
        <v>1</v>
      </c>
      <c r="I88" s="68" t="n">
        <f aca="false">G88*H88</f>
        <v>33</v>
      </c>
      <c r="J88" s="96" t="n">
        <v>5130.83333333333</v>
      </c>
      <c r="K88" s="67"/>
      <c r="L88" s="96" t="n">
        <f aca="false">ROUND(N88/M88,2)</f>
        <v>30673.55</v>
      </c>
      <c r="M88" s="98" t="n">
        <v>5.52</v>
      </c>
      <c r="N88" s="97" t="n">
        <f aca="false">ROUND(I88*J88,0)</f>
        <v>169318</v>
      </c>
      <c r="AH88" s="63"/>
      <c r="AI88" s="71" t="s">
        <v>82</v>
      </c>
      <c r="AN88" s="71"/>
    </row>
    <row r="89" customFormat="false" ht="14.25" hidden="false" customHeight="true" outlineLevel="0" collapsed="false">
      <c r="A89" s="94"/>
      <c r="B89" s="95"/>
      <c r="C89" s="99" t="s">
        <v>83</v>
      </c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AH89" s="63"/>
      <c r="AI89" s="71"/>
      <c r="AN89" s="71"/>
      <c r="AO89" s="3" t="s">
        <v>83</v>
      </c>
    </row>
    <row r="90" customFormat="false" ht="14.25" hidden="false" customHeight="true" outlineLevel="0" collapsed="false">
      <c r="A90" s="100"/>
      <c r="B90" s="101"/>
      <c r="C90" s="99" t="s">
        <v>107</v>
      </c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AH90" s="63"/>
      <c r="AI90" s="71"/>
      <c r="AN90" s="71"/>
      <c r="AP90" s="3" t="s">
        <v>85</v>
      </c>
    </row>
    <row r="91" customFormat="false" ht="14.25" hidden="false" customHeight="true" outlineLevel="0" collapsed="false">
      <c r="A91" s="94"/>
      <c r="B91" s="95"/>
      <c r="C91" s="65" t="s">
        <v>78</v>
      </c>
      <c r="D91" s="65"/>
      <c r="E91" s="65"/>
      <c r="F91" s="66"/>
      <c r="G91" s="67"/>
      <c r="H91" s="67"/>
      <c r="I91" s="67"/>
      <c r="J91" s="69"/>
      <c r="K91" s="67"/>
      <c r="L91" s="96" t="n">
        <f aca="false">L88</f>
        <v>30673.55</v>
      </c>
      <c r="M91" s="89"/>
      <c r="N91" s="97" t="n">
        <f aca="false">N88</f>
        <v>169318</v>
      </c>
      <c r="AH91" s="63"/>
      <c r="AI91" s="71"/>
      <c r="AN91" s="71" t="s">
        <v>78</v>
      </c>
    </row>
    <row r="92" customFormat="false" ht="42.75" hidden="false" customHeight="true" outlineLevel="0" collapsed="false">
      <c r="A92" s="64" t="s">
        <v>108</v>
      </c>
      <c r="B92" s="65" t="s">
        <v>109</v>
      </c>
      <c r="C92" s="65" t="s">
        <v>110</v>
      </c>
      <c r="D92" s="65"/>
      <c r="E92" s="65"/>
      <c r="F92" s="66" t="s">
        <v>63</v>
      </c>
      <c r="G92" s="67" t="n">
        <v>77</v>
      </c>
      <c r="H92" s="68" t="n">
        <v>1</v>
      </c>
      <c r="I92" s="68" t="n">
        <f aca="false">G92*H92</f>
        <v>77</v>
      </c>
      <c r="J92" s="69"/>
      <c r="K92" s="67"/>
      <c r="L92" s="69"/>
      <c r="M92" s="67"/>
      <c r="N92" s="70"/>
      <c r="AH92" s="63"/>
      <c r="AI92" s="71" t="s">
        <v>110</v>
      </c>
      <c r="AN92" s="71"/>
    </row>
    <row r="93" customFormat="false" ht="14.25" hidden="false" customHeight="true" outlineLevel="0" collapsed="false">
      <c r="A93" s="100"/>
      <c r="B93" s="101"/>
      <c r="C93" s="99" t="s">
        <v>111</v>
      </c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AH93" s="63"/>
      <c r="AI93" s="71"/>
      <c r="AN93" s="71"/>
      <c r="AQ93" s="3" t="s">
        <v>111</v>
      </c>
    </row>
    <row r="94" customFormat="false" ht="51" hidden="false" customHeight="true" outlineLevel="0" collapsed="false">
      <c r="A94" s="72"/>
      <c r="B94" s="73" t="s">
        <v>64</v>
      </c>
      <c r="C94" s="74" t="s">
        <v>65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AH94" s="63"/>
      <c r="AI94" s="71"/>
      <c r="AJ94" s="3" t="s">
        <v>65</v>
      </c>
      <c r="AN94" s="71"/>
    </row>
    <row r="95" customFormat="false" ht="14.25" hidden="false" customHeight="true" outlineLevel="0" collapsed="false">
      <c r="A95" s="75"/>
      <c r="B95" s="73" t="s">
        <v>60</v>
      </c>
      <c r="C95" s="13" t="s">
        <v>66</v>
      </c>
      <c r="D95" s="13"/>
      <c r="E95" s="13"/>
      <c r="F95" s="76"/>
      <c r="G95" s="77"/>
      <c r="H95" s="77"/>
      <c r="I95" s="77"/>
      <c r="J95" s="78" t="n">
        <v>9.91</v>
      </c>
      <c r="K95" s="79" t="n">
        <v>1.15</v>
      </c>
      <c r="L95" s="78" t="n">
        <f aca="false">ROUND($I$92*J95*IF(K95="",1,K95),2)</f>
        <v>877.53</v>
      </c>
      <c r="M95" s="79" t="n">
        <v>38.59</v>
      </c>
      <c r="N95" s="81" t="n">
        <f aca="false">ROUND(L95*M95,0)</f>
        <v>33864</v>
      </c>
      <c r="AH95" s="63"/>
      <c r="AI95" s="71"/>
      <c r="AK95" s="3" t="s">
        <v>66</v>
      </c>
      <c r="AN95" s="71"/>
    </row>
    <row r="96" customFormat="false" ht="14.25" hidden="false" customHeight="true" outlineLevel="0" collapsed="false">
      <c r="A96" s="75"/>
      <c r="B96" s="73" t="s">
        <v>112</v>
      </c>
      <c r="C96" s="13" t="s">
        <v>113</v>
      </c>
      <c r="D96" s="13"/>
      <c r="E96" s="13"/>
      <c r="F96" s="76"/>
      <c r="G96" s="77"/>
      <c r="H96" s="77"/>
      <c r="I96" s="77"/>
      <c r="J96" s="78" t="n">
        <v>5.43</v>
      </c>
      <c r="K96" s="79" t="n">
        <v>1.15</v>
      </c>
      <c r="L96" s="78" t="n">
        <f aca="false">ROUND($I$92*J96*IF(K96="",1,K96),2)</f>
        <v>480.83</v>
      </c>
      <c r="M96" s="79" t="n">
        <v>12.67</v>
      </c>
      <c r="N96" s="81" t="n">
        <f aca="false">ROUND(L96*M96,0)</f>
        <v>6092</v>
      </c>
      <c r="AH96" s="63"/>
      <c r="AI96" s="71"/>
      <c r="AK96" s="3" t="s">
        <v>113</v>
      </c>
      <c r="AN96" s="71"/>
    </row>
    <row r="97" customFormat="false" ht="14.25" hidden="false" customHeight="true" outlineLevel="0" collapsed="false">
      <c r="A97" s="75"/>
      <c r="B97" s="73" t="s">
        <v>114</v>
      </c>
      <c r="C97" s="13" t="s">
        <v>115</v>
      </c>
      <c r="D97" s="13"/>
      <c r="E97" s="13"/>
      <c r="F97" s="76"/>
      <c r="G97" s="77"/>
      <c r="H97" s="77"/>
      <c r="I97" s="77"/>
      <c r="J97" s="78" t="n">
        <v>0.76</v>
      </c>
      <c r="K97" s="79" t="n">
        <v>1.15</v>
      </c>
      <c r="L97" s="78" t="n">
        <f aca="false">ROUND($I$92*J97*IF(K97="",1,K97),2)</f>
        <v>67.3</v>
      </c>
      <c r="M97" s="79" t="n">
        <v>38.59</v>
      </c>
      <c r="N97" s="81" t="n">
        <f aca="false">ROUND(L97*M97,0)</f>
        <v>2597</v>
      </c>
      <c r="AH97" s="63"/>
      <c r="AI97" s="71"/>
      <c r="AK97" s="3" t="s">
        <v>115</v>
      </c>
      <c r="AN97" s="71"/>
    </row>
    <row r="98" customFormat="false" ht="14.25" hidden="false" customHeight="true" outlineLevel="0" collapsed="false">
      <c r="A98" s="75"/>
      <c r="B98" s="73" t="s">
        <v>67</v>
      </c>
      <c r="C98" s="13" t="s">
        <v>68</v>
      </c>
      <c r="D98" s="13"/>
      <c r="E98" s="13"/>
      <c r="F98" s="76"/>
      <c r="G98" s="77"/>
      <c r="H98" s="77"/>
      <c r="I98" s="77"/>
      <c r="J98" s="78" t="n">
        <v>0.74</v>
      </c>
      <c r="K98" s="77"/>
      <c r="L98" s="78" t="n">
        <f aca="false">ROUND($I$92*J98*IF(K98="",1,K98),2)</f>
        <v>56.98</v>
      </c>
      <c r="M98" s="79" t="n">
        <v>8.51</v>
      </c>
      <c r="N98" s="82" t="n">
        <f aca="false">ROUND(L98*M98,0)</f>
        <v>485</v>
      </c>
      <c r="AH98" s="63"/>
      <c r="AI98" s="71"/>
      <c r="AK98" s="3" t="s">
        <v>68</v>
      </c>
      <c r="AN98" s="71"/>
    </row>
    <row r="99" customFormat="false" ht="14.25" hidden="false" customHeight="true" outlineLevel="0" collapsed="false">
      <c r="A99" s="83"/>
      <c r="B99" s="73"/>
      <c r="C99" s="13" t="s">
        <v>69</v>
      </c>
      <c r="D99" s="13"/>
      <c r="E99" s="13"/>
      <c r="F99" s="76" t="s">
        <v>70</v>
      </c>
      <c r="G99" s="79" t="n">
        <v>1.03</v>
      </c>
      <c r="H99" s="79" t="n">
        <v>1.15</v>
      </c>
      <c r="I99" s="102" t="n">
        <f aca="false">$I$92*G99*IF(H99="",1,H99)</f>
        <v>91.2065</v>
      </c>
      <c r="J99" s="85"/>
      <c r="K99" s="77"/>
      <c r="L99" s="85"/>
      <c r="M99" s="77"/>
      <c r="N99" s="86"/>
      <c r="AH99" s="63"/>
      <c r="AI99" s="71"/>
      <c r="AL99" s="3" t="s">
        <v>69</v>
      </c>
      <c r="AN99" s="71"/>
    </row>
    <row r="100" customFormat="false" ht="14.25" hidden="false" customHeight="true" outlineLevel="0" collapsed="false">
      <c r="A100" s="83"/>
      <c r="B100" s="73"/>
      <c r="C100" s="13" t="s">
        <v>116</v>
      </c>
      <c r="D100" s="13"/>
      <c r="E100" s="13"/>
      <c r="F100" s="76" t="s">
        <v>70</v>
      </c>
      <c r="G100" s="79" t="n">
        <v>0.06</v>
      </c>
      <c r="H100" s="79" t="n">
        <v>1.15</v>
      </c>
      <c r="I100" s="84" t="n">
        <f aca="false">$I$92*G100*IF(H100="",1,H100)</f>
        <v>5.313</v>
      </c>
      <c r="J100" s="85"/>
      <c r="K100" s="77"/>
      <c r="L100" s="85"/>
      <c r="M100" s="77"/>
      <c r="N100" s="86"/>
      <c r="AH100" s="63"/>
      <c r="AI100" s="71"/>
      <c r="AL100" s="3" t="s">
        <v>116</v>
      </c>
      <c r="AN100" s="71"/>
    </row>
    <row r="101" customFormat="false" ht="14.25" hidden="false" customHeight="true" outlineLevel="0" collapsed="false">
      <c r="A101" s="75"/>
      <c r="B101" s="73"/>
      <c r="C101" s="87" t="s">
        <v>71</v>
      </c>
      <c r="D101" s="87"/>
      <c r="E101" s="87"/>
      <c r="F101" s="88"/>
      <c r="G101" s="89"/>
      <c r="H101" s="89"/>
      <c r="I101" s="89"/>
      <c r="J101" s="90" t="n">
        <f aca="false">SUM(J95,J96,J98)</f>
        <v>16.08</v>
      </c>
      <c r="K101" s="89"/>
      <c r="L101" s="91" t="n">
        <f aca="false">SUM(L95,L96,L98)</f>
        <v>1415.34</v>
      </c>
      <c r="M101" s="89"/>
      <c r="N101" s="92" t="n">
        <f aca="false">SUM(N95,N96,N98)</f>
        <v>40441</v>
      </c>
      <c r="AH101" s="63"/>
      <c r="AI101" s="71"/>
      <c r="AM101" s="3" t="s">
        <v>71</v>
      </c>
      <c r="AN101" s="71"/>
    </row>
    <row r="102" customFormat="false" ht="14.25" hidden="false" customHeight="true" outlineLevel="0" collapsed="false">
      <c r="A102" s="83"/>
      <c r="B102" s="73"/>
      <c r="C102" s="13" t="s">
        <v>72</v>
      </c>
      <c r="D102" s="13"/>
      <c r="E102" s="13"/>
      <c r="F102" s="76"/>
      <c r="G102" s="77"/>
      <c r="H102" s="77"/>
      <c r="I102" s="77"/>
      <c r="J102" s="85"/>
      <c r="K102" s="77"/>
      <c r="L102" s="78" t="n">
        <f aca="false">SUM(L95,L97)</f>
        <v>944.83</v>
      </c>
      <c r="M102" s="77"/>
      <c r="N102" s="81" t="n">
        <f aca="false">SUM(N95,N97)</f>
        <v>36461</v>
      </c>
      <c r="AH102" s="63"/>
      <c r="AI102" s="71"/>
      <c r="AL102" s="3" t="s">
        <v>72</v>
      </c>
      <c r="AN102" s="71"/>
    </row>
    <row r="103" customFormat="false" ht="14.25" hidden="false" customHeight="true" outlineLevel="0" collapsed="false">
      <c r="A103" s="83"/>
      <c r="B103" s="73" t="s">
        <v>117</v>
      </c>
      <c r="C103" s="13" t="s">
        <v>118</v>
      </c>
      <c r="D103" s="13"/>
      <c r="E103" s="13"/>
      <c r="F103" s="76" t="s">
        <v>75</v>
      </c>
      <c r="G103" s="93" t="n">
        <v>97</v>
      </c>
      <c r="H103" s="77"/>
      <c r="I103" s="93" t="n">
        <f aca="false">G103</f>
        <v>97</v>
      </c>
      <c r="J103" s="85"/>
      <c r="K103" s="77"/>
      <c r="L103" s="78" t="n">
        <f aca="false">ROUND(L102*G103/100,2)</f>
        <v>916.49</v>
      </c>
      <c r="M103" s="77"/>
      <c r="N103" s="81" t="n">
        <f aca="false">ROUND(N102*G103/100,0)</f>
        <v>35367</v>
      </c>
      <c r="AH103" s="63"/>
      <c r="AI103" s="71"/>
      <c r="AL103" s="3" t="s">
        <v>118</v>
      </c>
      <c r="AN103" s="71"/>
    </row>
    <row r="104" customFormat="false" ht="14.25" hidden="false" customHeight="true" outlineLevel="0" collapsed="false">
      <c r="A104" s="83"/>
      <c r="B104" s="73" t="s">
        <v>119</v>
      </c>
      <c r="C104" s="13" t="s">
        <v>120</v>
      </c>
      <c r="D104" s="13"/>
      <c r="E104" s="13"/>
      <c r="F104" s="76" t="s">
        <v>75</v>
      </c>
      <c r="G104" s="93" t="n">
        <v>51</v>
      </c>
      <c r="H104" s="77"/>
      <c r="I104" s="93" t="n">
        <f aca="false">G104</f>
        <v>51</v>
      </c>
      <c r="J104" s="85"/>
      <c r="K104" s="77"/>
      <c r="L104" s="78" t="n">
        <f aca="false">ROUND(L102*G104/100,2)</f>
        <v>481.86</v>
      </c>
      <c r="M104" s="77"/>
      <c r="N104" s="81" t="n">
        <f aca="false">ROUND(N102*G104/100,0)</f>
        <v>18595</v>
      </c>
      <c r="AH104" s="63"/>
      <c r="AI104" s="71"/>
      <c r="AL104" s="3" t="s">
        <v>120</v>
      </c>
      <c r="AN104" s="71"/>
    </row>
    <row r="105" customFormat="false" ht="14.25" hidden="false" customHeight="true" outlineLevel="0" collapsed="false">
      <c r="A105" s="94"/>
      <c r="B105" s="95"/>
      <c r="C105" s="65" t="s">
        <v>78</v>
      </c>
      <c r="D105" s="65"/>
      <c r="E105" s="65"/>
      <c r="F105" s="66"/>
      <c r="G105" s="67"/>
      <c r="H105" s="67"/>
      <c r="I105" s="67"/>
      <c r="J105" s="69"/>
      <c r="K105" s="67"/>
      <c r="L105" s="96" t="n">
        <f aca="false">SUM(L101,L103,L104)</f>
        <v>2813.69</v>
      </c>
      <c r="M105" s="89"/>
      <c r="N105" s="97" t="n">
        <f aca="false">SUM(N101,N103,N104)</f>
        <v>94403</v>
      </c>
      <c r="AH105" s="63"/>
      <c r="AI105" s="71"/>
      <c r="AN105" s="71" t="s">
        <v>78</v>
      </c>
    </row>
    <row r="106" customFormat="false" ht="21.75" hidden="false" customHeight="true" outlineLevel="0" collapsed="false">
      <c r="A106" s="64" t="s">
        <v>121</v>
      </c>
      <c r="B106" s="65"/>
      <c r="C106" s="65" t="s">
        <v>122</v>
      </c>
      <c r="D106" s="65"/>
      <c r="E106" s="65"/>
      <c r="F106" s="66" t="s">
        <v>81</v>
      </c>
      <c r="G106" s="67" t="n">
        <v>76</v>
      </c>
      <c r="H106" s="68" t="n">
        <v>1</v>
      </c>
      <c r="I106" s="68" t="n">
        <f aca="false">G106*H106</f>
        <v>76</v>
      </c>
      <c r="J106" s="96" t="n">
        <v>6476.66666666667</v>
      </c>
      <c r="K106" s="67"/>
      <c r="L106" s="96" t="n">
        <f aca="false">ROUND(N106/M106,2)</f>
        <v>89171.56</v>
      </c>
      <c r="M106" s="98" t="n">
        <v>5.52</v>
      </c>
      <c r="N106" s="97" t="n">
        <f aca="false">ROUND(I106*J106,0)</f>
        <v>492227</v>
      </c>
      <c r="AH106" s="63"/>
      <c r="AI106" s="71" t="s">
        <v>123</v>
      </c>
      <c r="AN106" s="71"/>
    </row>
    <row r="107" customFormat="false" ht="14.25" hidden="false" customHeight="true" outlineLevel="0" collapsed="false">
      <c r="A107" s="94"/>
      <c r="B107" s="95"/>
      <c r="C107" s="99" t="s">
        <v>83</v>
      </c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AH107" s="63"/>
      <c r="AI107" s="71"/>
      <c r="AN107" s="71"/>
      <c r="AO107" s="3" t="s">
        <v>83</v>
      </c>
    </row>
    <row r="108" customFormat="false" ht="14.25" hidden="false" customHeight="true" outlineLevel="0" collapsed="false">
      <c r="A108" s="100"/>
      <c r="B108" s="101"/>
      <c r="C108" s="99" t="s">
        <v>124</v>
      </c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AH108" s="63"/>
      <c r="AI108" s="71"/>
      <c r="AN108" s="71"/>
      <c r="AP108" s="3" t="s">
        <v>125</v>
      </c>
    </row>
    <row r="109" customFormat="false" ht="14.25" hidden="false" customHeight="true" outlineLevel="0" collapsed="false">
      <c r="A109" s="94"/>
      <c r="B109" s="95"/>
      <c r="C109" s="65" t="s">
        <v>78</v>
      </c>
      <c r="D109" s="65"/>
      <c r="E109" s="65"/>
      <c r="F109" s="66"/>
      <c r="G109" s="67"/>
      <c r="H109" s="67"/>
      <c r="I109" s="67"/>
      <c r="J109" s="69"/>
      <c r="K109" s="67"/>
      <c r="L109" s="96" t="n">
        <f aca="false">L106</f>
        <v>89171.56</v>
      </c>
      <c r="M109" s="89"/>
      <c r="N109" s="97" t="n">
        <f aca="false">N106</f>
        <v>492227</v>
      </c>
      <c r="AH109" s="63"/>
      <c r="AI109" s="71"/>
      <c r="AN109" s="71" t="s">
        <v>78</v>
      </c>
    </row>
    <row r="110" customFormat="false" ht="21.75" hidden="false" customHeight="true" outlineLevel="0" collapsed="false">
      <c r="A110" s="64" t="s">
        <v>126</v>
      </c>
      <c r="B110" s="65"/>
      <c r="C110" s="65" t="s">
        <v>127</v>
      </c>
      <c r="D110" s="65"/>
      <c r="E110" s="65"/>
      <c r="F110" s="66" t="s">
        <v>81</v>
      </c>
      <c r="G110" s="67" t="n">
        <v>1</v>
      </c>
      <c r="H110" s="68" t="n">
        <v>1</v>
      </c>
      <c r="I110" s="68" t="n">
        <f aca="false">G110*H110</f>
        <v>1</v>
      </c>
      <c r="J110" s="96" t="n">
        <v>4406.66666666667</v>
      </c>
      <c r="K110" s="67"/>
      <c r="L110" s="96" t="n">
        <f aca="false">ROUND(N110/M110,2)</f>
        <v>798.37</v>
      </c>
      <c r="M110" s="98" t="n">
        <v>5.52</v>
      </c>
      <c r="N110" s="97" t="n">
        <f aca="false">ROUND(I110*J110,0)</f>
        <v>4407</v>
      </c>
      <c r="AH110" s="63"/>
      <c r="AI110" s="71" t="s">
        <v>128</v>
      </c>
      <c r="AN110" s="71"/>
    </row>
    <row r="111" customFormat="false" ht="14.25" hidden="false" customHeight="true" outlineLevel="0" collapsed="false">
      <c r="A111" s="94"/>
      <c r="B111" s="95"/>
      <c r="C111" s="99" t="s">
        <v>83</v>
      </c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AH111" s="63"/>
      <c r="AI111" s="71"/>
      <c r="AN111" s="71"/>
      <c r="AO111" s="3" t="s">
        <v>83</v>
      </c>
    </row>
    <row r="112" customFormat="false" ht="14.25" hidden="false" customHeight="true" outlineLevel="0" collapsed="false">
      <c r="A112" s="100"/>
      <c r="B112" s="101"/>
      <c r="C112" s="99" t="s">
        <v>129</v>
      </c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AH112" s="63"/>
      <c r="AI112" s="71"/>
      <c r="AN112" s="71"/>
      <c r="AP112" s="3" t="s">
        <v>125</v>
      </c>
    </row>
    <row r="113" customFormat="false" ht="14.25" hidden="false" customHeight="true" outlineLevel="0" collapsed="false">
      <c r="A113" s="94"/>
      <c r="B113" s="95"/>
      <c r="C113" s="65" t="s">
        <v>78</v>
      </c>
      <c r="D113" s="65"/>
      <c r="E113" s="65"/>
      <c r="F113" s="66"/>
      <c r="G113" s="67"/>
      <c r="H113" s="67"/>
      <c r="I113" s="67"/>
      <c r="J113" s="69"/>
      <c r="K113" s="67"/>
      <c r="L113" s="96" t="n">
        <f aca="false">L110</f>
        <v>798.37</v>
      </c>
      <c r="M113" s="89"/>
      <c r="N113" s="97" t="n">
        <f aca="false">N110</f>
        <v>4407</v>
      </c>
      <c r="AH113" s="63"/>
      <c r="AI113" s="71"/>
      <c r="AN113" s="71" t="s">
        <v>78</v>
      </c>
    </row>
    <row r="114" customFormat="false" ht="21" hidden="false" customHeight="true" outlineLevel="0" collapsed="false">
      <c r="A114" s="64" t="s">
        <v>130</v>
      </c>
      <c r="B114" s="65"/>
      <c r="C114" s="65" t="s">
        <v>131</v>
      </c>
      <c r="D114" s="65"/>
      <c r="E114" s="65"/>
      <c r="F114" s="66" t="s">
        <v>81</v>
      </c>
      <c r="G114" s="67" t="n">
        <v>33</v>
      </c>
      <c r="H114" s="68" t="n">
        <v>1</v>
      </c>
      <c r="I114" s="68" t="n">
        <f aca="false">G114*H114</f>
        <v>33</v>
      </c>
      <c r="J114" s="96" t="n">
        <v>11521.6666666667</v>
      </c>
      <c r="K114" s="67"/>
      <c r="L114" s="96" t="n">
        <f aca="false">ROUND(N114/M114,2)</f>
        <v>68879.53</v>
      </c>
      <c r="M114" s="98" t="n">
        <v>5.52</v>
      </c>
      <c r="N114" s="97" t="n">
        <f aca="false">ROUND(I114*J114,0)</f>
        <v>380215</v>
      </c>
      <c r="AH114" s="63"/>
      <c r="AI114" s="71" t="s">
        <v>132</v>
      </c>
      <c r="AN114" s="71"/>
    </row>
    <row r="115" customFormat="false" ht="14.25" hidden="false" customHeight="true" outlineLevel="0" collapsed="false">
      <c r="A115" s="94"/>
      <c r="B115" s="95"/>
      <c r="C115" s="99" t="s">
        <v>83</v>
      </c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AH115" s="63"/>
      <c r="AI115" s="71"/>
      <c r="AN115" s="71"/>
      <c r="AO115" s="3" t="s">
        <v>83</v>
      </c>
    </row>
    <row r="116" customFormat="false" ht="14.25" hidden="false" customHeight="true" outlineLevel="0" collapsed="false">
      <c r="A116" s="100"/>
      <c r="B116" s="101"/>
      <c r="C116" s="99" t="s">
        <v>133</v>
      </c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AH116" s="63"/>
      <c r="AI116" s="71"/>
      <c r="AN116" s="71"/>
      <c r="AP116" s="3" t="s">
        <v>134</v>
      </c>
    </row>
    <row r="117" customFormat="false" ht="14.25" hidden="false" customHeight="true" outlineLevel="0" collapsed="false">
      <c r="A117" s="94"/>
      <c r="B117" s="95"/>
      <c r="C117" s="65" t="s">
        <v>78</v>
      </c>
      <c r="D117" s="65"/>
      <c r="E117" s="65"/>
      <c r="F117" s="66"/>
      <c r="G117" s="67"/>
      <c r="H117" s="67"/>
      <c r="I117" s="67"/>
      <c r="J117" s="69"/>
      <c r="K117" s="67"/>
      <c r="L117" s="96" t="n">
        <f aca="false">L114</f>
        <v>68879.53</v>
      </c>
      <c r="M117" s="89"/>
      <c r="N117" s="97" t="n">
        <f aca="false">N114</f>
        <v>380215</v>
      </c>
      <c r="AH117" s="63"/>
      <c r="AI117" s="71"/>
      <c r="AN117" s="71" t="s">
        <v>78</v>
      </c>
    </row>
    <row r="118" customFormat="false" ht="21" hidden="false" customHeight="true" outlineLevel="0" collapsed="false">
      <c r="A118" s="64" t="s">
        <v>135</v>
      </c>
      <c r="B118" s="65"/>
      <c r="C118" s="65" t="s">
        <v>136</v>
      </c>
      <c r="D118" s="65"/>
      <c r="E118" s="65"/>
      <c r="F118" s="66" t="s">
        <v>81</v>
      </c>
      <c r="G118" s="67" t="n">
        <v>33</v>
      </c>
      <c r="H118" s="68" t="n">
        <v>1</v>
      </c>
      <c r="I118" s="68" t="n">
        <f aca="false">G118*H118</f>
        <v>33</v>
      </c>
      <c r="J118" s="96" t="n">
        <v>13427.5</v>
      </c>
      <c r="K118" s="67"/>
      <c r="L118" s="96" t="n">
        <f aca="false">ROUND(N118/M118,2)</f>
        <v>80273.19</v>
      </c>
      <c r="M118" s="98" t="n">
        <v>5.52</v>
      </c>
      <c r="N118" s="97" t="n">
        <f aca="false">ROUND(I118*J118,0)</f>
        <v>443108</v>
      </c>
      <c r="AH118" s="63"/>
      <c r="AI118" s="71" t="s">
        <v>137</v>
      </c>
      <c r="AN118" s="71"/>
    </row>
    <row r="119" customFormat="false" ht="14.25" hidden="false" customHeight="true" outlineLevel="0" collapsed="false">
      <c r="A119" s="94"/>
      <c r="B119" s="95"/>
      <c r="C119" s="99" t="s">
        <v>83</v>
      </c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AH119" s="63"/>
      <c r="AI119" s="71"/>
      <c r="AN119" s="71"/>
      <c r="AO119" s="3" t="s">
        <v>83</v>
      </c>
    </row>
    <row r="120" customFormat="false" ht="14.25" hidden="false" customHeight="true" outlineLevel="0" collapsed="false">
      <c r="A120" s="100"/>
      <c r="B120" s="101"/>
      <c r="C120" s="99" t="s">
        <v>138</v>
      </c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AH120" s="63"/>
      <c r="AI120" s="71"/>
      <c r="AN120" s="71"/>
      <c r="AP120" s="3" t="s">
        <v>139</v>
      </c>
    </row>
    <row r="121" customFormat="false" ht="14.25" hidden="false" customHeight="true" outlineLevel="0" collapsed="false">
      <c r="A121" s="94"/>
      <c r="B121" s="95"/>
      <c r="C121" s="65" t="s">
        <v>78</v>
      </c>
      <c r="D121" s="65"/>
      <c r="E121" s="65"/>
      <c r="F121" s="66"/>
      <c r="G121" s="67"/>
      <c r="H121" s="67"/>
      <c r="I121" s="67"/>
      <c r="J121" s="69"/>
      <c r="K121" s="67"/>
      <c r="L121" s="96" t="n">
        <f aca="false">L118</f>
        <v>80273.19</v>
      </c>
      <c r="M121" s="89"/>
      <c r="N121" s="97" t="n">
        <f aca="false">N118</f>
        <v>443108</v>
      </c>
      <c r="AH121" s="63"/>
      <c r="AI121" s="71"/>
      <c r="AN121" s="71" t="s">
        <v>78</v>
      </c>
    </row>
    <row r="122" customFormat="false" ht="21.75" hidden="false" customHeight="true" outlineLevel="0" collapsed="false">
      <c r="A122" s="64" t="s">
        <v>140</v>
      </c>
      <c r="B122" s="65" t="s">
        <v>61</v>
      </c>
      <c r="C122" s="65" t="s">
        <v>62</v>
      </c>
      <c r="D122" s="65"/>
      <c r="E122" s="65"/>
      <c r="F122" s="66" t="s">
        <v>63</v>
      </c>
      <c r="G122" s="67" t="n">
        <v>1</v>
      </c>
      <c r="H122" s="68" t="n">
        <v>1</v>
      </c>
      <c r="I122" s="68" t="n">
        <f aca="false">G122*H122</f>
        <v>1</v>
      </c>
      <c r="J122" s="69"/>
      <c r="K122" s="67"/>
      <c r="L122" s="69"/>
      <c r="M122" s="67"/>
      <c r="N122" s="70"/>
      <c r="AH122" s="63"/>
      <c r="AI122" s="71" t="s">
        <v>62</v>
      </c>
      <c r="AN122" s="71"/>
    </row>
    <row r="123" customFormat="false" ht="51" hidden="false" customHeight="true" outlineLevel="0" collapsed="false">
      <c r="A123" s="72"/>
      <c r="B123" s="73" t="s">
        <v>64</v>
      </c>
      <c r="C123" s="74" t="s">
        <v>65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AH123" s="63"/>
      <c r="AI123" s="71"/>
      <c r="AJ123" s="3" t="s">
        <v>65</v>
      </c>
      <c r="AN123" s="71"/>
    </row>
    <row r="124" customFormat="false" ht="14.25" hidden="false" customHeight="true" outlineLevel="0" collapsed="false">
      <c r="A124" s="75"/>
      <c r="B124" s="73" t="s">
        <v>60</v>
      </c>
      <c r="C124" s="13" t="s">
        <v>66</v>
      </c>
      <c r="D124" s="13"/>
      <c r="E124" s="13"/>
      <c r="F124" s="76"/>
      <c r="G124" s="77"/>
      <c r="H124" s="77"/>
      <c r="I124" s="77"/>
      <c r="J124" s="78" t="n">
        <v>24.28</v>
      </c>
      <c r="K124" s="79" t="n">
        <v>1.15</v>
      </c>
      <c r="L124" s="78" t="n">
        <f aca="false">ROUND($I$122*J124*IF(K124="",1,K124),2)</f>
        <v>27.92</v>
      </c>
      <c r="M124" s="79" t="n">
        <v>38.59</v>
      </c>
      <c r="N124" s="81" t="n">
        <f aca="false">ROUND(L124*M124,0)</f>
        <v>1077</v>
      </c>
      <c r="AH124" s="63"/>
      <c r="AI124" s="71"/>
      <c r="AK124" s="3" t="s">
        <v>66</v>
      </c>
      <c r="AN124" s="71"/>
    </row>
    <row r="125" customFormat="false" ht="14.25" hidden="false" customHeight="true" outlineLevel="0" collapsed="false">
      <c r="A125" s="75"/>
      <c r="B125" s="73" t="s">
        <v>67</v>
      </c>
      <c r="C125" s="13" t="s">
        <v>68</v>
      </c>
      <c r="D125" s="13"/>
      <c r="E125" s="13"/>
      <c r="F125" s="76"/>
      <c r="G125" s="77"/>
      <c r="H125" s="77"/>
      <c r="I125" s="77"/>
      <c r="J125" s="78" t="n">
        <v>0.49</v>
      </c>
      <c r="K125" s="77"/>
      <c r="L125" s="78" t="n">
        <f aca="false">ROUND($I$122*J125*IF(K125="",1,K125),2)</f>
        <v>0.49</v>
      </c>
      <c r="M125" s="79" t="n">
        <v>8.51</v>
      </c>
      <c r="N125" s="82" t="n">
        <f aca="false">ROUND(L125*M125,0)</f>
        <v>4</v>
      </c>
      <c r="AH125" s="63"/>
      <c r="AI125" s="71"/>
      <c r="AK125" s="3" t="s">
        <v>68</v>
      </c>
      <c r="AN125" s="71"/>
    </row>
    <row r="126" customFormat="false" ht="14.25" hidden="false" customHeight="true" outlineLevel="0" collapsed="false">
      <c r="A126" s="83"/>
      <c r="B126" s="73"/>
      <c r="C126" s="13" t="s">
        <v>69</v>
      </c>
      <c r="D126" s="13"/>
      <c r="E126" s="13"/>
      <c r="F126" s="76" t="s">
        <v>70</v>
      </c>
      <c r="G126" s="79" t="n">
        <v>2.28</v>
      </c>
      <c r="H126" s="79" t="n">
        <v>1.15</v>
      </c>
      <c r="I126" s="84" t="n">
        <f aca="false">$I$122*G126*IF(H126="",1,H126)</f>
        <v>2.622</v>
      </c>
      <c r="J126" s="85"/>
      <c r="K126" s="77"/>
      <c r="L126" s="85"/>
      <c r="M126" s="77"/>
      <c r="N126" s="86"/>
      <c r="AH126" s="63"/>
      <c r="AI126" s="71"/>
      <c r="AL126" s="3" t="s">
        <v>69</v>
      </c>
      <c r="AN126" s="71"/>
    </row>
    <row r="127" customFormat="false" ht="14.25" hidden="false" customHeight="true" outlineLevel="0" collapsed="false">
      <c r="A127" s="75"/>
      <c r="B127" s="73"/>
      <c r="C127" s="87" t="s">
        <v>71</v>
      </c>
      <c r="D127" s="87"/>
      <c r="E127" s="87"/>
      <c r="F127" s="88"/>
      <c r="G127" s="89"/>
      <c r="H127" s="89"/>
      <c r="I127" s="89"/>
      <c r="J127" s="90" t="n">
        <f aca="false">SUM(J124,J125)</f>
        <v>24.77</v>
      </c>
      <c r="K127" s="89"/>
      <c r="L127" s="90" t="n">
        <f aca="false">SUM(L124,L125)</f>
        <v>28.41</v>
      </c>
      <c r="M127" s="89"/>
      <c r="N127" s="92" t="n">
        <f aca="false">SUM(N124,N125)</f>
        <v>1081</v>
      </c>
      <c r="AH127" s="63"/>
      <c r="AI127" s="71"/>
      <c r="AM127" s="3" t="s">
        <v>71</v>
      </c>
      <c r="AN127" s="71"/>
    </row>
    <row r="128" customFormat="false" ht="14.25" hidden="false" customHeight="true" outlineLevel="0" collapsed="false">
      <c r="A128" s="83"/>
      <c r="B128" s="73"/>
      <c r="C128" s="13" t="s">
        <v>72</v>
      </c>
      <c r="D128" s="13"/>
      <c r="E128" s="13"/>
      <c r="F128" s="76"/>
      <c r="G128" s="77"/>
      <c r="H128" s="77"/>
      <c r="I128" s="77"/>
      <c r="J128" s="85"/>
      <c r="K128" s="77"/>
      <c r="L128" s="78" t="n">
        <f aca="false">SUM(L124)</f>
        <v>27.92</v>
      </c>
      <c r="M128" s="77"/>
      <c r="N128" s="81" t="n">
        <f aca="false">SUM(N124)</f>
        <v>1077</v>
      </c>
      <c r="AH128" s="63"/>
      <c r="AI128" s="71"/>
      <c r="AL128" s="3" t="s">
        <v>72</v>
      </c>
      <c r="AN128" s="71"/>
    </row>
    <row r="129" customFormat="false" ht="14.25" hidden="false" customHeight="true" outlineLevel="0" collapsed="false">
      <c r="A129" s="83"/>
      <c r="B129" s="73" t="s">
        <v>73</v>
      </c>
      <c r="C129" s="13" t="s">
        <v>74</v>
      </c>
      <c r="D129" s="13"/>
      <c r="E129" s="13"/>
      <c r="F129" s="76" t="s">
        <v>75</v>
      </c>
      <c r="G129" s="93" t="n">
        <v>90</v>
      </c>
      <c r="H129" s="77"/>
      <c r="I129" s="93" t="n">
        <f aca="false">G129</f>
        <v>90</v>
      </c>
      <c r="J129" s="85"/>
      <c r="K129" s="77"/>
      <c r="L129" s="78" t="n">
        <f aca="false">ROUND(L128*G129/100,2)</f>
        <v>25.13</v>
      </c>
      <c r="M129" s="77"/>
      <c r="N129" s="82" t="n">
        <f aca="false">ROUND(N128*G129/100,0)</f>
        <v>969</v>
      </c>
      <c r="AH129" s="63"/>
      <c r="AI129" s="71"/>
      <c r="AL129" s="3" t="s">
        <v>74</v>
      </c>
      <c r="AN129" s="71"/>
    </row>
    <row r="130" customFormat="false" ht="14.25" hidden="false" customHeight="true" outlineLevel="0" collapsed="false">
      <c r="A130" s="83"/>
      <c r="B130" s="73" t="s">
        <v>76</v>
      </c>
      <c r="C130" s="13" t="s">
        <v>77</v>
      </c>
      <c r="D130" s="13"/>
      <c r="E130" s="13"/>
      <c r="F130" s="76" t="s">
        <v>75</v>
      </c>
      <c r="G130" s="93" t="n">
        <v>46</v>
      </c>
      <c r="H130" s="77"/>
      <c r="I130" s="93" t="n">
        <f aca="false">G130</f>
        <v>46</v>
      </c>
      <c r="J130" s="85"/>
      <c r="K130" s="77"/>
      <c r="L130" s="78" t="n">
        <f aca="false">ROUND(L128*G130/100,2)</f>
        <v>12.84</v>
      </c>
      <c r="M130" s="77"/>
      <c r="N130" s="82" t="n">
        <f aca="false">ROUND(N128*G130/100,0)</f>
        <v>495</v>
      </c>
      <c r="AH130" s="63"/>
      <c r="AI130" s="71"/>
      <c r="AL130" s="3" t="s">
        <v>77</v>
      </c>
      <c r="AN130" s="71"/>
    </row>
    <row r="131" customFormat="false" ht="14.25" hidden="false" customHeight="true" outlineLevel="0" collapsed="false">
      <c r="A131" s="94"/>
      <c r="B131" s="95"/>
      <c r="C131" s="65" t="s">
        <v>78</v>
      </c>
      <c r="D131" s="65"/>
      <c r="E131" s="65"/>
      <c r="F131" s="66"/>
      <c r="G131" s="67"/>
      <c r="H131" s="67"/>
      <c r="I131" s="67"/>
      <c r="J131" s="69"/>
      <c r="K131" s="67"/>
      <c r="L131" s="103" t="n">
        <f aca="false">SUM(L127,L129,L130)</f>
        <v>66.38</v>
      </c>
      <c r="M131" s="89"/>
      <c r="N131" s="97" t="n">
        <f aca="false">SUM(N127,N129,N130)</f>
        <v>2545</v>
      </c>
      <c r="AH131" s="63"/>
      <c r="AI131" s="71"/>
      <c r="AN131" s="71" t="s">
        <v>78</v>
      </c>
    </row>
    <row r="132" customFormat="false" ht="21" hidden="false" customHeight="true" outlineLevel="0" collapsed="false">
      <c r="A132" s="64" t="s">
        <v>141</v>
      </c>
      <c r="B132" s="65"/>
      <c r="C132" s="65" t="s">
        <v>142</v>
      </c>
      <c r="D132" s="65"/>
      <c r="E132" s="65"/>
      <c r="F132" s="66" t="s">
        <v>81</v>
      </c>
      <c r="G132" s="67" t="n">
        <v>12</v>
      </c>
      <c r="H132" s="68" t="n">
        <v>1</v>
      </c>
      <c r="I132" s="68" t="n">
        <f aca="false">G132*H132</f>
        <v>12</v>
      </c>
      <c r="J132" s="96" t="n">
        <v>951.666666666667</v>
      </c>
      <c r="K132" s="67"/>
      <c r="L132" s="96" t="n">
        <f aca="false">ROUND(N132/M132,2)</f>
        <v>2068.84</v>
      </c>
      <c r="M132" s="98" t="n">
        <v>5.52</v>
      </c>
      <c r="N132" s="97" t="n">
        <f aca="false">ROUND(I132*J132,0)</f>
        <v>11420</v>
      </c>
      <c r="AH132" s="63"/>
      <c r="AI132" s="71" t="s">
        <v>143</v>
      </c>
      <c r="AN132" s="71"/>
    </row>
    <row r="133" customFormat="false" ht="14.25" hidden="false" customHeight="true" outlineLevel="0" collapsed="false">
      <c r="A133" s="94"/>
      <c r="B133" s="95"/>
      <c r="C133" s="99" t="s">
        <v>83</v>
      </c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AH133" s="63"/>
      <c r="AI133" s="71"/>
      <c r="AN133" s="71"/>
      <c r="AO133" s="3" t="s">
        <v>83</v>
      </c>
    </row>
    <row r="134" customFormat="false" ht="14.25" hidden="false" customHeight="true" outlineLevel="0" collapsed="false">
      <c r="A134" s="100"/>
      <c r="B134" s="101"/>
      <c r="C134" s="99" t="s">
        <v>144</v>
      </c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AH134" s="63"/>
      <c r="AI134" s="71"/>
      <c r="AN134" s="71"/>
      <c r="AP134" s="3" t="s">
        <v>145</v>
      </c>
    </row>
    <row r="135" customFormat="false" ht="14.25" hidden="false" customHeight="true" outlineLevel="0" collapsed="false">
      <c r="A135" s="94"/>
      <c r="B135" s="95"/>
      <c r="C135" s="65" t="s">
        <v>78</v>
      </c>
      <c r="D135" s="65"/>
      <c r="E135" s="65"/>
      <c r="F135" s="66"/>
      <c r="G135" s="67"/>
      <c r="H135" s="67"/>
      <c r="I135" s="67"/>
      <c r="J135" s="69"/>
      <c r="K135" s="67"/>
      <c r="L135" s="96" t="n">
        <f aca="false">L132</f>
        <v>2068.84</v>
      </c>
      <c r="M135" s="89"/>
      <c r="N135" s="97" t="n">
        <f aca="false">N132</f>
        <v>11420</v>
      </c>
      <c r="AH135" s="63"/>
      <c r="AI135" s="71"/>
      <c r="AN135" s="71" t="s">
        <v>78</v>
      </c>
    </row>
    <row r="136" customFormat="false" ht="14.25" hidden="false" customHeight="true" outlineLevel="0" collapsed="false">
      <c r="A136" s="64" t="s">
        <v>146</v>
      </c>
      <c r="B136" s="65"/>
      <c r="C136" s="65" t="s">
        <v>147</v>
      </c>
      <c r="D136" s="65"/>
      <c r="E136" s="65"/>
      <c r="F136" s="66" t="s">
        <v>81</v>
      </c>
      <c r="G136" s="67" t="n">
        <v>800</v>
      </c>
      <c r="H136" s="68" t="n">
        <v>1</v>
      </c>
      <c r="I136" s="68" t="n">
        <f aca="false">G136*H136</f>
        <v>800</v>
      </c>
      <c r="J136" s="103" t="n">
        <v>78.3333333333333</v>
      </c>
      <c r="K136" s="67"/>
      <c r="L136" s="96" t="n">
        <f aca="false">ROUND(N136/M136,2)</f>
        <v>7363.92</v>
      </c>
      <c r="M136" s="98" t="n">
        <v>8.51</v>
      </c>
      <c r="N136" s="97" t="n">
        <f aca="false">ROUND(I136*J136,0)</f>
        <v>62667</v>
      </c>
      <c r="AH136" s="63"/>
      <c r="AI136" s="71" t="s">
        <v>148</v>
      </c>
      <c r="AN136" s="71"/>
    </row>
    <row r="137" customFormat="false" ht="14.25" hidden="false" customHeight="true" outlineLevel="0" collapsed="false">
      <c r="A137" s="94"/>
      <c r="B137" s="95"/>
      <c r="C137" s="99" t="s">
        <v>149</v>
      </c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AH137" s="63"/>
      <c r="AI137" s="71"/>
      <c r="AN137" s="71"/>
      <c r="AO137" s="3" t="s">
        <v>149</v>
      </c>
    </row>
    <row r="138" customFormat="false" ht="14.25" hidden="false" customHeight="true" outlineLevel="0" collapsed="false">
      <c r="A138" s="100"/>
      <c r="B138" s="101"/>
      <c r="C138" s="99" t="s">
        <v>150</v>
      </c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AH138" s="63"/>
      <c r="AI138" s="71"/>
      <c r="AN138" s="71"/>
      <c r="AP138" s="3" t="s">
        <v>151</v>
      </c>
    </row>
    <row r="139" customFormat="false" ht="14.25" hidden="false" customHeight="true" outlineLevel="0" collapsed="false">
      <c r="A139" s="94"/>
      <c r="B139" s="95"/>
      <c r="C139" s="65" t="s">
        <v>78</v>
      </c>
      <c r="D139" s="65"/>
      <c r="E139" s="65"/>
      <c r="F139" s="66"/>
      <c r="G139" s="67"/>
      <c r="H139" s="67"/>
      <c r="I139" s="67"/>
      <c r="J139" s="69"/>
      <c r="K139" s="67"/>
      <c r="L139" s="96" t="n">
        <f aca="false">L136</f>
        <v>7363.92</v>
      </c>
      <c r="M139" s="89"/>
      <c r="N139" s="97" t="n">
        <f aca="false">N136</f>
        <v>62667</v>
      </c>
      <c r="AH139" s="63"/>
      <c r="AI139" s="71"/>
      <c r="AN139" s="71" t="s">
        <v>78</v>
      </c>
    </row>
    <row r="140" customFormat="false" ht="42.75" hidden="false" customHeight="true" outlineLevel="0" collapsed="false">
      <c r="A140" s="64" t="s">
        <v>152</v>
      </c>
      <c r="B140" s="65" t="s">
        <v>153</v>
      </c>
      <c r="C140" s="65" t="s">
        <v>154</v>
      </c>
      <c r="D140" s="65"/>
      <c r="E140" s="65"/>
      <c r="F140" s="66" t="s">
        <v>155</v>
      </c>
      <c r="G140" s="67" t="n">
        <v>19</v>
      </c>
      <c r="H140" s="68" t="n">
        <v>1</v>
      </c>
      <c r="I140" s="68" t="n">
        <f aca="false">G140*H140</f>
        <v>19</v>
      </c>
      <c r="J140" s="69"/>
      <c r="K140" s="67"/>
      <c r="L140" s="69"/>
      <c r="M140" s="67"/>
      <c r="N140" s="70"/>
      <c r="AH140" s="63"/>
      <c r="AI140" s="71" t="s">
        <v>154</v>
      </c>
      <c r="AN140" s="71"/>
    </row>
    <row r="141" customFormat="false" ht="14.25" hidden="false" customHeight="true" outlineLevel="0" collapsed="false">
      <c r="A141" s="100"/>
      <c r="B141" s="101"/>
      <c r="C141" s="99" t="s">
        <v>156</v>
      </c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AH141" s="63"/>
      <c r="AI141" s="71"/>
      <c r="AN141" s="71"/>
      <c r="AQ141" s="3" t="s">
        <v>156</v>
      </c>
    </row>
    <row r="142" customFormat="false" ht="14.25" hidden="false" customHeight="true" outlineLevel="0" collapsed="false">
      <c r="A142" s="72"/>
      <c r="B142" s="73" t="s">
        <v>157</v>
      </c>
      <c r="C142" s="74" t="s">
        <v>158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AH142" s="63"/>
      <c r="AI142" s="71"/>
      <c r="AJ142" s="3" t="s">
        <v>158</v>
      </c>
      <c r="AN142" s="71"/>
    </row>
    <row r="143" customFormat="false" ht="51" hidden="false" customHeight="true" outlineLevel="0" collapsed="false">
      <c r="A143" s="72"/>
      <c r="B143" s="73" t="s">
        <v>64</v>
      </c>
      <c r="C143" s="74" t="s">
        <v>65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AH143" s="63"/>
      <c r="AI143" s="71"/>
      <c r="AJ143" s="3" t="s">
        <v>65</v>
      </c>
      <c r="AN143" s="71"/>
    </row>
    <row r="144" customFormat="false" ht="14.25" hidden="false" customHeight="true" outlineLevel="0" collapsed="false">
      <c r="A144" s="75"/>
      <c r="B144" s="73" t="s">
        <v>60</v>
      </c>
      <c r="C144" s="13" t="s">
        <v>66</v>
      </c>
      <c r="D144" s="13"/>
      <c r="E144" s="13"/>
      <c r="F144" s="76"/>
      <c r="G144" s="77"/>
      <c r="H144" s="77"/>
      <c r="I144" s="77"/>
      <c r="J144" s="78" t="n">
        <v>42.21</v>
      </c>
      <c r="K144" s="102" t="n">
        <v>1.2075</v>
      </c>
      <c r="L144" s="78" t="n">
        <f aca="false">ROUND($I$140*J144*IF(K144="",1,K144),2)</f>
        <v>968.4</v>
      </c>
      <c r="M144" s="79" t="n">
        <v>38.59</v>
      </c>
      <c r="N144" s="81" t="n">
        <f aca="false">ROUND(L144*M144,0)</f>
        <v>37371</v>
      </c>
      <c r="AH144" s="63"/>
      <c r="AI144" s="71"/>
      <c r="AK144" s="3" t="s">
        <v>66</v>
      </c>
      <c r="AN144" s="71"/>
    </row>
    <row r="145" customFormat="false" ht="14.25" hidden="false" customHeight="true" outlineLevel="0" collapsed="false">
      <c r="A145" s="75"/>
      <c r="B145" s="73" t="s">
        <v>112</v>
      </c>
      <c r="C145" s="13" t="s">
        <v>113</v>
      </c>
      <c r="D145" s="13"/>
      <c r="E145" s="13"/>
      <c r="F145" s="76"/>
      <c r="G145" s="77"/>
      <c r="H145" s="77"/>
      <c r="I145" s="77"/>
      <c r="J145" s="78" t="n">
        <v>1.81</v>
      </c>
      <c r="K145" s="79" t="n">
        <v>1.15</v>
      </c>
      <c r="L145" s="78" t="n">
        <f aca="false">ROUND($I$140*J145*IF(K145="",1,K145),2)</f>
        <v>39.55</v>
      </c>
      <c r="M145" s="79" t="n">
        <v>12.67</v>
      </c>
      <c r="N145" s="82" t="n">
        <f aca="false">ROUND(L145*M145,0)</f>
        <v>501</v>
      </c>
      <c r="AH145" s="63"/>
      <c r="AI145" s="71"/>
      <c r="AK145" s="3" t="s">
        <v>113</v>
      </c>
      <c r="AN145" s="71"/>
    </row>
    <row r="146" customFormat="false" ht="14.25" hidden="false" customHeight="true" outlineLevel="0" collapsed="false">
      <c r="A146" s="75"/>
      <c r="B146" s="73" t="s">
        <v>114</v>
      </c>
      <c r="C146" s="13" t="s">
        <v>115</v>
      </c>
      <c r="D146" s="13"/>
      <c r="E146" s="13"/>
      <c r="F146" s="76"/>
      <c r="G146" s="77"/>
      <c r="H146" s="77"/>
      <c r="I146" s="77"/>
      <c r="J146" s="78" t="n">
        <v>0.26</v>
      </c>
      <c r="K146" s="79" t="n">
        <v>1.15</v>
      </c>
      <c r="L146" s="78" t="n">
        <f aca="false">ROUND($I$140*J146*IF(K146="",1,K146),2)</f>
        <v>5.68</v>
      </c>
      <c r="M146" s="79" t="n">
        <v>38.59</v>
      </c>
      <c r="N146" s="82" t="n">
        <f aca="false">ROUND(L146*M146,0)</f>
        <v>219</v>
      </c>
      <c r="AH146" s="63"/>
      <c r="AI146" s="71"/>
      <c r="AK146" s="3" t="s">
        <v>115</v>
      </c>
      <c r="AN146" s="71"/>
    </row>
    <row r="147" customFormat="false" ht="14.25" hidden="false" customHeight="true" outlineLevel="0" collapsed="false">
      <c r="A147" s="75"/>
      <c r="B147" s="73" t="s">
        <v>67</v>
      </c>
      <c r="C147" s="13" t="s">
        <v>68</v>
      </c>
      <c r="D147" s="13"/>
      <c r="E147" s="13"/>
      <c r="F147" s="76"/>
      <c r="G147" s="77"/>
      <c r="H147" s="77"/>
      <c r="I147" s="77"/>
      <c r="J147" s="78" t="n">
        <v>11.27</v>
      </c>
      <c r="K147" s="77"/>
      <c r="L147" s="78" t="n">
        <f aca="false">ROUND($I$140*J147*IF(K147="",1,K147),2)</f>
        <v>214.13</v>
      </c>
      <c r="M147" s="79" t="n">
        <v>8.51</v>
      </c>
      <c r="N147" s="81" t="n">
        <f aca="false">ROUND(L147*M147,0)</f>
        <v>1822</v>
      </c>
      <c r="AH147" s="63"/>
      <c r="AI147" s="71"/>
      <c r="AK147" s="3" t="s">
        <v>68</v>
      </c>
      <c r="AN147" s="71"/>
    </row>
    <row r="148" customFormat="false" ht="14.25" hidden="false" customHeight="true" outlineLevel="0" collapsed="false">
      <c r="A148" s="83"/>
      <c r="B148" s="73"/>
      <c r="C148" s="13" t="s">
        <v>69</v>
      </c>
      <c r="D148" s="13"/>
      <c r="E148" s="13"/>
      <c r="F148" s="76" t="s">
        <v>70</v>
      </c>
      <c r="G148" s="79" t="n">
        <v>4.49</v>
      </c>
      <c r="H148" s="102" t="n">
        <v>1.2075</v>
      </c>
      <c r="I148" s="104" t="n">
        <f aca="false">$I$140*G148*IF(H148="",1,H148)</f>
        <v>103.011825</v>
      </c>
      <c r="J148" s="85"/>
      <c r="K148" s="77"/>
      <c r="L148" s="85"/>
      <c r="M148" s="77"/>
      <c r="N148" s="86"/>
      <c r="AH148" s="63"/>
      <c r="AI148" s="71"/>
      <c r="AL148" s="3" t="s">
        <v>69</v>
      </c>
      <c r="AN148" s="71"/>
    </row>
    <row r="149" customFormat="false" ht="14.25" hidden="false" customHeight="true" outlineLevel="0" collapsed="false">
      <c r="A149" s="83"/>
      <c r="B149" s="73"/>
      <c r="C149" s="13" t="s">
        <v>116</v>
      </c>
      <c r="D149" s="13"/>
      <c r="E149" s="13"/>
      <c r="F149" s="76" t="s">
        <v>70</v>
      </c>
      <c r="G149" s="79" t="n">
        <v>0.02</v>
      </c>
      <c r="H149" s="79" t="n">
        <v>1.15</v>
      </c>
      <c r="I149" s="84" t="n">
        <f aca="false">$I$140*G149*IF(H149="",1,H149)</f>
        <v>0.437</v>
      </c>
      <c r="J149" s="85"/>
      <c r="K149" s="77"/>
      <c r="L149" s="85"/>
      <c r="M149" s="77"/>
      <c r="N149" s="86"/>
      <c r="AH149" s="63"/>
      <c r="AI149" s="71"/>
      <c r="AL149" s="3" t="s">
        <v>116</v>
      </c>
      <c r="AN149" s="71"/>
    </row>
    <row r="150" customFormat="false" ht="14.25" hidden="false" customHeight="true" outlineLevel="0" collapsed="false">
      <c r="A150" s="75"/>
      <c r="B150" s="73"/>
      <c r="C150" s="87" t="s">
        <v>71</v>
      </c>
      <c r="D150" s="87"/>
      <c r="E150" s="87"/>
      <c r="F150" s="88"/>
      <c r="G150" s="89"/>
      <c r="H150" s="89"/>
      <c r="I150" s="89"/>
      <c r="J150" s="90" t="n">
        <f aca="false">SUM(J144,J145,J147)</f>
        <v>55.29</v>
      </c>
      <c r="K150" s="89"/>
      <c r="L150" s="91" t="n">
        <f aca="false">SUM(L144,L145,L147)</f>
        <v>1222.08</v>
      </c>
      <c r="M150" s="89"/>
      <c r="N150" s="92" t="n">
        <f aca="false">SUM(N144,N145,N147)</f>
        <v>39694</v>
      </c>
      <c r="AH150" s="63"/>
      <c r="AI150" s="71"/>
      <c r="AM150" s="3" t="s">
        <v>71</v>
      </c>
      <c r="AN150" s="71"/>
    </row>
    <row r="151" customFormat="false" ht="14.25" hidden="false" customHeight="true" outlineLevel="0" collapsed="false">
      <c r="A151" s="83"/>
      <c r="B151" s="73"/>
      <c r="C151" s="13" t="s">
        <v>72</v>
      </c>
      <c r="D151" s="13"/>
      <c r="E151" s="13"/>
      <c r="F151" s="76"/>
      <c r="G151" s="77"/>
      <c r="H151" s="77"/>
      <c r="I151" s="77"/>
      <c r="J151" s="85"/>
      <c r="K151" s="77"/>
      <c r="L151" s="78" t="n">
        <f aca="false">SUM(L144,L146)</f>
        <v>974.08</v>
      </c>
      <c r="M151" s="77"/>
      <c r="N151" s="81" t="n">
        <f aca="false">SUM(N144,N146)</f>
        <v>37590</v>
      </c>
      <c r="AH151" s="63"/>
      <c r="AI151" s="71"/>
      <c r="AL151" s="3" t="s">
        <v>72</v>
      </c>
      <c r="AN151" s="71"/>
    </row>
    <row r="152" customFormat="false" ht="14.25" hidden="false" customHeight="true" outlineLevel="0" collapsed="false">
      <c r="A152" s="83"/>
      <c r="B152" s="73" t="s">
        <v>117</v>
      </c>
      <c r="C152" s="13" t="s">
        <v>118</v>
      </c>
      <c r="D152" s="13"/>
      <c r="E152" s="13"/>
      <c r="F152" s="76" t="s">
        <v>75</v>
      </c>
      <c r="G152" s="93" t="n">
        <v>97</v>
      </c>
      <c r="H152" s="77"/>
      <c r="I152" s="93" t="n">
        <f aca="false">G152</f>
        <v>97</v>
      </c>
      <c r="J152" s="85"/>
      <c r="K152" s="77"/>
      <c r="L152" s="78" t="n">
        <f aca="false">ROUND(L151*G152/100,2)</f>
        <v>944.86</v>
      </c>
      <c r="M152" s="77"/>
      <c r="N152" s="81" t="n">
        <f aca="false">ROUND(N151*G152/100,0)</f>
        <v>36462</v>
      </c>
      <c r="AH152" s="63"/>
      <c r="AI152" s="71"/>
      <c r="AL152" s="3" t="s">
        <v>118</v>
      </c>
      <c r="AN152" s="71"/>
    </row>
    <row r="153" customFormat="false" ht="14.25" hidden="false" customHeight="true" outlineLevel="0" collapsed="false">
      <c r="A153" s="83"/>
      <c r="B153" s="73" t="s">
        <v>119</v>
      </c>
      <c r="C153" s="13" t="s">
        <v>120</v>
      </c>
      <c r="D153" s="13"/>
      <c r="E153" s="13"/>
      <c r="F153" s="76" t="s">
        <v>75</v>
      </c>
      <c r="G153" s="93" t="n">
        <v>51</v>
      </c>
      <c r="H153" s="77"/>
      <c r="I153" s="93" t="n">
        <f aca="false">G153</f>
        <v>51</v>
      </c>
      <c r="J153" s="85"/>
      <c r="K153" s="77"/>
      <c r="L153" s="78" t="n">
        <f aca="false">ROUND(L151*G153/100,2)</f>
        <v>496.78</v>
      </c>
      <c r="M153" s="77"/>
      <c r="N153" s="81" t="n">
        <f aca="false">ROUND(N151*G153/100,0)</f>
        <v>19171</v>
      </c>
      <c r="AH153" s="63"/>
      <c r="AI153" s="71"/>
      <c r="AL153" s="3" t="s">
        <v>120</v>
      </c>
      <c r="AN153" s="71"/>
    </row>
    <row r="154" customFormat="false" ht="14.25" hidden="false" customHeight="true" outlineLevel="0" collapsed="false">
      <c r="A154" s="94"/>
      <c r="B154" s="95"/>
      <c r="C154" s="65" t="s">
        <v>78</v>
      </c>
      <c r="D154" s="65"/>
      <c r="E154" s="65"/>
      <c r="F154" s="66"/>
      <c r="G154" s="67"/>
      <c r="H154" s="67"/>
      <c r="I154" s="67"/>
      <c r="J154" s="69"/>
      <c r="K154" s="67"/>
      <c r="L154" s="96" t="n">
        <f aca="false">SUM(L150,L152,L153)</f>
        <v>2663.72</v>
      </c>
      <c r="M154" s="89"/>
      <c r="N154" s="97" t="n">
        <f aca="false">SUM(N150,N152,N153)</f>
        <v>95327</v>
      </c>
      <c r="AH154" s="63"/>
      <c r="AI154" s="71"/>
      <c r="AN154" s="71" t="s">
        <v>78</v>
      </c>
    </row>
    <row r="155" customFormat="false" ht="32.25" hidden="false" customHeight="true" outlineLevel="0" collapsed="false">
      <c r="A155" s="64" t="s">
        <v>159</v>
      </c>
      <c r="B155" s="65"/>
      <c r="C155" s="65" t="s">
        <v>160</v>
      </c>
      <c r="D155" s="65"/>
      <c r="E155" s="65"/>
      <c r="F155" s="66" t="s">
        <v>161</v>
      </c>
      <c r="G155" s="67" t="n">
        <v>1938</v>
      </c>
      <c r="H155" s="68" t="n">
        <v>1</v>
      </c>
      <c r="I155" s="68" t="n">
        <f aca="false">G155*H155</f>
        <v>1938</v>
      </c>
      <c r="J155" s="103" t="n">
        <v>118.25</v>
      </c>
      <c r="K155" s="67"/>
      <c r="L155" s="96" t="n">
        <f aca="false">ROUND(N155/M155,2)</f>
        <v>26929.38</v>
      </c>
      <c r="M155" s="98" t="n">
        <v>8.51</v>
      </c>
      <c r="N155" s="97" t="n">
        <f aca="false">ROUND(I155*J155,0)</f>
        <v>229169</v>
      </c>
      <c r="AH155" s="63"/>
      <c r="AI155" s="71" t="s">
        <v>160</v>
      </c>
      <c r="AN155" s="71"/>
    </row>
    <row r="156" customFormat="false" ht="14.25" hidden="false" customHeight="true" outlineLevel="0" collapsed="false">
      <c r="A156" s="94"/>
      <c r="B156" s="95"/>
      <c r="C156" s="99" t="s">
        <v>149</v>
      </c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AH156" s="63"/>
      <c r="AI156" s="71"/>
      <c r="AN156" s="71"/>
      <c r="AO156" s="3" t="s">
        <v>149</v>
      </c>
    </row>
    <row r="157" customFormat="false" ht="14.25" hidden="false" customHeight="true" outlineLevel="0" collapsed="false">
      <c r="A157" s="100"/>
      <c r="B157" s="101"/>
      <c r="C157" s="99" t="s">
        <v>162</v>
      </c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AH157" s="63"/>
      <c r="AI157" s="71"/>
      <c r="AN157" s="71"/>
      <c r="AQ157" s="3" t="s">
        <v>162</v>
      </c>
    </row>
    <row r="158" customFormat="false" ht="14.25" hidden="false" customHeight="true" outlineLevel="0" collapsed="false">
      <c r="A158" s="100"/>
      <c r="B158" s="101"/>
      <c r="C158" s="99" t="s">
        <v>163</v>
      </c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AH158" s="63"/>
      <c r="AI158" s="71"/>
      <c r="AN158" s="71"/>
      <c r="AP158" s="3" t="s">
        <v>163</v>
      </c>
    </row>
    <row r="159" customFormat="false" ht="14.25" hidden="false" customHeight="true" outlineLevel="0" collapsed="false">
      <c r="A159" s="94"/>
      <c r="B159" s="95"/>
      <c r="C159" s="65" t="s">
        <v>78</v>
      </c>
      <c r="D159" s="65"/>
      <c r="E159" s="65"/>
      <c r="F159" s="66"/>
      <c r="G159" s="67"/>
      <c r="H159" s="67"/>
      <c r="I159" s="67"/>
      <c r="J159" s="69"/>
      <c r="K159" s="67"/>
      <c r="L159" s="96" t="n">
        <f aca="false">L155</f>
        <v>26929.38</v>
      </c>
      <c r="M159" s="89"/>
      <c r="N159" s="97" t="n">
        <f aca="false">N155</f>
        <v>229169</v>
      </c>
      <c r="AH159" s="63"/>
      <c r="AI159" s="71"/>
      <c r="AN159" s="71" t="s">
        <v>78</v>
      </c>
    </row>
    <row r="160" customFormat="false" ht="32.25" hidden="false" customHeight="true" outlineLevel="0" collapsed="false">
      <c r="A160" s="64" t="s">
        <v>164</v>
      </c>
      <c r="B160" s="65" t="s">
        <v>165</v>
      </c>
      <c r="C160" s="65" t="s">
        <v>166</v>
      </c>
      <c r="D160" s="65"/>
      <c r="E160" s="65"/>
      <c r="F160" s="66" t="s">
        <v>155</v>
      </c>
      <c r="G160" s="67" t="n">
        <v>16</v>
      </c>
      <c r="H160" s="68" t="n">
        <v>1</v>
      </c>
      <c r="I160" s="68" t="n">
        <f aca="false">G160*H160</f>
        <v>16</v>
      </c>
      <c r="J160" s="69"/>
      <c r="K160" s="67"/>
      <c r="L160" s="69"/>
      <c r="M160" s="67"/>
      <c r="N160" s="70"/>
      <c r="AH160" s="63"/>
      <c r="AI160" s="71" t="s">
        <v>166</v>
      </c>
      <c r="AN160" s="71"/>
    </row>
    <row r="161" customFormat="false" ht="14.25" hidden="false" customHeight="true" outlineLevel="0" collapsed="false">
      <c r="A161" s="100"/>
      <c r="B161" s="101"/>
      <c r="C161" s="99" t="s">
        <v>167</v>
      </c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AH161" s="63"/>
      <c r="AI161" s="71"/>
      <c r="AN161" s="71"/>
      <c r="AQ161" s="3" t="s">
        <v>167</v>
      </c>
    </row>
    <row r="162" customFormat="false" ht="51" hidden="false" customHeight="true" outlineLevel="0" collapsed="false">
      <c r="A162" s="72"/>
      <c r="B162" s="73" t="s">
        <v>64</v>
      </c>
      <c r="C162" s="74" t="s">
        <v>65</v>
      </c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AH162" s="63"/>
      <c r="AI162" s="71"/>
      <c r="AJ162" s="3" t="s">
        <v>65</v>
      </c>
      <c r="AN162" s="71"/>
    </row>
    <row r="163" customFormat="false" ht="14.25" hidden="false" customHeight="true" outlineLevel="0" collapsed="false">
      <c r="A163" s="75"/>
      <c r="B163" s="73" t="s">
        <v>60</v>
      </c>
      <c r="C163" s="13" t="s">
        <v>66</v>
      </c>
      <c r="D163" s="13"/>
      <c r="E163" s="13"/>
      <c r="F163" s="76"/>
      <c r="G163" s="77"/>
      <c r="H163" s="77"/>
      <c r="I163" s="77"/>
      <c r="J163" s="78" t="n">
        <v>139.54</v>
      </c>
      <c r="K163" s="79" t="n">
        <v>1.15</v>
      </c>
      <c r="L163" s="80" t="n">
        <f aca="false">ROUND($I$160*J163*IF(K163="",1,K163),2)</f>
        <v>2567.54</v>
      </c>
      <c r="M163" s="79" t="n">
        <v>38.59</v>
      </c>
      <c r="N163" s="81" t="n">
        <f aca="false">ROUND(L163*M163,0)</f>
        <v>99081</v>
      </c>
      <c r="AH163" s="63"/>
      <c r="AI163" s="71"/>
      <c r="AK163" s="3" t="s">
        <v>66</v>
      </c>
      <c r="AN163" s="71"/>
    </row>
    <row r="164" customFormat="false" ht="14.25" hidden="false" customHeight="true" outlineLevel="0" collapsed="false">
      <c r="A164" s="75"/>
      <c r="B164" s="73" t="s">
        <v>67</v>
      </c>
      <c r="C164" s="13" t="s">
        <v>68</v>
      </c>
      <c r="D164" s="13"/>
      <c r="E164" s="13"/>
      <c r="F164" s="76"/>
      <c r="G164" s="77"/>
      <c r="H164" s="77"/>
      <c r="I164" s="77"/>
      <c r="J164" s="78" t="n">
        <v>16.79</v>
      </c>
      <c r="K164" s="77"/>
      <c r="L164" s="78" t="n">
        <f aca="false">ROUND($I$160*J164*IF(K164="",1,K164),2)</f>
        <v>268.64</v>
      </c>
      <c r="M164" s="79" t="n">
        <v>8.51</v>
      </c>
      <c r="N164" s="81" t="n">
        <f aca="false">ROUND(L164*M164,0)</f>
        <v>2286</v>
      </c>
      <c r="AH164" s="63"/>
      <c r="AI164" s="71"/>
      <c r="AK164" s="3" t="s">
        <v>68</v>
      </c>
      <c r="AN164" s="71"/>
    </row>
    <row r="165" customFormat="false" ht="14.25" hidden="false" customHeight="true" outlineLevel="0" collapsed="false">
      <c r="A165" s="83"/>
      <c r="B165" s="73"/>
      <c r="C165" s="13" t="s">
        <v>69</v>
      </c>
      <c r="D165" s="13"/>
      <c r="E165" s="13"/>
      <c r="F165" s="76" t="s">
        <v>70</v>
      </c>
      <c r="G165" s="105" t="n">
        <v>15.2</v>
      </c>
      <c r="H165" s="79" t="n">
        <v>1.15</v>
      </c>
      <c r="I165" s="79" t="n">
        <f aca="false">$I$160*G165*IF(H165="",1,H165)</f>
        <v>279.68</v>
      </c>
      <c r="J165" s="85"/>
      <c r="K165" s="77"/>
      <c r="L165" s="85"/>
      <c r="M165" s="77"/>
      <c r="N165" s="86"/>
      <c r="AH165" s="63"/>
      <c r="AI165" s="71"/>
      <c r="AL165" s="3" t="s">
        <v>69</v>
      </c>
      <c r="AN165" s="71"/>
    </row>
    <row r="166" customFormat="false" ht="14.25" hidden="false" customHeight="true" outlineLevel="0" collapsed="false">
      <c r="A166" s="75"/>
      <c r="B166" s="73"/>
      <c r="C166" s="87" t="s">
        <v>71</v>
      </c>
      <c r="D166" s="87"/>
      <c r="E166" s="87"/>
      <c r="F166" s="88"/>
      <c r="G166" s="89"/>
      <c r="H166" s="89"/>
      <c r="I166" s="89"/>
      <c r="J166" s="90" t="n">
        <f aca="false">SUM(J163,J164)</f>
        <v>156.33</v>
      </c>
      <c r="K166" s="89"/>
      <c r="L166" s="91" t="n">
        <f aca="false">SUM(L163,L164)</f>
        <v>2836.18</v>
      </c>
      <c r="M166" s="89"/>
      <c r="N166" s="92" t="n">
        <f aca="false">SUM(N163,N164)</f>
        <v>101367</v>
      </c>
      <c r="AH166" s="63"/>
      <c r="AI166" s="71"/>
      <c r="AM166" s="3" t="s">
        <v>71</v>
      </c>
      <c r="AN166" s="71"/>
    </row>
    <row r="167" customFormat="false" ht="14.25" hidden="false" customHeight="true" outlineLevel="0" collapsed="false">
      <c r="A167" s="83"/>
      <c r="B167" s="73"/>
      <c r="C167" s="13" t="s">
        <v>72</v>
      </c>
      <c r="D167" s="13"/>
      <c r="E167" s="13"/>
      <c r="F167" s="76"/>
      <c r="G167" s="77"/>
      <c r="H167" s="77"/>
      <c r="I167" s="77"/>
      <c r="J167" s="85"/>
      <c r="K167" s="77"/>
      <c r="L167" s="80" t="n">
        <f aca="false">SUM(L163)</f>
        <v>2567.54</v>
      </c>
      <c r="M167" s="77"/>
      <c r="N167" s="81" t="n">
        <f aca="false">SUM(N163)</f>
        <v>99081</v>
      </c>
      <c r="AH167" s="63"/>
      <c r="AI167" s="71"/>
      <c r="AL167" s="3" t="s">
        <v>72</v>
      </c>
      <c r="AN167" s="71"/>
    </row>
    <row r="168" customFormat="false" ht="14.25" hidden="false" customHeight="true" outlineLevel="0" collapsed="false">
      <c r="A168" s="83"/>
      <c r="B168" s="73" t="s">
        <v>117</v>
      </c>
      <c r="C168" s="13" t="s">
        <v>118</v>
      </c>
      <c r="D168" s="13"/>
      <c r="E168" s="13"/>
      <c r="F168" s="76" t="s">
        <v>75</v>
      </c>
      <c r="G168" s="93" t="n">
        <v>97</v>
      </c>
      <c r="H168" s="77"/>
      <c r="I168" s="93" t="n">
        <f aca="false">G168</f>
        <v>97</v>
      </c>
      <c r="J168" s="85"/>
      <c r="K168" s="77"/>
      <c r="L168" s="80" t="n">
        <f aca="false">ROUND(L167*G168/100,2)</f>
        <v>2490.51</v>
      </c>
      <c r="M168" s="77"/>
      <c r="N168" s="81" t="n">
        <f aca="false">ROUND(N167*G168/100,0)</f>
        <v>96109</v>
      </c>
      <c r="AH168" s="63"/>
      <c r="AI168" s="71"/>
      <c r="AL168" s="3" t="s">
        <v>118</v>
      </c>
      <c r="AN168" s="71"/>
    </row>
    <row r="169" customFormat="false" ht="14.25" hidden="false" customHeight="true" outlineLevel="0" collapsed="false">
      <c r="A169" s="83"/>
      <c r="B169" s="73" t="s">
        <v>119</v>
      </c>
      <c r="C169" s="13" t="s">
        <v>120</v>
      </c>
      <c r="D169" s="13"/>
      <c r="E169" s="13"/>
      <c r="F169" s="76" t="s">
        <v>75</v>
      </c>
      <c r="G169" s="93" t="n">
        <v>51</v>
      </c>
      <c r="H169" s="77"/>
      <c r="I169" s="93" t="n">
        <f aca="false">G169</f>
        <v>51</v>
      </c>
      <c r="J169" s="85"/>
      <c r="K169" s="77"/>
      <c r="L169" s="80" t="n">
        <f aca="false">ROUND(L167*G169/100,2)</f>
        <v>1309.45</v>
      </c>
      <c r="M169" s="77"/>
      <c r="N169" s="81" t="n">
        <f aca="false">ROUND(N167*G169/100,0)</f>
        <v>50531</v>
      </c>
      <c r="AH169" s="63"/>
      <c r="AI169" s="71"/>
      <c r="AL169" s="3" t="s">
        <v>120</v>
      </c>
      <c r="AN169" s="71"/>
    </row>
    <row r="170" customFormat="false" ht="14.25" hidden="false" customHeight="true" outlineLevel="0" collapsed="false">
      <c r="A170" s="94"/>
      <c r="B170" s="95"/>
      <c r="C170" s="65" t="s">
        <v>78</v>
      </c>
      <c r="D170" s="65"/>
      <c r="E170" s="65"/>
      <c r="F170" s="66"/>
      <c r="G170" s="67"/>
      <c r="H170" s="67"/>
      <c r="I170" s="67"/>
      <c r="J170" s="69"/>
      <c r="K170" s="67"/>
      <c r="L170" s="96" t="n">
        <f aca="false">SUM(L166,L168,L169)</f>
        <v>6636.14</v>
      </c>
      <c r="M170" s="89"/>
      <c r="N170" s="97" t="n">
        <f aca="false">SUM(N166,N168,N169)</f>
        <v>248007</v>
      </c>
      <c r="AH170" s="63"/>
      <c r="AI170" s="71"/>
      <c r="AN170" s="71" t="s">
        <v>78</v>
      </c>
    </row>
    <row r="171" customFormat="false" ht="21.75" hidden="false" customHeight="true" outlineLevel="0" collapsed="false">
      <c r="A171" s="64" t="s">
        <v>168</v>
      </c>
      <c r="B171" s="65" t="s">
        <v>169</v>
      </c>
      <c r="C171" s="65" t="s">
        <v>170</v>
      </c>
      <c r="D171" s="65"/>
      <c r="E171" s="65"/>
      <c r="F171" s="66" t="s">
        <v>161</v>
      </c>
      <c r="G171" s="67" t="n">
        <v>1632</v>
      </c>
      <c r="H171" s="68" t="n">
        <v>1</v>
      </c>
      <c r="I171" s="68" t="n">
        <f aca="false">G171*H171</f>
        <v>1632</v>
      </c>
      <c r="J171" s="103" t="n">
        <v>3.24</v>
      </c>
      <c r="K171" s="67"/>
      <c r="L171" s="96" t="n">
        <f aca="false">ROUND(I171*J171,2)</f>
        <v>5287.68</v>
      </c>
      <c r="M171" s="98" t="n">
        <v>8.51</v>
      </c>
      <c r="N171" s="97" t="n">
        <f aca="false">ROUND(L171*M171,0)</f>
        <v>44998</v>
      </c>
      <c r="AH171" s="63"/>
      <c r="AI171" s="71" t="s">
        <v>170</v>
      </c>
      <c r="AN171" s="71"/>
    </row>
    <row r="172" customFormat="false" ht="14.25" hidden="false" customHeight="true" outlineLevel="0" collapsed="false">
      <c r="A172" s="94"/>
      <c r="B172" s="95"/>
      <c r="C172" s="99" t="s">
        <v>149</v>
      </c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AH172" s="63"/>
      <c r="AI172" s="71"/>
      <c r="AN172" s="71"/>
      <c r="AO172" s="3" t="s">
        <v>149</v>
      </c>
    </row>
    <row r="173" customFormat="false" ht="14.25" hidden="false" customHeight="true" outlineLevel="0" collapsed="false">
      <c r="A173" s="100"/>
      <c r="B173" s="101"/>
      <c r="C173" s="99" t="s">
        <v>171</v>
      </c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AH173" s="63"/>
      <c r="AI173" s="71"/>
      <c r="AN173" s="71"/>
      <c r="AQ173" s="3" t="s">
        <v>171</v>
      </c>
    </row>
    <row r="174" customFormat="false" ht="14.25" hidden="false" customHeight="true" outlineLevel="0" collapsed="false">
      <c r="A174" s="94"/>
      <c r="B174" s="95"/>
      <c r="C174" s="65" t="s">
        <v>78</v>
      </c>
      <c r="D174" s="65"/>
      <c r="E174" s="65"/>
      <c r="F174" s="66"/>
      <c r="G174" s="67"/>
      <c r="H174" s="67"/>
      <c r="I174" s="67"/>
      <c r="J174" s="69"/>
      <c r="K174" s="67"/>
      <c r="L174" s="96" t="n">
        <f aca="false">L171</f>
        <v>5287.68</v>
      </c>
      <c r="M174" s="89"/>
      <c r="N174" s="97" t="n">
        <f aca="false">N171</f>
        <v>44998</v>
      </c>
      <c r="AH174" s="63"/>
      <c r="AI174" s="71"/>
      <c r="AN174" s="71" t="s">
        <v>78</v>
      </c>
    </row>
    <row r="175" customFormat="false" ht="42.75" hidden="false" customHeight="true" outlineLevel="0" collapsed="false">
      <c r="A175" s="64" t="s">
        <v>172</v>
      </c>
      <c r="B175" s="65" t="s">
        <v>173</v>
      </c>
      <c r="C175" s="65" t="s">
        <v>174</v>
      </c>
      <c r="D175" s="65"/>
      <c r="E175" s="65"/>
      <c r="F175" s="66" t="s">
        <v>155</v>
      </c>
      <c r="G175" s="67" t="n">
        <v>0.45</v>
      </c>
      <c r="H175" s="68" t="n">
        <v>1</v>
      </c>
      <c r="I175" s="98" t="n">
        <f aca="false">G175*H175</f>
        <v>0.45</v>
      </c>
      <c r="J175" s="69"/>
      <c r="K175" s="67"/>
      <c r="L175" s="69"/>
      <c r="M175" s="67"/>
      <c r="N175" s="70"/>
      <c r="AH175" s="63"/>
      <c r="AI175" s="71" t="s">
        <v>174</v>
      </c>
      <c r="AN175" s="71"/>
    </row>
    <row r="176" customFormat="false" ht="14.25" hidden="false" customHeight="true" outlineLevel="0" collapsed="false">
      <c r="A176" s="100"/>
      <c r="B176" s="101"/>
      <c r="C176" s="99" t="s">
        <v>175</v>
      </c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AH176" s="63"/>
      <c r="AI176" s="71"/>
      <c r="AN176" s="71"/>
      <c r="AQ176" s="3" t="s">
        <v>175</v>
      </c>
    </row>
    <row r="177" customFormat="false" ht="14.25" hidden="false" customHeight="true" outlineLevel="0" collapsed="false">
      <c r="A177" s="72"/>
      <c r="B177" s="73" t="s">
        <v>157</v>
      </c>
      <c r="C177" s="74" t="s">
        <v>158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AH177" s="63"/>
      <c r="AI177" s="71"/>
      <c r="AJ177" s="3" t="s">
        <v>158</v>
      </c>
      <c r="AN177" s="71"/>
    </row>
    <row r="178" customFormat="false" ht="51" hidden="false" customHeight="true" outlineLevel="0" collapsed="false">
      <c r="A178" s="72"/>
      <c r="B178" s="73" t="s">
        <v>64</v>
      </c>
      <c r="C178" s="74" t="s">
        <v>65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AH178" s="63"/>
      <c r="AI178" s="71"/>
      <c r="AJ178" s="3" t="s">
        <v>65</v>
      </c>
      <c r="AN178" s="71"/>
    </row>
    <row r="179" customFormat="false" ht="14.25" hidden="false" customHeight="true" outlineLevel="0" collapsed="false">
      <c r="A179" s="75"/>
      <c r="B179" s="73" t="s">
        <v>60</v>
      </c>
      <c r="C179" s="13" t="s">
        <v>66</v>
      </c>
      <c r="D179" s="13"/>
      <c r="E179" s="13"/>
      <c r="F179" s="76"/>
      <c r="G179" s="77"/>
      <c r="H179" s="77"/>
      <c r="I179" s="77"/>
      <c r="J179" s="78" t="n">
        <v>115.06</v>
      </c>
      <c r="K179" s="102" t="n">
        <v>1.2075</v>
      </c>
      <c r="L179" s="78" t="n">
        <f aca="false">ROUND($I$175*J179*IF(K179="",1,K179),2)</f>
        <v>62.52</v>
      </c>
      <c r="M179" s="79" t="n">
        <v>38.59</v>
      </c>
      <c r="N179" s="81" t="n">
        <f aca="false">ROUND(L179*M179,0)</f>
        <v>2413</v>
      </c>
      <c r="AH179" s="63"/>
      <c r="AI179" s="71"/>
      <c r="AK179" s="3" t="s">
        <v>66</v>
      </c>
      <c r="AN179" s="71"/>
    </row>
    <row r="180" customFormat="false" ht="14.25" hidden="false" customHeight="true" outlineLevel="0" collapsed="false">
      <c r="A180" s="75"/>
      <c r="B180" s="73" t="s">
        <v>112</v>
      </c>
      <c r="C180" s="13" t="s">
        <v>113</v>
      </c>
      <c r="D180" s="13"/>
      <c r="E180" s="13"/>
      <c r="F180" s="76"/>
      <c r="G180" s="77"/>
      <c r="H180" s="77"/>
      <c r="I180" s="77"/>
      <c r="J180" s="78" t="n">
        <v>35.61</v>
      </c>
      <c r="K180" s="79" t="n">
        <v>1.15</v>
      </c>
      <c r="L180" s="78" t="n">
        <f aca="false">ROUND($I$175*J180*IF(K180="",1,K180),2)</f>
        <v>18.43</v>
      </c>
      <c r="M180" s="79" t="n">
        <v>12.67</v>
      </c>
      <c r="N180" s="82" t="n">
        <f aca="false">ROUND(L180*M180,0)</f>
        <v>234</v>
      </c>
      <c r="AH180" s="63"/>
      <c r="AI180" s="71"/>
      <c r="AK180" s="3" t="s">
        <v>113</v>
      </c>
      <c r="AN180" s="71"/>
    </row>
    <row r="181" customFormat="false" ht="14.25" hidden="false" customHeight="true" outlineLevel="0" collapsed="false">
      <c r="A181" s="75"/>
      <c r="B181" s="73" t="s">
        <v>114</v>
      </c>
      <c r="C181" s="13" t="s">
        <v>115</v>
      </c>
      <c r="D181" s="13"/>
      <c r="E181" s="13"/>
      <c r="F181" s="76"/>
      <c r="G181" s="77"/>
      <c r="H181" s="77"/>
      <c r="I181" s="77"/>
      <c r="J181" s="78" t="n">
        <v>2.51</v>
      </c>
      <c r="K181" s="79" t="n">
        <v>1.15</v>
      </c>
      <c r="L181" s="78" t="n">
        <f aca="false">ROUND($I$175*J181*IF(K181="",1,K181),2)</f>
        <v>1.3</v>
      </c>
      <c r="M181" s="79" t="n">
        <v>38.59</v>
      </c>
      <c r="N181" s="82" t="n">
        <f aca="false">ROUND(L181*M181,0)</f>
        <v>50</v>
      </c>
      <c r="AH181" s="63"/>
      <c r="AI181" s="71"/>
      <c r="AK181" s="3" t="s">
        <v>115</v>
      </c>
      <c r="AN181" s="71"/>
    </row>
    <row r="182" customFormat="false" ht="14.25" hidden="false" customHeight="true" outlineLevel="0" collapsed="false">
      <c r="A182" s="75"/>
      <c r="B182" s="73" t="s">
        <v>67</v>
      </c>
      <c r="C182" s="13" t="s">
        <v>68</v>
      </c>
      <c r="D182" s="13"/>
      <c r="E182" s="13"/>
      <c r="F182" s="76"/>
      <c r="G182" s="77"/>
      <c r="H182" s="77"/>
      <c r="I182" s="77"/>
      <c r="J182" s="78" t="n">
        <v>42.48</v>
      </c>
      <c r="K182" s="77"/>
      <c r="L182" s="78" t="n">
        <f aca="false">ROUND($I$175*J182*IF(K182="",1,K182),2)</f>
        <v>19.12</v>
      </c>
      <c r="M182" s="79" t="n">
        <v>8.51</v>
      </c>
      <c r="N182" s="82" t="n">
        <f aca="false">ROUND(L182*M182,0)</f>
        <v>163</v>
      </c>
      <c r="AH182" s="63"/>
      <c r="AI182" s="71"/>
      <c r="AK182" s="3" t="s">
        <v>68</v>
      </c>
      <c r="AN182" s="71"/>
    </row>
    <row r="183" customFormat="false" ht="14.25" hidden="false" customHeight="true" outlineLevel="0" collapsed="false">
      <c r="A183" s="83"/>
      <c r="B183" s="73"/>
      <c r="C183" s="13" t="s">
        <v>69</v>
      </c>
      <c r="D183" s="13"/>
      <c r="E183" s="13"/>
      <c r="F183" s="76" t="s">
        <v>70</v>
      </c>
      <c r="G183" s="79" t="n">
        <v>12.24</v>
      </c>
      <c r="H183" s="102" t="n">
        <v>1.2075</v>
      </c>
      <c r="I183" s="106" t="n">
        <f aca="false">$I$175*G183*IF(H183="",1,H183)</f>
        <v>6.65091</v>
      </c>
      <c r="J183" s="85"/>
      <c r="K183" s="77"/>
      <c r="L183" s="85"/>
      <c r="M183" s="77"/>
      <c r="N183" s="86"/>
      <c r="AH183" s="63"/>
      <c r="AI183" s="71"/>
      <c r="AL183" s="3" t="s">
        <v>69</v>
      </c>
      <c r="AN183" s="71"/>
    </row>
    <row r="184" customFormat="false" ht="14.25" hidden="false" customHeight="true" outlineLevel="0" collapsed="false">
      <c r="A184" s="83"/>
      <c r="B184" s="73"/>
      <c r="C184" s="13" t="s">
        <v>116</v>
      </c>
      <c r="D184" s="13"/>
      <c r="E184" s="13"/>
      <c r="F184" s="76" t="s">
        <v>70</v>
      </c>
      <c r="G184" s="105" t="n">
        <v>0.2</v>
      </c>
      <c r="H184" s="79" t="n">
        <v>1.15</v>
      </c>
      <c r="I184" s="102" t="n">
        <f aca="false">$I$175*G184*IF(H184="",1,H184)</f>
        <v>0.1035</v>
      </c>
      <c r="J184" s="85"/>
      <c r="K184" s="77"/>
      <c r="L184" s="85"/>
      <c r="M184" s="77"/>
      <c r="N184" s="86"/>
      <c r="AH184" s="63"/>
      <c r="AI184" s="71"/>
      <c r="AL184" s="3" t="s">
        <v>116</v>
      </c>
      <c r="AN184" s="71"/>
    </row>
    <row r="185" customFormat="false" ht="14.25" hidden="false" customHeight="true" outlineLevel="0" collapsed="false">
      <c r="A185" s="75"/>
      <c r="B185" s="73"/>
      <c r="C185" s="87" t="s">
        <v>71</v>
      </c>
      <c r="D185" s="87"/>
      <c r="E185" s="87"/>
      <c r="F185" s="88"/>
      <c r="G185" s="89"/>
      <c r="H185" s="89"/>
      <c r="I185" s="89"/>
      <c r="J185" s="90" t="n">
        <f aca="false">SUM(J179,J180,J182)</f>
        <v>193.15</v>
      </c>
      <c r="K185" s="89"/>
      <c r="L185" s="90" t="n">
        <f aca="false">SUM(L179,L180,L182)</f>
        <v>100.07</v>
      </c>
      <c r="M185" s="89"/>
      <c r="N185" s="92" t="n">
        <f aca="false">SUM(N179,N180,N182)</f>
        <v>2810</v>
      </c>
      <c r="AH185" s="63"/>
      <c r="AI185" s="71"/>
      <c r="AM185" s="3" t="s">
        <v>71</v>
      </c>
      <c r="AN185" s="71"/>
    </row>
    <row r="186" customFormat="false" ht="14.25" hidden="false" customHeight="true" outlineLevel="0" collapsed="false">
      <c r="A186" s="83"/>
      <c r="B186" s="73"/>
      <c r="C186" s="13" t="s">
        <v>72</v>
      </c>
      <c r="D186" s="13"/>
      <c r="E186" s="13"/>
      <c r="F186" s="76"/>
      <c r="G186" s="77"/>
      <c r="H186" s="77"/>
      <c r="I186" s="77"/>
      <c r="J186" s="85"/>
      <c r="K186" s="77"/>
      <c r="L186" s="78" t="n">
        <f aca="false">SUM(L179,L181)</f>
        <v>63.82</v>
      </c>
      <c r="M186" s="77"/>
      <c r="N186" s="81" t="n">
        <f aca="false">SUM(N179,N181)</f>
        <v>2463</v>
      </c>
      <c r="AH186" s="63"/>
      <c r="AI186" s="71"/>
      <c r="AL186" s="3" t="s">
        <v>72</v>
      </c>
      <c r="AN186" s="71"/>
    </row>
    <row r="187" customFormat="false" ht="14.25" hidden="false" customHeight="true" outlineLevel="0" collapsed="false">
      <c r="A187" s="83"/>
      <c r="B187" s="73" t="s">
        <v>117</v>
      </c>
      <c r="C187" s="13" t="s">
        <v>118</v>
      </c>
      <c r="D187" s="13"/>
      <c r="E187" s="13"/>
      <c r="F187" s="76" t="s">
        <v>75</v>
      </c>
      <c r="G187" s="93" t="n">
        <v>97</v>
      </c>
      <c r="H187" s="77"/>
      <c r="I187" s="93" t="n">
        <f aca="false">G187</f>
        <v>97</v>
      </c>
      <c r="J187" s="85"/>
      <c r="K187" s="77"/>
      <c r="L187" s="78" t="n">
        <f aca="false">ROUND(L186*G187/100,2)</f>
        <v>61.91</v>
      </c>
      <c r="M187" s="77"/>
      <c r="N187" s="81" t="n">
        <f aca="false">ROUND(N186*G187/100,0)</f>
        <v>2389</v>
      </c>
      <c r="AH187" s="63"/>
      <c r="AI187" s="71"/>
      <c r="AL187" s="3" t="s">
        <v>118</v>
      </c>
      <c r="AN187" s="71"/>
    </row>
    <row r="188" customFormat="false" ht="14.25" hidden="false" customHeight="true" outlineLevel="0" collapsed="false">
      <c r="A188" s="83"/>
      <c r="B188" s="73" t="s">
        <v>119</v>
      </c>
      <c r="C188" s="13" t="s">
        <v>120</v>
      </c>
      <c r="D188" s="13"/>
      <c r="E188" s="13"/>
      <c r="F188" s="76" t="s">
        <v>75</v>
      </c>
      <c r="G188" s="93" t="n">
        <v>51</v>
      </c>
      <c r="H188" s="77"/>
      <c r="I188" s="93" t="n">
        <f aca="false">G188</f>
        <v>51</v>
      </c>
      <c r="J188" s="85"/>
      <c r="K188" s="77"/>
      <c r="L188" s="78" t="n">
        <f aca="false">ROUND(L186*G188/100,2)</f>
        <v>32.55</v>
      </c>
      <c r="M188" s="77"/>
      <c r="N188" s="81" t="n">
        <f aca="false">ROUND(N186*G188/100,0)</f>
        <v>1256</v>
      </c>
      <c r="AH188" s="63"/>
      <c r="AI188" s="71"/>
      <c r="AL188" s="3" t="s">
        <v>120</v>
      </c>
      <c r="AN188" s="71"/>
    </row>
    <row r="189" customFormat="false" ht="14.25" hidden="false" customHeight="true" outlineLevel="0" collapsed="false">
      <c r="A189" s="94"/>
      <c r="B189" s="95"/>
      <c r="C189" s="65" t="s">
        <v>78</v>
      </c>
      <c r="D189" s="65"/>
      <c r="E189" s="65"/>
      <c r="F189" s="66"/>
      <c r="G189" s="67"/>
      <c r="H189" s="67"/>
      <c r="I189" s="67"/>
      <c r="J189" s="69"/>
      <c r="K189" s="67"/>
      <c r="L189" s="103" t="n">
        <f aca="false">SUM(L185,L187,L188)</f>
        <v>194.53</v>
      </c>
      <c r="M189" s="89"/>
      <c r="N189" s="97" t="n">
        <f aca="false">SUM(N185,N187,N188)</f>
        <v>6455</v>
      </c>
      <c r="AH189" s="63"/>
      <c r="AI189" s="71"/>
      <c r="AN189" s="71" t="s">
        <v>78</v>
      </c>
    </row>
    <row r="190" customFormat="false" ht="21.75" hidden="false" customHeight="true" outlineLevel="0" collapsed="false">
      <c r="A190" s="64" t="s">
        <v>176</v>
      </c>
      <c r="B190" s="65"/>
      <c r="C190" s="65" t="s">
        <v>177</v>
      </c>
      <c r="D190" s="65"/>
      <c r="E190" s="65"/>
      <c r="F190" s="66" t="s">
        <v>161</v>
      </c>
      <c r="G190" s="67" t="n">
        <v>45.9</v>
      </c>
      <c r="H190" s="68" t="n">
        <v>1</v>
      </c>
      <c r="I190" s="107" t="n">
        <f aca="false">G190*H190</f>
        <v>45.9</v>
      </c>
      <c r="J190" s="103" t="n">
        <v>172</v>
      </c>
      <c r="K190" s="67"/>
      <c r="L190" s="103" t="n">
        <f aca="false">ROUND(N190/M190,2)</f>
        <v>927.73</v>
      </c>
      <c r="M190" s="98" t="n">
        <v>8.51</v>
      </c>
      <c r="N190" s="97" t="n">
        <f aca="false">ROUND(I190*J190,0)</f>
        <v>7895</v>
      </c>
      <c r="AH190" s="63"/>
      <c r="AI190" s="71" t="s">
        <v>177</v>
      </c>
      <c r="AN190" s="71"/>
    </row>
    <row r="191" customFormat="false" ht="14.25" hidden="false" customHeight="true" outlineLevel="0" collapsed="false">
      <c r="A191" s="94"/>
      <c r="B191" s="95"/>
      <c r="C191" s="99" t="s">
        <v>149</v>
      </c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AH191" s="63"/>
      <c r="AI191" s="71"/>
      <c r="AN191" s="71"/>
      <c r="AO191" s="3" t="s">
        <v>149</v>
      </c>
    </row>
    <row r="192" customFormat="false" ht="14.25" hidden="false" customHeight="true" outlineLevel="0" collapsed="false">
      <c r="A192" s="100"/>
      <c r="B192" s="101"/>
      <c r="C192" s="99" t="s">
        <v>178</v>
      </c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AH192" s="63"/>
      <c r="AI192" s="71"/>
      <c r="AN192" s="71"/>
      <c r="AQ192" s="3" t="s">
        <v>178</v>
      </c>
    </row>
    <row r="193" customFormat="false" ht="14.25" hidden="false" customHeight="true" outlineLevel="0" collapsed="false">
      <c r="A193" s="100"/>
      <c r="B193" s="101"/>
      <c r="C193" s="99" t="s">
        <v>179</v>
      </c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AH193" s="63"/>
      <c r="AI193" s="71"/>
      <c r="AN193" s="71"/>
      <c r="AP193" s="3" t="s">
        <v>179</v>
      </c>
    </row>
    <row r="194" customFormat="false" ht="14.25" hidden="false" customHeight="true" outlineLevel="0" collapsed="false">
      <c r="A194" s="94"/>
      <c r="B194" s="95"/>
      <c r="C194" s="65" t="s">
        <v>78</v>
      </c>
      <c r="D194" s="65"/>
      <c r="E194" s="65"/>
      <c r="F194" s="66"/>
      <c r="G194" s="67"/>
      <c r="H194" s="67"/>
      <c r="I194" s="67"/>
      <c r="J194" s="69"/>
      <c r="K194" s="67"/>
      <c r="L194" s="103" t="n">
        <f aca="false">L190</f>
        <v>927.73</v>
      </c>
      <c r="M194" s="89"/>
      <c r="N194" s="97" t="n">
        <f aca="false">N190</f>
        <v>7895</v>
      </c>
      <c r="AH194" s="63"/>
      <c r="AI194" s="71"/>
      <c r="AN194" s="71" t="s">
        <v>78</v>
      </c>
    </row>
    <row r="195" customFormat="false" ht="42.75" hidden="false" customHeight="true" outlineLevel="0" collapsed="false">
      <c r="A195" s="64" t="s">
        <v>180</v>
      </c>
      <c r="B195" s="65" t="s">
        <v>109</v>
      </c>
      <c r="C195" s="65" t="s">
        <v>110</v>
      </c>
      <c r="D195" s="65"/>
      <c r="E195" s="65"/>
      <c r="F195" s="66" t="s">
        <v>63</v>
      </c>
      <c r="G195" s="67" t="n">
        <v>78</v>
      </c>
      <c r="H195" s="68" t="n">
        <v>1</v>
      </c>
      <c r="I195" s="68" t="n">
        <f aca="false">G195*H195</f>
        <v>78</v>
      </c>
      <c r="J195" s="69"/>
      <c r="K195" s="67"/>
      <c r="L195" s="69"/>
      <c r="M195" s="67"/>
      <c r="N195" s="70"/>
      <c r="AH195" s="63"/>
      <c r="AI195" s="71" t="s">
        <v>110</v>
      </c>
      <c r="AN195" s="71"/>
    </row>
    <row r="196" customFormat="false" ht="14.25" hidden="false" customHeight="true" outlineLevel="0" collapsed="false">
      <c r="A196" s="100"/>
      <c r="B196" s="101"/>
      <c r="C196" s="99" t="s">
        <v>181</v>
      </c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AH196" s="63"/>
      <c r="AI196" s="71"/>
      <c r="AN196" s="71"/>
      <c r="AQ196" s="3" t="s">
        <v>182</v>
      </c>
    </row>
    <row r="197" customFormat="false" ht="51" hidden="false" customHeight="true" outlineLevel="0" collapsed="false">
      <c r="A197" s="72"/>
      <c r="B197" s="73" t="s">
        <v>64</v>
      </c>
      <c r="C197" s="74" t="s">
        <v>65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AH197" s="63"/>
      <c r="AI197" s="71"/>
      <c r="AJ197" s="3" t="s">
        <v>65</v>
      </c>
      <c r="AN197" s="71"/>
    </row>
    <row r="198" customFormat="false" ht="14.25" hidden="false" customHeight="true" outlineLevel="0" collapsed="false">
      <c r="A198" s="75"/>
      <c r="B198" s="73" t="s">
        <v>60</v>
      </c>
      <c r="C198" s="13" t="s">
        <v>66</v>
      </c>
      <c r="D198" s="13"/>
      <c r="E198" s="13"/>
      <c r="F198" s="76"/>
      <c r="G198" s="77"/>
      <c r="H198" s="77"/>
      <c r="I198" s="77"/>
      <c r="J198" s="78" t="n">
        <v>9.91</v>
      </c>
      <c r="K198" s="79" t="n">
        <v>1.15</v>
      </c>
      <c r="L198" s="78" t="n">
        <f aca="false">ROUND($I$195*J198*IF(K198="",1,K198),2)</f>
        <v>888.93</v>
      </c>
      <c r="M198" s="79" t="n">
        <v>38.59</v>
      </c>
      <c r="N198" s="81" t="n">
        <f aca="false">ROUND(L198*M198,0)</f>
        <v>34304</v>
      </c>
      <c r="AH198" s="63"/>
      <c r="AI198" s="71"/>
      <c r="AK198" s="3" t="s">
        <v>66</v>
      </c>
      <c r="AN198" s="71"/>
    </row>
    <row r="199" customFormat="false" ht="14.25" hidden="false" customHeight="true" outlineLevel="0" collapsed="false">
      <c r="A199" s="75"/>
      <c r="B199" s="73" t="s">
        <v>112</v>
      </c>
      <c r="C199" s="13" t="s">
        <v>113</v>
      </c>
      <c r="D199" s="13"/>
      <c r="E199" s="13"/>
      <c r="F199" s="76"/>
      <c r="G199" s="77"/>
      <c r="H199" s="77"/>
      <c r="I199" s="77"/>
      <c r="J199" s="78" t="n">
        <v>5.43</v>
      </c>
      <c r="K199" s="79" t="n">
        <v>1.15</v>
      </c>
      <c r="L199" s="78" t="n">
        <f aca="false">ROUND($I$195*J199*IF(K199="",1,K199),2)</f>
        <v>487.07</v>
      </c>
      <c r="M199" s="79" t="n">
        <v>12.67</v>
      </c>
      <c r="N199" s="81" t="n">
        <f aca="false">ROUND(L199*M199,0)</f>
        <v>6171</v>
      </c>
      <c r="AH199" s="63"/>
      <c r="AI199" s="71"/>
      <c r="AK199" s="3" t="s">
        <v>113</v>
      </c>
      <c r="AN199" s="71"/>
    </row>
    <row r="200" customFormat="false" ht="14.25" hidden="false" customHeight="true" outlineLevel="0" collapsed="false">
      <c r="A200" s="75"/>
      <c r="B200" s="73" t="s">
        <v>114</v>
      </c>
      <c r="C200" s="13" t="s">
        <v>115</v>
      </c>
      <c r="D200" s="13"/>
      <c r="E200" s="13"/>
      <c r="F200" s="76"/>
      <c r="G200" s="77"/>
      <c r="H200" s="77"/>
      <c r="I200" s="77"/>
      <c r="J200" s="78" t="n">
        <v>0.76</v>
      </c>
      <c r="K200" s="79" t="n">
        <v>1.15</v>
      </c>
      <c r="L200" s="78" t="n">
        <f aca="false">ROUND($I$195*J200*IF(K200="",1,K200),2)</f>
        <v>68.17</v>
      </c>
      <c r="M200" s="79" t="n">
        <v>38.59</v>
      </c>
      <c r="N200" s="81" t="n">
        <f aca="false">ROUND(L200*M200,0)</f>
        <v>2631</v>
      </c>
      <c r="AH200" s="63"/>
      <c r="AI200" s="71"/>
      <c r="AK200" s="3" t="s">
        <v>115</v>
      </c>
      <c r="AN200" s="71"/>
    </row>
    <row r="201" customFormat="false" ht="14.25" hidden="false" customHeight="true" outlineLevel="0" collapsed="false">
      <c r="A201" s="75"/>
      <c r="B201" s="73" t="s">
        <v>67</v>
      </c>
      <c r="C201" s="13" t="s">
        <v>68</v>
      </c>
      <c r="D201" s="13"/>
      <c r="E201" s="13"/>
      <c r="F201" s="76"/>
      <c r="G201" s="77"/>
      <c r="H201" s="77"/>
      <c r="I201" s="77"/>
      <c r="J201" s="78" t="n">
        <v>0.74</v>
      </c>
      <c r="K201" s="77"/>
      <c r="L201" s="78" t="n">
        <f aca="false">ROUND($I$195*J201*IF(K201="",1,K201),2)</f>
        <v>57.72</v>
      </c>
      <c r="M201" s="79" t="n">
        <v>8.51</v>
      </c>
      <c r="N201" s="82" t="n">
        <f aca="false">ROUND(L201*M201,0)</f>
        <v>491</v>
      </c>
      <c r="AH201" s="63"/>
      <c r="AI201" s="71"/>
      <c r="AK201" s="3" t="s">
        <v>68</v>
      </c>
      <c r="AN201" s="71"/>
    </row>
    <row r="202" customFormat="false" ht="14.25" hidden="false" customHeight="true" outlineLevel="0" collapsed="false">
      <c r="A202" s="83"/>
      <c r="B202" s="73"/>
      <c r="C202" s="13" t="s">
        <v>69</v>
      </c>
      <c r="D202" s="13"/>
      <c r="E202" s="13"/>
      <c r="F202" s="76" t="s">
        <v>70</v>
      </c>
      <c r="G202" s="79" t="n">
        <v>1.03</v>
      </c>
      <c r="H202" s="79" t="n">
        <v>1.15</v>
      </c>
      <c r="I202" s="84" t="n">
        <f aca="false">$I$195*G202*IF(H202="",1,H202)</f>
        <v>92.391</v>
      </c>
      <c r="J202" s="85"/>
      <c r="K202" s="77"/>
      <c r="L202" s="85"/>
      <c r="M202" s="77"/>
      <c r="N202" s="86"/>
      <c r="AH202" s="63"/>
      <c r="AI202" s="71"/>
      <c r="AL202" s="3" t="s">
        <v>69</v>
      </c>
      <c r="AN202" s="71"/>
    </row>
    <row r="203" customFormat="false" ht="14.25" hidden="false" customHeight="true" outlineLevel="0" collapsed="false">
      <c r="A203" s="83"/>
      <c r="B203" s="73"/>
      <c r="C203" s="13" t="s">
        <v>116</v>
      </c>
      <c r="D203" s="13"/>
      <c r="E203" s="13"/>
      <c r="F203" s="76" t="s">
        <v>70</v>
      </c>
      <c r="G203" s="79" t="n">
        <v>0.06</v>
      </c>
      <c r="H203" s="79" t="n">
        <v>1.15</v>
      </c>
      <c r="I203" s="79" t="n">
        <f aca="false">$I$195*G203*IF(H203="",1,H203)</f>
        <v>5.382</v>
      </c>
      <c r="J203" s="85"/>
      <c r="K203" s="77"/>
      <c r="L203" s="85"/>
      <c r="M203" s="77"/>
      <c r="N203" s="86"/>
      <c r="AH203" s="63"/>
      <c r="AI203" s="71"/>
      <c r="AL203" s="3" t="s">
        <v>116</v>
      </c>
      <c r="AN203" s="71"/>
    </row>
    <row r="204" customFormat="false" ht="14.25" hidden="false" customHeight="true" outlineLevel="0" collapsed="false">
      <c r="A204" s="75"/>
      <c r="B204" s="73"/>
      <c r="C204" s="87" t="s">
        <v>71</v>
      </c>
      <c r="D204" s="87"/>
      <c r="E204" s="87"/>
      <c r="F204" s="88"/>
      <c r="G204" s="89"/>
      <c r="H204" s="89"/>
      <c r="I204" s="89"/>
      <c r="J204" s="90" t="n">
        <f aca="false">SUM(J198,J199,J201)</f>
        <v>16.08</v>
      </c>
      <c r="K204" s="89"/>
      <c r="L204" s="90" t="n">
        <f aca="false">SUM(L198,L199,L201)</f>
        <v>1433.72</v>
      </c>
      <c r="M204" s="89"/>
      <c r="N204" s="92" t="n">
        <f aca="false">SUM(N198,N199,N201)</f>
        <v>40966</v>
      </c>
      <c r="AH204" s="63"/>
      <c r="AI204" s="71"/>
      <c r="AM204" s="3" t="s">
        <v>71</v>
      </c>
      <c r="AN204" s="71"/>
    </row>
    <row r="205" customFormat="false" ht="14.25" hidden="false" customHeight="true" outlineLevel="0" collapsed="false">
      <c r="A205" s="83"/>
      <c r="B205" s="73"/>
      <c r="C205" s="13" t="s">
        <v>72</v>
      </c>
      <c r="D205" s="13"/>
      <c r="E205" s="13"/>
      <c r="F205" s="76"/>
      <c r="G205" s="77"/>
      <c r="H205" s="77"/>
      <c r="I205" s="77"/>
      <c r="J205" s="85"/>
      <c r="K205" s="77"/>
      <c r="L205" s="78" t="n">
        <f aca="false">SUM(L198,L200)</f>
        <v>957.1</v>
      </c>
      <c r="M205" s="77"/>
      <c r="N205" s="81" t="n">
        <f aca="false">SUM(N198,N200)</f>
        <v>36935</v>
      </c>
      <c r="AH205" s="63"/>
      <c r="AI205" s="71"/>
      <c r="AL205" s="3" t="s">
        <v>72</v>
      </c>
      <c r="AN205" s="71"/>
    </row>
    <row r="206" customFormat="false" ht="14.25" hidden="false" customHeight="true" outlineLevel="0" collapsed="false">
      <c r="A206" s="83"/>
      <c r="B206" s="73" t="s">
        <v>117</v>
      </c>
      <c r="C206" s="13" t="s">
        <v>118</v>
      </c>
      <c r="D206" s="13"/>
      <c r="E206" s="13"/>
      <c r="F206" s="76" t="s">
        <v>75</v>
      </c>
      <c r="G206" s="93" t="n">
        <v>97</v>
      </c>
      <c r="H206" s="77"/>
      <c r="I206" s="93" t="n">
        <f aca="false">G206</f>
        <v>97</v>
      </c>
      <c r="J206" s="85"/>
      <c r="K206" s="77"/>
      <c r="L206" s="78" t="n">
        <f aca="false">ROUND(L205*G206/100,2)</f>
        <v>928.39</v>
      </c>
      <c r="M206" s="77"/>
      <c r="N206" s="81" t="n">
        <f aca="false">ROUND(N205*G206/100,0)</f>
        <v>35827</v>
      </c>
      <c r="AH206" s="63"/>
      <c r="AI206" s="71"/>
      <c r="AL206" s="3" t="s">
        <v>118</v>
      </c>
      <c r="AN206" s="71"/>
    </row>
    <row r="207" customFormat="false" ht="14.25" hidden="false" customHeight="true" outlineLevel="0" collapsed="false">
      <c r="A207" s="83"/>
      <c r="B207" s="73" t="s">
        <v>119</v>
      </c>
      <c r="C207" s="13" t="s">
        <v>120</v>
      </c>
      <c r="D207" s="13"/>
      <c r="E207" s="13"/>
      <c r="F207" s="76" t="s">
        <v>75</v>
      </c>
      <c r="G207" s="93" t="n">
        <v>51</v>
      </c>
      <c r="H207" s="77"/>
      <c r="I207" s="93" t="n">
        <f aca="false">G207</f>
        <v>51</v>
      </c>
      <c r="J207" s="85"/>
      <c r="K207" s="77"/>
      <c r="L207" s="78" t="n">
        <f aca="false">ROUND(L205*G207/100,2)</f>
        <v>488.12</v>
      </c>
      <c r="M207" s="77"/>
      <c r="N207" s="81" t="n">
        <f aca="false">ROUND(N205*G207/100,0)</f>
        <v>18837</v>
      </c>
      <c r="AH207" s="63"/>
      <c r="AI207" s="71"/>
      <c r="AL207" s="3" t="s">
        <v>120</v>
      </c>
      <c r="AN207" s="71"/>
    </row>
    <row r="208" customFormat="false" ht="14.25" hidden="false" customHeight="true" outlineLevel="0" collapsed="false">
      <c r="A208" s="94"/>
      <c r="B208" s="95"/>
      <c r="C208" s="65" t="s">
        <v>78</v>
      </c>
      <c r="D208" s="65"/>
      <c r="E208" s="65"/>
      <c r="F208" s="66"/>
      <c r="G208" s="67"/>
      <c r="H208" s="67"/>
      <c r="I208" s="67"/>
      <c r="J208" s="69"/>
      <c r="K208" s="67"/>
      <c r="L208" s="96" t="n">
        <f aca="false">SUM(L204,L206,L207)</f>
        <v>2850.23</v>
      </c>
      <c r="M208" s="89"/>
      <c r="N208" s="97" t="n">
        <f aca="false">SUM(N204,N206,N207)</f>
        <v>95630</v>
      </c>
      <c r="AH208" s="63"/>
      <c r="AI208" s="71"/>
      <c r="AN208" s="71" t="s">
        <v>78</v>
      </c>
    </row>
    <row r="209" customFormat="false" ht="14.25" hidden="false" customHeight="true" outlineLevel="0" collapsed="false">
      <c r="A209" s="64" t="s">
        <v>183</v>
      </c>
      <c r="B209" s="65"/>
      <c r="C209" s="65" t="s">
        <v>184</v>
      </c>
      <c r="D209" s="65"/>
      <c r="E209" s="65"/>
      <c r="F209" s="66" t="s">
        <v>81</v>
      </c>
      <c r="G209" s="67" t="n">
        <v>33</v>
      </c>
      <c r="H209" s="68" t="n">
        <v>1</v>
      </c>
      <c r="I209" s="68" t="n">
        <f aca="false">G209*H209</f>
        <v>33</v>
      </c>
      <c r="J209" s="96" t="n">
        <v>3203.33333333333</v>
      </c>
      <c r="K209" s="67"/>
      <c r="L209" s="96" t="n">
        <f aca="false">ROUND(N209/M209,2)</f>
        <v>12421.86</v>
      </c>
      <c r="M209" s="98" t="n">
        <v>8.51</v>
      </c>
      <c r="N209" s="97" t="n">
        <f aca="false">ROUND(I209*J209,0)</f>
        <v>105710</v>
      </c>
      <c r="AH209" s="63"/>
      <c r="AI209" s="71" t="s">
        <v>185</v>
      </c>
      <c r="AN209" s="71"/>
    </row>
    <row r="210" customFormat="false" ht="14.25" hidden="false" customHeight="true" outlineLevel="0" collapsed="false">
      <c r="A210" s="94"/>
      <c r="B210" s="95"/>
      <c r="C210" s="99" t="s">
        <v>149</v>
      </c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AH210" s="63"/>
      <c r="AI210" s="71"/>
      <c r="AN210" s="71"/>
      <c r="AO210" s="3" t="s">
        <v>149</v>
      </c>
    </row>
    <row r="211" customFormat="false" ht="14.25" hidden="false" customHeight="true" outlineLevel="0" collapsed="false">
      <c r="A211" s="100"/>
      <c r="B211" s="101"/>
      <c r="C211" s="99" t="s">
        <v>186</v>
      </c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AH211" s="63"/>
      <c r="AI211" s="71"/>
      <c r="AN211" s="71"/>
      <c r="AP211" s="3" t="s">
        <v>187</v>
      </c>
    </row>
    <row r="212" customFormat="false" ht="14.25" hidden="false" customHeight="true" outlineLevel="0" collapsed="false">
      <c r="A212" s="94"/>
      <c r="B212" s="95"/>
      <c r="C212" s="65" t="s">
        <v>78</v>
      </c>
      <c r="D212" s="65"/>
      <c r="E212" s="65"/>
      <c r="F212" s="66"/>
      <c r="G212" s="67"/>
      <c r="H212" s="67"/>
      <c r="I212" s="67"/>
      <c r="J212" s="69"/>
      <c r="K212" s="67"/>
      <c r="L212" s="96" t="n">
        <f aca="false">L209</f>
        <v>12421.86</v>
      </c>
      <c r="M212" s="89"/>
      <c r="N212" s="97" t="n">
        <f aca="false">N209</f>
        <v>105710</v>
      </c>
      <c r="AH212" s="63"/>
      <c r="AI212" s="71"/>
      <c r="AN212" s="71" t="s">
        <v>78</v>
      </c>
    </row>
    <row r="213" customFormat="false" ht="21.75" hidden="false" customHeight="true" outlineLevel="0" collapsed="false">
      <c r="A213" s="64" t="s">
        <v>188</v>
      </c>
      <c r="B213" s="65"/>
      <c r="C213" s="65" t="s">
        <v>189</v>
      </c>
      <c r="D213" s="65"/>
      <c r="E213" s="65"/>
      <c r="F213" s="66" t="s">
        <v>81</v>
      </c>
      <c r="G213" s="67" t="n">
        <v>33</v>
      </c>
      <c r="H213" s="68" t="n">
        <v>1</v>
      </c>
      <c r="I213" s="68" t="n">
        <f aca="false">G213*H213</f>
        <v>33</v>
      </c>
      <c r="J213" s="103" t="n">
        <v>200.833333333333</v>
      </c>
      <c r="K213" s="67"/>
      <c r="L213" s="96" t="n">
        <f aca="false">ROUND(N213/M213,2)</f>
        <v>1200.72</v>
      </c>
      <c r="M213" s="98" t="n">
        <v>5.52</v>
      </c>
      <c r="N213" s="97" t="n">
        <f aca="false">ROUND(I213*J213,0)</f>
        <v>6628</v>
      </c>
      <c r="AH213" s="63"/>
      <c r="AI213" s="71" t="s">
        <v>190</v>
      </c>
      <c r="AN213" s="71"/>
    </row>
    <row r="214" customFormat="false" ht="14.25" hidden="false" customHeight="true" outlineLevel="0" collapsed="false">
      <c r="A214" s="94"/>
      <c r="B214" s="95"/>
      <c r="C214" s="99" t="s">
        <v>83</v>
      </c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AH214" s="63"/>
      <c r="AI214" s="71"/>
      <c r="AN214" s="71"/>
      <c r="AO214" s="3" t="s">
        <v>83</v>
      </c>
    </row>
    <row r="215" customFormat="false" ht="14.25" hidden="false" customHeight="true" outlineLevel="0" collapsed="false">
      <c r="A215" s="100"/>
      <c r="B215" s="101"/>
      <c r="C215" s="99" t="s">
        <v>191</v>
      </c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AH215" s="63"/>
      <c r="AI215" s="71"/>
      <c r="AN215" s="71"/>
      <c r="AP215" s="3" t="s">
        <v>192</v>
      </c>
    </row>
    <row r="216" customFormat="false" ht="14.25" hidden="false" customHeight="true" outlineLevel="0" collapsed="false">
      <c r="A216" s="94"/>
      <c r="B216" s="95"/>
      <c r="C216" s="65" t="s">
        <v>78</v>
      </c>
      <c r="D216" s="65"/>
      <c r="E216" s="65"/>
      <c r="F216" s="66"/>
      <c r="G216" s="67"/>
      <c r="H216" s="67"/>
      <c r="I216" s="67"/>
      <c r="J216" s="69"/>
      <c r="K216" s="67"/>
      <c r="L216" s="96" t="n">
        <f aca="false">L213</f>
        <v>1200.72</v>
      </c>
      <c r="M216" s="89"/>
      <c r="N216" s="97" t="n">
        <f aca="false">N213</f>
        <v>6628</v>
      </c>
      <c r="AH216" s="63"/>
      <c r="AI216" s="71"/>
      <c r="AN216" s="71" t="s">
        <v>78</v>
      </c>
    </row>
    <row r="217" customFormat="false" ht="14.25" hidden="false" customHeight="true" outlineLevel="0" collapsed="false">
      <c r="A217" s="64" t="s">
        <v>193</v>
      </c>
      <c r="B217" s="65" t="s">
        <v>194</v>
      </c>
      <c r="C217" s="65" t="s">
        <v>195</v>
      </c>
      <c r="D217" s="65"/>
      <c r="E217" s="65"/>
      <c r="F217" s="66" t="s">
        <v>155</v>
      </c>
      <c r="G217" s="67" t="n">
        <v>1.1</v>
      </c>
      <c r="H217" s="68" t="n">
        <v>1</v>
      </c>
      <c r="I217" s="107" t="n">
        <f aca="false">G217*H217</f>
        <v>1.1</v>
      </c>
      <c r="J217" s="69"/>
      <c r="K217" s="67"/>
      <c r="L217" s="69"/>
      <c r="M217" s="67"/>
      <c r="N217" s="70"/>
      <c r="AH217" s="63"/>
      <c r="AI217" s="71" t="s">
        <v>195</v>
      </c>
      <c r="AN217" s="71"/>
    </row>
    <row r="218" customFormat="false" ht="14.25" hidden="false" customHeight="true" outlineLevel="0" collapsed="false">
      <c r="A218" s="100"/>
      <c r="B218" s="101"/>
      <c r="C218" s="99" t="s">
        <v>196</v>
      </c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AH218" s="63"/>
      <c r="AI218" s="71"/>
      <c r="AN218" s="71"/>
      <c r="AQ218" s="3" t="s">
        <v>196</v>
      </c>
    </row>
    <row r="219" customFormat="false" ht="51" hidden="false" customHeight="true" outlineLevel="0" collapsed="false">
      <c r="A219" s="72"/>
      <c r="B219" s="73" t="s">
        <v>64</v>
      </c>
      <c r="C219" s="74" t="s">
        <v>65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AH219" s="63"/>
      <c r="AI219" s="71"/>
      <c r="AJ219" s="3" t="s">
        <v>65</v>
      </c>
      <c r="AN219" s="71"/>
    </row>
    <row r="220" customFormat="false" ht="14.25" hidden="false" customHeight="true" outlineLevel="0" collapsed="false">
      <c r="A220" s="75"/>
      <c r="B220" s="73" t="s">
        <v>60</v>
      </c>
      <c r="C220" s="13" t="s">
        <v>66</v>
      </c>
      <c r="D220" s="13"/>
      <c r="E220" s="13"/>
      <c r="F220" s="76"/>
      <c r="G220" s="77"/>
      <c r="H220" s="77"/>
      <c r="I220" s="77"/>
      <c r="J220" s="78" t="n">
        <v>154.92</v>
      </c>
      <c r="K220" s="79" t="n">
        <v>1.15</v>
      </c>
      <c r="L220" s="78" t="n">
        <f aca="false">ROUND($I$217*J220*IF(K220="",1,K220),2)</f>
        <v>195.97</v>
      </c>
      <c r="M220" s="79" t="n">
        <v>38.59</v>
      </c>
      <c r="N220" s="81" t="n">
        <f aca="false">ROUND(L220*M220,0)</f>
        <v>7562</v>
      </c>
      <c r="AH220" s="63"/>
      <c r="AI220" s="71"/>
      <c r="AK220" s="3" t="s">
        <v>66</v>
      </c>
      <c r="AN220" s="71"/>
    </row>
    <row r="221" customFormat="false" ht="14.25" hidden="false" customHeight="true" outlineLevel="0" collapsed="false">
      <c r="A221" s="75"/>
      <c r="B221" s="73" t="s">
        <v>112</v>
      </c>
      <c r="C221" s="13" t="s">
        <v>113</v>
      </c>
      <c r="D221" s="13"/>
      <c r="E221" s="13"/>
      <c r="F221" s="76"/>
      <c r="G221" s="77"/>
      <c r="H221" s="77"/>
      <c r="I221" s="77"/>
      <c r="J221" s="78" t="n">
        <v>0.31</v>
      </c>
      <c r="K221" s="79" t="n">
        <v>1.15</v>
      </c>
      <c r="L221" s="78" t="n">
        <f aca="false">ROUND($I$217*J221*IF(K221="",1,K221),2)</f>
        <v>0.39</v>
      </c>
      <c r="M221" s="79" t="n">
        <v>12.67</v>
      </c>
      <c r="N221" s="82" t="n">
        <f aca="false">ROUND(L221*M221,0)</f>
        <v>5</v>
      </c>
      <c r="AH221" s="63"/>
      <c r="AI221" s="71"/>
      <c r="AK221" s="3" t="s">
        <v>113</v>
      </c>
      <c r="AN221" s="71"/>
    </row>
    <row r="222" customFormat="false" ht="14.25" hidden="false" customHeight="true" outlineLevel="0" collapsed="false">
      <c r="A222" s="75"/>
      <c r="B222" s="73" t="s">
        <v>114</v>
      </c>
      <c r="C222" s="13" t="s">
        <v>115</v>
      </c>
      <c r="D222" s="13"/>
      <c r="E222" s="13"/>
      <c r="F222" s="76"/>
      <c r="G222" s="77"/>
      <c r="H222" s="77"/>
      <c r="I222" s="77"/>
      <c r="J222" s="78" t="n">
        <v>0.14</v>
      </c>
      <c r="K222" s="79" t="n">
        <v>1.15</v>
      </c>
      <c r="L222" s="78" t="n">
        <f aca="false">ROUND($I$217*J222*IF(K222="",1,K222),2)</f>
        <v>0.18</v>
      </c>
      <c r="M222" s="79" t="n">
        <v>38.59</v>
      </c>
      <c r="N222" s="82" t="n">
        <f aca="false">ROUND(L222*M222,0)</f>
        <v>7</v>
      </c>
      <c r="AH222" s="63"/>
      <c r="AI222" s="71"/>
      <c r="AK222" s="3" t="s">
        <v>115</v>
      </c>
      <c r="AN222" s="71"/>
    </row>
    <row r="223" customFormat="false" ht="14.25" hidden="false" customHeight="true" outlineLevel="0" collapsed="false">
      <c r="A223" s="75"/>
      <c r="B223" s="73" t="s">
        <v>67</v>
      </c>
      <c r="C223" s="13" t="s">
        <v>68</v>
      </c>
      <c r="D223" s="13"/>
      <c r="E223" s="13"/>
      <c r="F223" s="76"/>
      <c r="G223" s="77"/>
      <c r="H223" s="77"/>
      <c r="I223" s="77"/>
      <c r="J223" s="78" t="n">
        <v>51.53</v>
      </c>
      <c r="K223" s="77"/>
      <c r="L223" s="78" t="n">
        <f aca="false">ROUND($I$217*J223*IF(K223="",1,K223),2)</f>
        <v>56.68</v>
      </c>
      <c r="M223" s="79" t="n">
        <v>8.51</v>
      </c>
      <c r="N223" s="82" t="n">
        <f aca="false">ROUND(L223*M223,0)</f>
        <v>482</v>
      </c>
      <c r="AH223" s="63"/>
      <c r="AI223" s="71"/>
      <c r="AK223" s="3" t="s">
        <v>68</v>
      </c>
      <c r="AN223" s="71"/>
    </row>
    <row r="224" customFormat="false" ht="14.25" hidden="false" customHeight="true" outlineLevel="0" collapsed="false">
      <c r="A224" s="83"/>
      <c r="B224" s="73"/>
      <c r="C224" s="13" t="s">
        <v>69</v>
      </c>
      <c r="D224" s="13"/>
      <c r="E224" s="13"/>
      <c r="F224" s="76" t="s">
        <v>70</v>
      </c>
      <c r="G224" s="79" t="n">
        <v>16.29</v>
      </c>
      <c r="H224" s="79" t="n">
        <v>1.15</v>
      </c>
      <c r="I224" s="106" t="n">
        <f aca="false">$I$217*G224*IF(H224="",1,H224)</f>
        <v>20.60685</v>
      </c>
      <c r="J224" s="85"/>
      <c r="K224" s="77"/>
      <c r="L224" s="85"/>
      <c r="M224" s="77"/>
      <c r="N224" s="86"/>
      <c r="AH224" s="63"/>
      <c r="AI224" s="71"/>
      <c r="AL224" s="3" t="s">
        <v>69</v>
      </c>
      <c r="AN224" s="71"/>
    </row>
    <row r="225" customFormat="false" ht="14.25" hidden="false" customHeight="true" outlineLevel="0" collapsed="false">
      <c r="A225" s="83"/>
      <c r="B225" s="73"/>
      <c r="C225" s="13" t="s">
        <v>116</v>
      </c>
      <c r="D225" s="13"/>
      <c r="E225" s="13"/>
      <c r="F225" s="76" t="s">
        <v>70</v>
      </c>
      <c r="G225" s="79" t="n">
        <v>0.01</v>
      </c>
      <c r="H225" s="79" t="n">
        <v>1.15</v>
      </c>
      <c r="I225" s="106" t="n">
        <f aca="false">$I$217*G225*IF(H225="",1,H225)</f>
        <v>0.01265</v>
      </c>
      <c r="J225" s="85"/>
      <c r="K225" s="77"/>
      <c r="L225" s="85"/>
      <c r="M225" s="77"/>
      <c r="N225" s="86"/>
      <c r="AH225" s="63"/>
      <c r="AI225" s="71"/>
      <c r="AL225" s="3" t="s">
        <v>116</v>
      </c>
      <c r="AN225" s="71"/>
    </row>
    <row r="226" customFormat="false" ht="14.25" hidden="false" customHeight="true" outlineLevel="0" collapsed="false">
      <c r="A226" s="75"/>
      <c r="B226" s="73"/>
      <c r="C226" s="87" t="s">
        <v>71</v>
      </c>
      <c r="D226" s="87"/>
      <c r="E226" s="87"/>
      <c r="F226" s="88"/>
      <c r="G226" s="89"/>
      <c r="H226" s="89"/>
      <c r="I226" s="89"/>
      <c r="J226" s="90" t="n">
        <f aca="false">SUM(J220,J221,J223)</f>
        <v>206.76</v>
      </c>
      <c r="K226" s="89"/>
      <c r="L226" s="90" t="n">
        <f aca="false">SUM(L220,L221,L223)</f>
        <v>253.04</v>
      </c>
      <c r="M226" s="89"/>
      <c r="N226" s="92" t="n">
        <f aca="false">SUM(N220,N221,N223)</f>
        <v>8049</v>
      </c>
      <c r="AH226" s="63"/>
      <c r="AI226" s="71"/>
      <c r="AM226" s="3" t="s">
        <v>71</v>
      </c>
      <c r="AN226" s="71"/>
    </row>
    <row r="227" customFormat="false" ht="14.25" hidden="false" customHeight="true" outlineLevel="0" collapsed="false">
      <c r="A227" s="83"/>
      <c r="B227" s="73"/>
      <c r="C227" s="13" t="s">
        <v>72</v>
      </c>
      <c r="D227" s="13"/>
      <c r="E227" s="13"/>
      <c r="F227" s="76"/>
      <c r="G227" s="77"/>
      <c r="H227" s="77"/>
      <c r="I227" s="77"/>
      <c r="J227" s="85"/>
      <c r="K227" s="77"/>
      <c r="L227" s="78" t="n">
        <f aca="false">SUM(L220,L222)</f>
        <v>196.15</v>
      </c>
      <c r="M227" s="77"/>
      <c r="N227" s="81" t="n">
        <f aca="false">SUM(N220,N222)</f>
        <v>7569</v>
      </c>
      <c r="AH227" s="63"/>
      <c r="AI227" s="71"/>
      <c r="AL227" s="3" t="s">
        <v>72</v>
      </c>
      <c r="AN227" s="71"/>
    </row>
    <row r="228" customFormat="false" ht="14.25" hidden="false" customHeight="true" outlineLevel="0" collapsed="false">
      <c r="A228" s="83"/>
      <c r="B228" s="73" t="s">
        <v>117</v>
      </c>
      <c r="C228" s="13" t="s">
        <v>118</v>
      </c>
      <c r="D228" s="13"/>
      <c r="E228" s="13"/>
      <c r="F228" s="76" t="s">
        <v>75</v>
      </c>
      <c r="G228" s="93" t="n">
        <v>97</v>
      </c>
      <c r="H228" s="77"/>
      <c r="I228" s="93" t="n">
        <f aca="false">G228</f>
        <v>97</v>
      </c>
      <c r="J228" s="85"/>
      <c r="K228" s="77"/>
      <c r="L228" s="78" t="n">
        <f aca="false">ROUND(L227*G228/100,2)</f>
        <v>190.27</v>
      </c>
      <c r="M228" s="77"/>
      <c r="N228" s="81" t="n">
        <f aca="false">ROUND(N227*G228/100,0)</f>
        <v>7342</v>
      </c>
      <c r="AH228" s="63"/>
      <c r="AI228" s="71"/>
      <c r="AL228" s="3" t="s">
        <v>118</v>
      </c>
      <c r="AN228" s="71"/>
    </row>
    <row r="229" customFormat="false" ht="14.25" hidden="false" customHeight="true" outlineLevel="0" collapsed="false">
      <c r="A229" s="83"/>
      <c r="B229" s="73" t="s">
        <v>119</v>
      </c>
      <c r="C229" s="13" t="s">
        <v>120</v>
      </c>
      <c r="D229" s="13"/>
      <c r="E229" s="13"/>
      <c r="F229" s="76" t="s">
        <v>75</v>
      </c>
      <c r="G229" s="93" t="n">
        <v>51</v>
      </c>
      <c r="H229" s="77"/>
      <c r="I229" s="93" t="n">
        <f aca="false">G229</f>
        <v>51</v>
      </c>
      <c r="J229" s="85"/>
      <c r="K229" s="77"/>
      <c r="L229" s="78" t="n">
        <f aca="false">ROUND(L227*G229/100,2)</f>
        <v>100.04</v>
      </c>
      <c r="M229" s="77"/>
      <c r="N229" s="81" t="n">
        <f aca="false">ROUND(N227*G229/100,0)</f>
        <v>3860</v>
      </c>
      <c r="AH229" s="63"/>
      <c r="AI229" s="71"/>
      <c r="AL229" s="3" t="s">
        <v>120</v>
      </c>
      <c r="AN229" s="71"/>
    </row>
    <row r="230" customFormat="false" ht="14.25" hidden="false" customHeight="true" outlineLevel="0" collapsed="false">
      <c r="A230" s="94"/>
      <c r="B230" s="95"/>
      <c r="C230" s="65" t="s">
        <v>78</v>
      </c>
      <c r="D230" s="65"/>
      <c r="E230" s="65"/>
      <c r="F230" s="66"/>
      <c r="G230" s="67"/>
      <c r="H230" s="67"/>
      <c r="I230" s="67"/>
      <c r="J230" s="69"/>
      <c r="K230" s="67"/>
      <c r="L230" s="103" t="n">
        <f aca="false">SUM(L226,L228,L229)</f>
        <v>543.35</v>
      </c>
      <c r="M230" s="89"/>
      <c r="N230" s="97" t="n">
        <f aca="false">SUM(N226,N228,N229)</f>
        <v>19251</v>
      </c>
      <c r="AH230" s="63"/>
      <c r="AI230" s="71"/>
      <c r="AN230" s="71" t="s">
        <v>78</v>
      </c>
    </row>
    <row r="231" customFormat="false" ht="14.25" hidden="false" customHeight="true" outlineLevel="0" collapsed="false">
      <c r="A231" s="64" t="s">
        <v>197</v>
      </c>
      <c r="B231" s="65"/>
      <c r="C231" s="65" t="s">
        <v>198</v>
      </c>
      <c r="D231" s="65"/>
      <c r="E231" s="65"/>
      <c r="F231" s="66" t="s">
        <v>161</v>
      </c>
      <c r="G231" s="67" t="n">
        <v>110</v>
      </c>
      <c r="H231" s="68" t="n">
        <v>1</v>
      </c>
      <c r="I231" s="68" t="n">
        <f aca="false">G231*H231</f>
        <v>110</v>
      </c>
      <c r="J231" s="103" t="n">
        <v>78.04</v>
      </c>
      <c r="K231" s="67"/>
      <c r="L231" s="96" t="n">
        <f aca="false">ROUND(N231/M231,2)</f>
        <v>1008.7</v>
      </c>
      <c r="M231" s="98" t="n">
        <v>8.51</v>
      </c>
      <c r="N231" s="97" t="n">
        <f aca="false">ROUND(I231*J231,0)</f>
        <v>8584</v>
      </c>
      <c r="AH231" s="63"/>
      <c r="AI231" s="71" t="s">
        <v>198</v>
      </c>
      <c r="AN231" s="71"/>
    </row>
    <row r="232" customFormat="false" ht="14.25" hidden="false" customHeight="true" outlineLevel="0" collapsed="false">
      <c r="A232" s="94"/>
      <c r="B232" s="95"/>
      <c r="C232" s="99" t="s">
        <v>149</v>
      </c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AH232" s="63"/>
      <c r="AI232" s="71"/>
      <c r="AN232" s="71"/>
      <c r="AO232" s="3" t="s">
        <v>149</v>
      </c>
    </row>
    <row r="233" customFormat="false" ht="14.25" hidden="false" customHeight="true" outlineLevel="0" collapsed="false">
      <c r="A233" s="100"/>
      <c r="B233" s="101"/>
      <c r="C233" s="99" t="s">
        <v>199</v>
      </c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AH233" s="63"/>
      <c r="AI233" s="71"/>
      <c r="AN233" s="71"/>
      <c r="AP233" s="3" t="s">
        <v>199</v>
      </c>
    </row>
    <row r="234" customFormat="false" ht="14.25" hidden="true" customHeight="true" outlineLevel="0" collapsed="false">
      <c r="A234" s="94"/>
      <c r="B234" s="95"/>
      <c r="C234" s="65" t="s">
        <v>78</v>
      </c>
      <c r="D234" s="65"/>
      <c r="E234" s="65"/>
      <c r="F234" s="66"/>
      <c r="G234" s="67"/>
      <c r="H234" s="67"/>
      <c r="I234" s="67"/>
      <c r="J234" s="69"/>
      <c r="K234" s="67"/>
      <c r="L234" s="96" t="n">
        <f aca="false">L231</f>
        <v>1008.7</v>
      </c>
      <c r="M234" s="89"/>
      <c r="N234" s="97" t="n">
        <f aca="false">N231</f>
        <v>8584</v>
      </c>
      <c r="AH234" s="63"/>
      <c r="AI234" s="71"/>
      <c r="AN234" s="71" t="s">
        <v>78</v>
      </c>
    </row>
    <row r="235" customFormat="false" ht="21.75" hidden="true" customHeight="true" outlineLevel="0" collapsed="false">
      <c r="A235" s="64" t="s">
        <v>200</v>
      </c>
      <c r="B235" s="65" t="s">
        <v>201</v>
      </c>
      <c r="C235" s="65" t="s">
        <v>202</v>
      </c>
      <c r="D235" s="65"/>
      <c r="E235" s="65"/>
      <c r="F235" s="66" t="s">
        <v>203</v>
      </c>
      <c r="G235" s="67" t="n">
        <v>1</v>
      </c>
      <c r="H235" s="68" t="n">
        <v>1</v>
      </c>
      <c r="I235" s="68" t="n">
        <f aca="false">G235*H235</f>
        <v>1</v>
      </c>
      <c r="J235" s="69"/>
      <c r="K235" s="67"/>
      <c r="L235" s="69"/>
      <c r="M235" s="67"/>
      <c r="N235" s="70"/>
      <c r="AH235" s="63"/>
      <c r="AI235" s="71" t="s">
        <v>202</v>
      </c>
      <c r="AN235" s="71"/>
    </row>
    <row r="236" customFormat="false" ht="51" hidden="false" customHeight="true" outlineLevel="0" collapsed="false">
      <c r="A236" s="72"/>
      <c r="B236" s="73" t="s">
        <v>64</v>
      </c>
      <c r="C236" s="74" t="s">
        <v>65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AH236" s="63"/>
      <c r="AI236" s="71"/>
      <c r="AJ236" s="3" t="s">
        <v>65</v>
      </c>
      <c r="AN236" s="71"/>
    </row>
    <row r="237" customFormat="false" ht="14.25" hidden="false" customHeight="true" outlineLevel="0" collapsed="false">
      <c r="A237" s="75"/>
      <c r="B237" s="73" t="s">
        <v>60</v>
      </c>
      <c r="C237" s="13" t="s">
        <v>66</v>
      </c>
      <c r="D237" s="13"/>
      <c r="E237" s="13"/>
      <c r="F237" s="76"/>
      <c r="G237" s="77"/>
      <c r="H237" s="77"/>
      <c r="I237" s="77"/>
      <c r="J237" s="80" t="n">
        <v>4274.32</v>
      </c>
      <c r="K237" s="79" t="n">
        <v>1.15</v>
      </c>
      <c r="L237" s="80" t="n">
        <f aca="false">ROUND($I$235*J237*IF(K237="",1,K237),2)</f>
        <v>4915.47</v>
      </c>
      <c r="M237" s="79" t="n">
        <v>38.59</v>
      </c>
      <c r="N237" s="81" t="n">
        <f aca="false">ROUND(L237*M237,0)</f>
        <v>189688</v>
      </c>
      <c r="AH237" s="63"/>
      <c r="AI237" s="71"/>
      <c r="AK237" s="3" t="s">
        <v>66</v>
      </c>
      <c r="AN237" s="71"/>
    </row>
    <row r="238" customFormat="false" ht="14.25" hidden="false" customHeight="true" outlineLevel="0" collapsed="false">
      <c r="A238" s="75"/>
      <c r="B238" s="73" t="s">
        <v>112</v>
      </c>
      <c r="C238" s="13" t="s">
        <v>113</v>
      </c>
      <c r="D238" s="13"/>
      <c r="E238" s="13"/>
      <c r="F238" s="76"/>
      <c r="G238" s="77"/>
      <c r="H238" s="77"/>
      <c r="I238" s="77"/>
      <c r="J238" s="80" t="n">
        <v>2775.93</v>
      </c>
      <c r="K238" s="79" t="n">
        <v>1.15</v>
      </c>
      <c r="L238" s="80" t="n">
        <f aca="false">ROUND($I$235*J238*IF(K238="",1,K238),2)</f>
        <v>3192.32</v>
      </c>
      <c r="M238" s="79" t="n">
        <v>12.67</v>
      </c>
      <c r="N238" s="81" t="n">
        <f aca="false">ROUND(L238*M238,0)</f>
        <v>40447</v>
      </c>
      <c r="AH238" s="63"/>
      <c r="AI238" s="71"/>
      <c r="AK238" s="3" t="s">
        <v>113</v>
      </c>
      <c r="AN238" s="71"/>
    </row>
    <row r="239" customFormat="false" ht="14.25" hidden="false" customHeight="true" outlineLevel="0" collapsed="false">
      <c r="A239" s="75"/>
      <c r="B239" s="73" t="s">
        <v>114</v>
      </c>
      <c r="C239" s="13" t="s">
        <v>115</v>
      </c>
      <c r="D239" s="13"/>
      <c r="E239" s="13"/>
      <c r="F239" s="76"/>
      <c r="G239" s="77"/>
      <c r="H239" s="77"/>
      <c r="I239" s="77"/>
      <c r="J239" s="78" t="n">
        <v>290.46</v>
      </c>
      <c r="K239" s="79" t="n">
        <v>1.15</v>
      </c>
      <c r="L239" s="78" t="n">
        <f aca="false">ROUND($I$235*J239*IF(K239="",1,K239),2)</f>
        <v>334.03</v>
      </c>
      <c r="M239" s="79" t="n">
        <v>38.59</v>
      </c>
      <c r="N239" s="81" t="n">
        <f aca="false">ROUND(L239*M239,0)</f>
        <v>12890</v>
      </c>
      <c r="AH239" s="63"/>
      <c r="AI239" s="71"/>
      <c r="AK239" s="3" t="s">
        <v>115</v>
      </c>
      <c r="AN239" s="71"/>
    </row>
    <row r="240" customFormat="false" ht="14.25" hidden="false" customHeight="true" outlineLevel="0" collapsed="false">
      <c r="A240" s="75"/>
      <c r="B240" s="73" t="s">
        <v>67</v>
      </c>
      <c r="C240" s="13" t="s">
        <v>68</v>
      </c>
      <c r="D240" s="13"/>
      <c r="E240" s="13"/>
      <c r="F240" s="76"/>
      <c r="G240" s="77"/>
      <c r="H240" s="77"/>
      <c r="I240" s="77"/>
      <c r="J240" s="78" t="n">
        <v>85.49</v>
      </c>
      <c r="K240" s="77"/>
      <c r="L240" s="78" t="n">
        <f aca="false">ROUND($I$235*J240*IF(K240="",1,K240),2)</f>
        <v>85.49</v>
      </c>
      <c r="M240" s="79" t="n">
        <v>8.51</v>
      </c>
      <c r="N240" s="82" t="n">
        <f aca="false">ROUND(L240*M240,0)</f>
        <v>728</v>
      </c>
      <c r="AH240" s="63"/>
      <c r="AI240" s="71"/>
      <c r="AK240" s="3" t="s">
        <v>68</v>
      </c>
      <c r="AN240" s="71"/>
    </row>
    <row r="241" customFormat="false" ht="14.25" hidden="false" customHeight="true" outlineLevel="0" collapsed="false">
      <c r="A241" s="83"/>
      <c r="B241" s="73"/>
      <c r="C241" s="13" t="s">
        <v>69</v>
      </c>
      <c r="D241" s="13"/>
      <c r="E241" s="13"/>
      <c r="F241" s="76" t="s">
        <v>70</v>
      </c>
      <c r="G241" s="93" t="n">
        <v>289</v>
      </c>
      <c r="H241" s="79" t="n">
        <v>1.15</v>
      </c>
      <c r="I241" s="79" t="n">
        <f aca="false">$I$235*G241*IF(H241="",1,H241)</f>
        <v>332.35</v>
      </c>
      <c r="J241" s="85"/>
      <c r="K241" s="77"/>
      <c r="L241" s="85"/>
      <c r="M241" s="77"/>
      <c r="N241" s="86"/>
      <c r="AH241" s="63"/>
      <c r="AI241" s="71"/>
      <c r="AL241" s="3" t="s">
        <v>69</v>
      </c>
      <c r="AN241" s="71"/>
    </row>
    <row r="242" customFormat="false" ht="14.25" hidden="false" customHeight="true" outlineLevel="0" collapsed="false">
      <c r="A242" s="83"/>
      <c r="B242" s="73"/>
      <c r="C242" s="13" t="s">
        <v>116</v>
      </c>
      <c r="D242" s="13"/>
      <c r="E242" s="13"/>
      <c r="F242" s="76" t="s">
        <v>70</v>
      </c>
      <c r="G242" s="79" t="n">
        <v>25.04</v>
      </c>
      <c r="H242" s="79" t="n">
        <v>1.15</v>
      </c>
      <c r="I242" s="84" t="n">
        <f aca="false">$I$235*G242*IF(H242="",1,H242)</f>
        <v>28.796</v>
      </c>
      <c r="J242" s="85"/>
      <c r="K242" s="77"/>
      <c r="L242" s="85"/>
      <c r="M242" s="77"/>
      <c r="N242" s="86"/>
      <c r="AH242" s="63"/>
      <c r="AI242" s="71"/>
      <c r="AL242" s="3" t="s">
        <v>116</v>
      </c>
      <c r="AN242" s="71"/>
    </row>
    <row r="243" customFormat="false" ht="14.25" hidden="false" customHeight="true" outlineLevel="0" collapsed="false">
      <c r="A243" s="75"/>
      <c r="B243" s="73"/>
      <c r="C243" s="87" t="s">
        <v>71</v>
      </c>
      <c r="D243" s="87"/>
      <c r="E243" s="87"/>
      <c r="F243" s="88"/>
      <c r="G243" s="89"/>
      <c r="H243" s="89"/>
      <c r="I243" s="89"/>
      <c r="J243" s="91" t="n">
        <f aca="false">SUM(J237,J238,J240)</f>
        <v>7135.74</v>
      </c>
      <c r="K243" s="89"/>
      <c r="L243" s="91" t="n">
        <f aca="false">SUM(L237,L238,L240)</f>
        <v>8193.28</v>
      </c>
      <c r="M243" s="89"/>
      <c r="N243" s="92" t="n">
        <f aca="false">SUM(N237,N238,N240)</f>
        <v>230863</v>
      </c>
      <c r="AH243" s="63"/>
      <c r="AI243" s="71"/>
      <c r="AM243" s="3" t="s">
        <v>71</v>
      </c>
      <c r="AN243" s="71"/>
    </row>
    <row r="244" customFormat="false" ht="14.25" hidden="false" customHeight="true" outlineLevel="0" collapsed="false">
      <c r="A244" s="83"/>
      <c r="B244" s="73"/>
      <c r="C244" s="13" t="s">
        <v>72</v>
      </c>
      <c r="D244" s="13"/>
      <c r="E244" s="13"/>
      <c r="F244" s="76"/>
      <c r="G244" s="77"/>
      <c r="H244" s="77"/>
      <c r="I244" s="77"/>
      <c r="J244" s="85"/>
      <c r="K244" s="77"/>
      <c r="L244" s="80" t="n">
        <f aca="false">SUM(L237,L239)</f>
        <v>5249.5</v>
      </c>
      <c r="M244" s="77"/>
      <c r="N244" s="81" t="n">
        <f aca="false">SUM(N237,N239)</f>
        <v>202578</v>
      </c>
      <c r="AH244" s="63"/>
      <c r="AI244" s="71"/>
      <c r="AL244" s="3" t="s">
        <v>72</v>
      </c>
      <c r="AN244" s="71"/>
    </row>
    <row r="245" customFormat="false" ht="14.25" hidden="false" customHeight="true" outlineLevel="0" collapsed="false">
      <c r="A245" s="83"/>
      <c r="B245" s="73" t="s">
        <v>73</v>
      </c>
      <c r="C245" s="13" t="s">
        <v>74</v>
      </c>
      <c r="D245" s="13"/>
      <c r="E245" s="13"/>
      <c r="F245" s="76" t="s">
        <v>75</v>
      </c>
      <c r="G245" s="93" t="n">
        <v>90</v>
      </c>
      <c r="H245" s="77"/>
      <c r="I245" s="93" t="n">
        <f aca="false">G245</f>
        <v>90</v>
      </c>
      <c r="J245" s="85"/>
      <c r="K245" s="77"/>
      <c r="L245" s="80" t="n">
        <f aca="false">ROUND(L244*G245/100,2)</f>
        <v>4724.55</v>
      </c>
      <c r="M245" s="77"/>
      <c r="N245" s="81" t="n">
        <f aca="false">ROUND(N244*G245/100,0)</f>
        <v>182320</v>
      </c>
      <c r="AH245" s="63"/>
      <c r="AI245" s="71"/>
      <c r="AL245" s="3" t="s">
        <v>74</v>
      </c>
      <c r="AN245" s="71"/>
    </row>
    <row r="246" customFormat="false" ht="14.25" hidden="false" customHeight="true" outlineLevel="0" collapsed="false">
      <c r="A246" s="83"/>
      <c r="B246" s="73" t="s">
        <v>76</v>
      </c>
      <c r="C246" s="13" t="s">
        <v>77</v>
      </c>
      <c r="D246" s="13"/>
      <c r="E246" s="13"/>
      <c r="F246" s="76" t="s">
        <v>75</v>
      </c>
      <c r="G246" s="93" t="n">
        <v>46</v>
      </c>
      <c r="H246" s="77"/>
      <c r="I246" s="93" t="n">
        <f aca="false">G246</f>
        <v>46</v>
      </c>
      <c r="J246" s="85"/>
      <c r="K246" s="77"/>
      <c r="L246" s="80" t="n">
        <f aca="false">ROUND(L244*G246/100,2)</f>
        <v>2414.77</v>
      </c>
      <c r="M246" s="77"/>
      <c r="N246" s="81" t="n">
        <f aca="false">ROUND(N244*G246/100,0)</f>
        <v>93186</v>
      </c>
      <c r="AH246" s="63"/>
      <c r="AI246" s="71"/>
      <c r="AL246" s="3" t="s">
        <v>77</v>
      </c>
      <c r="AN246" s="71"/>
    </row>
    <row r="247" customFormat="false" ht="14.25" hidden="false" customHeight="true" outlineLevel="0" collapsed="false">
      <c r="A247" s="94"/>
      <c r="B247" s="95"/>
      <c r="C247" s="65" t="s">
        <v>78</v>
      </c>
      <c r="D247" s="65"/>
      <c r="E247" s="65"/>
      <c r="F247" s="66"/>
      <c r="G247" s="67"/>
      <c r="H247" s="67"/>
      <c r="I247" s="67"/>
      <c r="J247" s="69"/>
      <c r="K247" s="67"/>
      <c r="L247" s="96" t="n">
        <f aca="false">SUM(L243,L245,L246)</f>
        <v>15332.6</v>
      </c>
      <c r="M247" s="89"/>
      <c r="N247" s="97" t="n">
        <f aca="false">SUM(N243,N245,N246)</f>
        <v>506369</v>
      </c>
      <c r="AH247" s="63"/>
      <c r="AI247" s="71"/>
      <c r="AN247" s="71" t="s">
        <v>78</v>
      </c>
    </row>
    <row r="248" customFormat="false" ht="32.25" hidden="false" customHeight="true" outlineLevel="0" collapsed="false">
      <c r="A248" s="64" t="s">
        <v>204</v>
      </c>
      <c r="B248" s="65" t="s">
        <v>205</v>
      </c>
      <c r="C248" s="65" t="s">
        <v>206</v>
      </c>
      <c r="D248" s="65"/>
      <c r="E248" s="65"/>
      <c r="F248" s="66" t="s">
        <v>207</v>
      </c>
      <c r="G248" s="67" t="n">
        <v>1</v>
      </c>
      <c r="H248" s="68" t="n">
        <v>1</v>
      </c>
      <c r="I248" s="68" t="n">
        <f aca="false">G248*H248</f>
        <v>1</v>
      </c>
      <c r="J248" s="69"/>
      <c r="K248" s="67"/>
      <c r="L248" s="69"/>
      <c r="M248" s="67"/>
      <c r="N248" s="70"/>
      <c r="AH248" s="63"/>
      <c r="AI248" s="71" t="s">
        <v>206</v>
      </c>
      <c r="AN248" s="71"/>
    </row>
    <row r="249" customFormat="false" ht="51" hidden="false" customHeight="true" outlineLevel="0" collapsed="false">
      <c r="A249" s="72"/>
      <c r="B249" s="73" t="s">
        <v>64</v>
      </c>
      <c r="C249" s="74" t="s">
        <v>65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AH249" s="63"/>
      <c r="AI249" s="71"/>
      <c r="AJ249" s="3" t="s">
        <v>65</v>
      </c>
      <c r="AN249" s="71"/>
    </row>
    <row r="250" customFormat="false" ht="14.25" hidden="false" customHeight="true" outlineLevel="0" collapsed="false">
      <c r="A250" s="75"/>
      <c r="B250" s="73" t="s">
        <v>60</v>
      </c>
      <c r="C250" s="13" t="s">
        <v>66</v>
      </c>
      <c r="D250" s="13"/>
      <c r="E250" s="13"/>
      <c r="F250" s="76"/>
      <c r="G250" s="77"/>
      <c r="H250" s="77"/>
      <c r="I250" s="77"/>
      <c r="J250" s="80" t="n">
        <v>18689.88</v>
      </c>
      <c r="K250" s="79" t="n">
        <v>1.15</v>
      </c>
      <c r="L250" s="80" t="n">
        <f aca="false">ROUND($I$248*J250*IF(K250="",1,K250),2)</f>
        <v>21493.36</v>
      </c>
      <c r="M250" s="79" t="n">
        <v>38.59</v>
      </c>
      <c r="N250" s="81" t="n">
        <f aca="false">ROUND(L250*M250,0)</f>
        <v>829429</v>
      </c>
      <c r="AH250" s="63"/>
      <c r="AI250" s="71"/>
      <c r="AK250" s="3" t="s">
        <v>66</v>
      </c>
      <c r="AN250" s="71"/>
    </row>
    <row r="251" customFormat="false" ht="14.25" hidden="false" customHeight="true" outlineLevel="0" collapsed="false">
      <c r="A251" s="83"/>
      <c r="B251" s="73"/>
      <c r="C251" s="13" t="s">
        <v>69</v>
      </c>
      <c r="D251" s="13"/>
      <c r="E251" s="13"/>
      <c r="F251" s="76" t="s">
        <v>70</v>
      </c>
      <c r="G251" s="93" t="n">
        <v>1263</v>
      </c>
      <c r="H251" s="79" t="n">
        <v>1.15</v>
      </c>
      <c r="I251" s="79" t="n">
        <f aca="false">$I$248*G251*IF(H251="",1,H251)</f>
        <v>1452.45</v>
      </c>
      <c r="J251" s="85"/>
      <c r="K251" s="77"/>
      <c r="L251" s="85"/>
      <c r="M251" s="77"/>
      <c r="N251" s="86"/>
      <c r="AH251" s="63"/>
      <c r="AI251" s="71"/>
      <c r="AL251" s="3" t="s">
        <v>69</v>
      </c>
      <c r="AN251" s="71"/>
    </row>
    <row r="252" customFormat="false" ht="14.25" hidden="false" customHeight="true" outlineLevel="0" collapsed="false">
      <c r="A252" s="75"/>
      <c r="B252" s="73"/>
      <c r="C252" s="87" t="s">
        <v>71</v>
      </c>
      <c r="D252" s="87"/>
      <c r="E252" s="87"/>
      <c r="F252" s="88"/>
      <c r="G252" s="89"/>
      <c r="H252" s="89"/>
      <c r="I252" s="89"/>
      <c r="J252" s="91" t="n">
        <f aca="false">SUM(J250)</f>
        <v>18689.88</v>
      </c>
      <c r="K252" s="89"/>
      <c r="L252" s="91" t="n">
        <f aca="false">SUM(L250)</f>
        <v>21493.36</v>
      </c>
      <c r="M252" s="89"/>
      <c r="N252" s="92" t="n">
        <f aca="false">SUM(N250)</f>
        <v>829429</v>
      </c>
      <c r="AH252" s="63"/>
      <c r="AI252" s="71"/>
      <c r="AM252" s="3" t="s">
        <v>71</v>
      </c>
      <c r="AN252" s="71"/>
    </row>
    <row r="253" customFormat="false" ht="14.25" hidden="false" customHeight="true" outlineLevel="0" collapsed="false">
      <c r="A253" s="83"/>
      <c r="B253" s="73"/>
      <c r="C253" s="13" t="s">
        <v>72</v>
      </c>
      <c r="D253" s="13"/>
      <c r="E253" s="13"/>
      <c r="F253" s="76"/>
      <c r="G253" s="77"/>
      <c r="H253" s="77"/>
      <c r="I253" s="77"/>
      <c r="J253" s="85"/>
      <c r="K253" s="77"/>
      <c r="L253" s="80" t="n">
        <f aca="false">SUM(L250)</f>
        <v>21493.36</v>
      </c>
      <c r="M253" s="77"/>
      <c r="N253" s="81" t="n">
        <f aca="false">SUM(N250)</f>
        <v>829429</v>
      </c>
      <c r="AH253" s="63"/>
      <c r="AI253" s="71"/>
      <c r="AL253" s="3" t="s">
        <v>72</v>
      </c>
      <c r="AN253" s="71"/>
    </row>
    <row r="254" customFormat="false" ht="21" hidden="false" customHeight="true" outlineLevel="0" collapsed="false">
      <c r="A254" s="83"/>
      <c r="B254" s="73" t="s">
        <v>208</v>
      </c>
      <c r="C254" s="13" t="s">
        <v>209</v>
      </c>
      <c r="D254" s="13"/>
      <c r="E254" s="13"/>
      <c r="F254" s="76" t="s">
        <v>75</v>
      </c>
      <c r="G254" s="93" t="n">
        <v>74</v>
      </c>
      <c r="H254" s="77"/>
      <c r="I254" s="93" t="n">
        <f aca="false">G254</f>
        <v>74</v>
      </c>
      <c r="J254" s="85"/>
      <c r="K254" s="77"/>
      <c r="L254" s="80" t="n">
        <f aca="false">ROUND(L253*G254/100,2)</f>
        <v>15905.09</v>
      </c>
      <c r="M254" s="77"/>
      <c r="N254" s="81" t="n">
        <f aca="false">ROUND(N253*G254/100,0)</f>
        <v>613777</v>
      </c>
      <c r="AH254" s="63"/>
      <c r="AI254" s="71"/>
      <c r="AL254" s="3" t="s">
        <v>209</v>
      </c>
      <c r="AN254" s="71"/>
    </row>
    <row r="255" customFormat="false" ht="21" hidden="false" customHeight="true" outlineLevel="0" collapsed="false">
      <c r="A255" s="83"/>
      <c r="B255" s="73" t="s">
        <v>210</v>
      </c>
      <c r="C255" s="13" t="s">
        <v>211</v>
      </c>
      <c r="D255" s="13"/>
      <c r="E255" s="13"/>
      <c r="F255" s="76" t="s">
        <v>75</v>
      </c>
      <c r="G255" s="93" t="n">
        <v>36</v>
      </c>
      <c r="H255" s="77"/>
      <c r="I255" s="93" t="n">
        <f aca="false">G255</f>
        <v>36</v>
      </c>
      <c r="J255" s="85"/>
      <c r="K255" s="77"/>
      <c r="L255" s="80" t="n">
        <f aca="false">ROUND(L253*G255/100,2)</f>
        <v>7737.61</v>
      </c>
      <c r="M255" s="77"/>
      <c r="N255" s="81" t="n">
        <f aca="false">ROUND(N253*G255/100,0)</f>
        <v>298594</v>
      </c>
      <c r="AH255" s="63"/>
      <c r="AI255" s="71"/>
      <c r="AL255" s="3" t="s">
        <v>211</v>
      </c>
      <c r="AN255" s="71"/>
    </row>
    <row r="256" customFormat="false" ht="14.25" hidden="false" customHeight="true" outlineLevel="0" collapsed="false">
      <c r="A256" s="94"/>
      <c r="B256" s="95"/>
      <c r="C256" s="65" t="s">
        <v>78</v>
      </c>
      <c r="D256" s="65"/>
      <c r="E256" s="65"/>
      <c r="F256" s="66"/>
      <c r="G256" s="67"/>
      <c r="H256" s="67"/>
      <c r="I256" s="67"/>
      <c r="J256" s="69"/>
      <c r="K256" s="67"/>
      <c r="L256" s="96" t="n">
        <f aca="false">SUM(L252,L254,L255)</f>
        <v>45136.06</v>
      </c>
      <c r="M256" s="89"/>
      <c r="N256" s="97" t="n">
        <f aca="false">SUM(N252,N254,N255)</f>
        <v>1741800</v>
      </c>
      <c r="AH256" s="63"/>
      <c r="AI256" s="71"/>
      <c r="AN256" s="71" t="s">
        <v>78</v>
      </c>
    </row>
    <row r="257" customFormat="false" ht="42.75" hidden="false" customHeight="true" outlineLevel="0" collapsed="false">
      <c r="A257" s="64" t="s">
        <v>212</v>
      </c>
      <c r="B257" s="65" t="s">
        <v>213</v>
      </c>
      <c r="C257" s="65" t="s">
        <v>214</v>
      </c>
      <c r="D257" s="65"/>
      <c r="E257" s="65"/>
      <c r="F257" s="66" t="s">
        <v>215</v>
      </c>
      <c r="G257" s="67" t="n">
        <v>121</v>
      </c>
      <c r="H257" s="68" t="n">
        <v>1</v>
      </c>
      <c r="I257" s="68" t="n">
        <f aca="false">G257*H257</f>
        <v>121</v>
      </c>
      <c r="J257" s="69"/>
      <c r="K257" s="67"/>
      <c r="L257" s="69"/>
      <c r="M257" s="67"/>
      <c r="N257" s="70"/>
      <c r="AH257" s="63"/>
      <c r="AI257" s="71" t="s">
        <v>214</v>
      </c>
      <c r="AN257" s="71"/>
    </row>
    <row r="258" customFormat="false" ht="51" hidden="false" customHeight="true" outlineLevel="0" collapsed="false">
      <c r="A258" s="72"/>
      <c r="B258" s="73" t="s">
        <v>64</v>
      </c>
      <c r="C258" s="74" t="s">
        <v>65</v>
      </c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AH258" s="63"/>
      <c r="AI258" s="71"/>
      <c r="AJ258" s="3" t="s">
        <v>65</v>
      </c>
      <c r="AN258" s="71"/>
    </row>
    <row r="259" customFormat="false" ht="14.25" hidden="false" customHeight="true" outlineLevel="0" collapsed="false">
      <c r="A259" s="75"/>
      <c r="B259" s="73" t="s">
        <v>60</v>
      </c>
      <c r="C259" s="13" t="s">
        <v>66</v>
      </c>
      <c r="D259" s="13"/>
      <c r="E259" s="13"/>
      <c r="F259" s="76"/>
      <c r="G259" s="77"/>
      <c r="H259" s="77"/>
      <c r="I259" s="77"/>
      <c r="J259" s="78" t="n">
        <v>107.87</v>
      </c>
      <c r="K259" s="79" t="n">
        <v>1.15</v>
      </c>
      <c r="L259" s="80" t="n">
        <f aca="false">ROUND($I$257*J259*IF(K259="",1,K259),2)</f>
        <v>15010.11</v>
      </c>
      <c r="M259" s="79" t="n">
        <v>38.59</v>
      </c>
      <c r="N259" s="81" t="n">
        <f aca="false">ROUND(L259*M259,0)</f>
        <v>579240</v>
      </c>
      <c r="AH259" s="63"/>
      <c r="AI259" s="71"/>
      <c r="AK259" s="3" t="s">
        <v>66</v>
      </c>
      <c r="AN259" s="71"/>
    </row>
    <row r="260" customFormat="false" ht="14.25" hidden="false" customHeight="true" outlineLevel="0" collapsed="false">
      <c r="A260" s="83"/>
      <c r="B260" s="73"/>
      <c r="C260" s="13" t="s">
        <v>69</v>
      </c>
      <c r="D260" s="13"/>
      <c r="E260" s="13"/>
      <c r="F260" s="76" t="s">
        <v>70</v>
      </c>
      <c r="G260" s="79" t="n">
        <v>7.29</v>
      </c>
      <c r="H260" s="79" t="n">
        <v>1.15</v>
      </c>
      <c r="I260" s="102" t="n">
        <f aca="false">$I$257*G260*IF(H260="",1,H260)</f>
        <v>1014.4035</v>
      </c>
      <c r="J260" s="85"/>
      <c r="K260" s="77"/>
      <c r="L260" s="85"/>
      <c r="M260" s="77"/>
      <c r="N260" s="86"/>
      <c r="AH260" s="63"/>
      <c r="AI260" s="71"/>
      <c r="AL260" s="3" t="s">
        <v>69</v>
      </c>
      <c r="AN260" s="71"/>
    </row>
    <row r="261" customFormat="false" ht="14.25" hidden="false" customHeight="true" outlineLevel="0" collapsed="false">
      <c r="A261" s="75"/>
      <c r="B261" s="73"/>
      <c r="C261" s="87" t="s">
        <v>71</v>
      </c>
      <c r="D261" s="87"/>
      <c r="E261" s="87"/>
      <c r="F261" s="88"/>
      <c r="G261" s="89"/>
      <c r="H261" s="89"/>
      <c r="I261" s="89"/>
      <c r="J261" s="90" t="n">
        <f aca="false">SUM(J259)</f>
        <v>107.87</v>
      </c>
      <c r="K261" s="89"/>
      <c r="L261" s="91" t="n">
        <f aca="false">SUM(L259)</f>
        <v>15010.11</v>
      </c>
      <c r="M261" s="89"/>
      <c r="N261" s="92" t="n">
        <f aca="false">SUM(N259)</f>
        <v>579240</v>
      </c>
      <c r="AH261" s="63"/>
      <c r="AI261" s="71"/>
      <c r="AM261" s="3" t="s">
        <v>71</v>
      </c>
      <c r="AN261" s="71"/>
    </row>
    <row r="262" customFormat="false" ht="14.25" hidden="true" customHeight="true" outlineLevel="0" collapsed="false">
      <c r="A262" s="83"/>
      <c r="B262" s="73"/>
      <c r="C262" s="13" t="s">
        <v>72</v>
      </c>
      <c r="D262" s="13"/>
      <c r="E262" s="13"/>
      <c r="F262" s="76"/>
      <c r="G262" s="77"/>
      <c r="H262" s="77"/>
      <c r="I262" s="77"/>
      <c r="J262" s="85"/>
      <c r="K262" s="77"/>
      <c r="L262" s="80" t="n">
        <f aca="false">SUM(L259)</f>
        <v>15010.11</v>
      </c>
      <c r="M262" s="77"/>
      <c r="N262" s="81" t="n">
        <f aca="false">SUM(N259)</f>
        <v>579240</v>
      </c>
      <c r="AH262" s="63"/>
      <c r="AI262" s="71"/>
      <c r="AL262" s="3" t="s">
        <v>72</v>
      </c>
      <c r="AN262" s="71"/>
    </row>
    <row r="263" customFormat="false" ht="21" hidden="false" customHeight="true" outlineLevel="0" collapsed="false">
      <c r="A263" s="83"/>
      <c r="B263" s="73" t="s">
        <v>208</v>
      </c>
      <c r="C263" s="13" t="s">
        <v>209</v>
      </c>
      <c r="D263" s="13"/>
      <c r="E263" s="13"/>
      <c r="F263" s="76" t="s">
        <v>75</v>
      </c>
      <c r="G263" s="93" t="n">
        <v>74</v>
      </c>
      <c r="H263" s="77"/>
      <c r="I263" s="93" t="n">
        <f aca="false">G263</f>
        <v>74</v>
      </c>
      <c r="J263" s="85"/>
      <c r="K263" s="77"/>
      <c r="L263" s="80" t="n">
        <f aca="false">ROUND(L262*G263/100,2)</f>
        <v>11107.48</v>
      </c>
      <c r="M263" s="77"/>
      <c r="N263" s="81" t="n">
        <f aca="false">ROUND(N262*G263/100,0)</f>
        <v>428638</v>
      </c>
      <c r="AH263" s="63"/>
      <c r="AI263" s="71"/>
      <c r="AL263" s="3" t="s">
        <v>209</v>
      </c>
      <c r="AN263" s="71"/>
    </row>
    <row r="264" s="7" customFormat="true" ht="21" hidden="false" customHeight="true" outlineLevel="0" collapsed="false">
      <c r="A264" s="83"/>
      <c r="B264" s="73" t="s">
        <v>210</v>
      </c>
      <c r="C264" s="13" t="s">
        <v>211</v>
      </c>
      <c r="D264" s="13"/>
      <c r="E264" s="13"/>
      <c r="F264" s="76" t="s">
        <v>75</v>
      </c>
      <c r="G264" s="93" t="n">
        <v>36</v>
      </c>
      <c r="H264" s="77"/>
      <c r="I264" s="93" t="n">
        <f aca="false">G264</f>
        <v>36</v>
      </c>
      <c r="J264" s="85"/>
      <c r="K264" s="77"/>
      <c r="L264" s="80" t="n">
        <f aca="false">ROUND(L262*G264/100,2)</f>
        <v>5403.64</v>
      </c>
      <c r="M264" s="77"/>
      <c r="N264" s="81" t="n">
        <f aca="false">ROUND(N262*G264/100,0)</f>
        <v>208526</v>
      </c>
      <c r="AH264" s="63"/>
      <c r="AI264" s="71"/>
      <c r="AL264" s="3" t="s">
        <v>211</v>
      </c>
      <c r="AN264" s="71"/>
    </row>
    <row r="265" s="108" customFormat="true" ht="14.25" hidden="false" customHeight="true" outlineLevel="0" collapsed="false">
      <c r="A265" s="94"/>
      <c r="B265" s="95"/>
      <c r="C265" s="65" t="s">
        <v>78</v>
      </c>
      <c r="D265" s="65"/>
      <c r="E265" s="65"/>
      <c r="F265" s="66"/>
      <c r="G265" s="67"/>
      <c r="H265" s="67"/>
      <c r="I265" s="67"/>
      <c r="J265" s="69"/>
      <c r="K265" s="67"/>
      <c r="L265" s="96" t="n">
        <f aca="false">SUM(L261,L263,L264)</f>
        <v>31521.23</v>
      </c>
      <c r="M265" s="89"/>
      <c r="N265" s="97" t="n">
        <f aca="false">SUM(N261,N263,N264)</f>
        <v>1216404</v>
      </c>
      <c r="AH265" s="63"/>
      <c r="AI265" s="71"/>
      <c r="AN265" s="71" t="s">
        <v>78</v>
      </c>
    </row>
    <row r="266" s="7" customFormat="true" ht="11.25" hidden="false" customHeight="true" outlineLevel="0" collapsed="false">
      <c r="A266" s="109"/>
      <c r="B266" s="110"/>
      <c r="C266" s="110"/>
      <c r="D266" s="110"/>
      <c r="E266" s="110"/>
      <c r="F266" s="111"/>
      <c r="G266" s="111"/>
      <c r="H266" s="111"/>
      <c r="I266" s="111"/>
      <c r="J266" s="112"/>
      <c r="K266" s="111"/>
      <c r="L266" s="112"/>
      <c r="M266" s="77"/>
      <c r="N266" s="112"/>
      <c r="AH266" s="63"/>
      <c r="AI266" s="71"/>
      <c r="AN266" s="71"/>
    </row>
    <row r="267" s="108" customFormat="true" ht="11.25" hidden="false" customHeight="true" outlineLevel="0" collapsed="false"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4"/>
      <c r="M267" s="114"/>
      <c r="N267" s="114"/>
      <c r="R267" s="115"/>
    </row>
    <row r="268" s="7" customFormat="true" ht="14.25" hidden="false" customHeight="true" outlineLevel="0" collapsed="false">
      <c r="A268" s="116"/>
      <c r="B268" s="117"/>
      <c r="C268" s="65" t="s">
        <v>216</v>
      </c>
      <c r="D268" s="65"/>
      <c r="E268" s="65"/>
      <c r="F268" s="65"/>
      <c r="G268" s="65"/>
      <c r="H268" s="65"/>
      <c r="I268" s="65"/>
      <c r="J268" s="65"/>
      <c r="K268" s="65"/>
      <c r="L268" s="118"/>
      <c r="M268" s="119"/>
      <c r="N268" s="120"/>
      <c r="AR268" s="71" t="s">
        <v>216</v>
      </c>
    </row>
    <row r="269" customFormat="false" ht="14.25" hidden="false" customHeight="true" outlineLevel="0" collapsed="false">
      <c r="A269" s="121"/>
      <c r="B269" s="73"/>
      <c r="C269" s="13" t="s">
        <v>217</v>
      </c>
      <c r="D269" s="13"/>
      <c r="E269" s="13"/>
      <c r="F269" s="13"/>
      <c r="G269" s="13"/>
      <c r="H269" s="13"/>
      <c r="I269" s="13"/>
      <c r="J269" s="13"/>
      <c r="K269" s="13"/>
      <c r="L269" s="122" t="n">
        <f aca="false">SUM(L271,L272,L274)</f>
        <v>106862.46</v>
      </c>
      <c r="M269" s="123"/>
      <c r="N269" s="124" t="n">
        <f aca="false">SUM(N271,N272,N274)</f>
        <v>2368659</v>
      </c>
      <c r="AR269" s="71"/>
      <c r="AS269" s="3" t="s">
        <v>217</v>
      </c>
    </row>
    <row r="270" customFormat="false" ht="14.25" hidden="false" customHeight="true" outlineLevel="0" collapsed="false">
      <c r="A270" s="121"/>
      <c r="B270" s="73"/>
      <c r="C270" s="13" t="s">
        <v>218</v>
      </c>
      <c r="D270" s="13"/>
      <c r="E270" s="13"/>
      <c r="F270" s="13"/>
      <c r="G270" s="13"/>
      <c r="H270" s="13"/>
      <c r="I270" s="13"/>
      <c r="J270" s="13"/>
      <c r="K270" s="13"/>
      <c r="L270" s="125"/>
      <c r="M270" s="123"/>
      <c r="N270" s="126"/>
      <c r="AR270" s="71"/>
      <c r="AS270" s="3" t="s">
        <v>218</v>
      </c>
    </row>
    <row r="271" customFormat="false" ht="14.25" hidden="false" customHeight="true" outlineLevel="0" collapsed="false">
      <c r="A271" s="121"/>
      <c r="B271" s="73"/>
      <c r="C271" s="13" t="s">
        <v>219</v>
      </c>
      <c r="D271" s="13"/>
      <c r="E271" s="13"/>
      <c r="F271" s="13"/>
      <c r="G271" s="13"/>
      <c r="H271" s="13"/>
      <c r="I271" s="13"/>
      <c r="J271" s="13"/>
      <c r="K271" s="13"/>
      <c r="L271" s="122" t="n">
        <f aca="false">SUM(L48,L95,L124,L144,L163,L179,L198,L220,L237,L250,L259)</f>
        <v>47929.18</v>
      </c>
      <c r="M271" s="123"/>
      <c r="N271" s="124" t="n">
        <f aca="false">SUM(N48,N95,N124,N144,N163,N179,N198,N220,N237,N250,N259)</f>
        <v>1849587</v>
      </c>
      <c r="AR271" s="71"/>
      <c r="AS271" s="3" t="s">
        <v>219</v>
      </c>
    </row>
    <row r="272" customFormat="false" ht="14.25" hidden="false" customHeight="true" outlineLevel="0" collapsed="false">
      <c r="A272" s="121"/>
      <c r="B272" s="73"/>
      <c r="C272" s="13" t="s">
        <v>220</v>
      </c>
      <c r="D272" s="13"/>
      <c r="E272" s="13"/>
      <c r="F272" s="13"/>
      <c r="G272" s="13"/>
      <c r="H272" s="13"/>
      <c r="I272" s="13"/>
      <c r="J272" s="13"/>
      <c r="K272" s="13"/>
      <c r="L272" s="122" t="n">
        <f aca="false">SUM(L96,L145,L180,L199,L221,L238)</f>
        <v>4218.59</v>
      </c>
      <c r="M272" s="123"/>
      <c r="N272" s="124" t="n">
        <f aca="false">SUM(N96,N145,N180,N199,N221,N238)</f>
        <v>53450</v>
      </c>
      <c r="AR272" s="71"/>
      <c r="AS272" s="3" t="s">
        <v>220</v>
      </c>
    </row>
    <row r="273" customFormat="false" ht="14.25" hidden="false" customHeight="true" outlineLevel="0" collapsed="false">
      <c r="A273" s="121"/>
      <c r="B273" s="73"/>
      <c r="C273" s="13" t="s">
        <v>221</v>
      </c>
      <c r="D273" s="13"/>
      <c r="E273" s="13"/>
      <c r="F273" s="13"/>
      <c r="G273" s="13"/>
      <c r="H273" s="13"/>
      <c r="I273" s="13"/>
      <c r="J273" s="13"/>
      <c r="K273" s="13"/>
      <c r="L273" s="127" t="n">
        <f aca="false">SUM(L97,L146,L181,L200,L222,L239)</f>
        <v>476.66</v>
      </c>
      <c r="M273" s="123"/>
      <c r="N273" s="124" t="n">
        <f aca="false">SUM(N97,N146,N181,N200,N222,N239)</f>
        <v>18394</v>
      </c>
      <c r="AR273" s="71"/>
      <c r="AS273" s="3" t="s">
        <v>221</v>
      </c>
    </row>
    <row r="274" customFormat="false" ht="14.25" hidden="false" customHeight="true" outlineLevel="0" collapsed="false">
      <c r="A274" s="121"/>
      <c r="B274" s="73"/>
      <c r="C274" s="13" t="s">
        <v>222</v>
      </c>
      <c r="D274" s="13"/>
      <c r="E274" s="13"/>
      <c r="F274" s="13"/>
      <c r="G274" s="13"/>
      <c r="H274" s="13"/>
      <c r="I274" s="13"/>
      <c r="J274" s="13"/>
      <c r="K274" s="13"/>
      <c r="L274" s="122" t="n">
        <f aca="false">SUM(L49,L98,L125,L147,L164,L182,L201,L223,L240,L136,L155,L171,L190,L209,L231)</f>
        <v>54714.69</v>
      </c>
      <c r="M274" s="123"/>
      <c r="N274" s="124" t="n">
        <f aca="false">SUM(N49,N98,N125,N147,N164,N182,N201,N223,N240,N136,N155,N171,N190,N209,N231)</f>
        <v>465622</v>
      </c>
      <c r="AR274" s="71"/>
      <c r="AS274" s="3" t="s">
        <v>222</v>
      </c>
    </row>
    <row r="275" customFormat="false" ht="14.25" hidden="false" customHeight="true" outlineLevel="0" collapsed="false">
      <c r="A275" s="121"/>
      <c r="B275" s="73"/>
      <c r="C275" s="13" t="s">
        <v>223</v>
      </c>
      <c r="D275" s="13"/>
      <c r="E275" s="13"/>
      <c r="F275" s="13"/>
      <c r="G275" s="13"/>
      <c r="H275" s="13"/>
      <c r="I275" s="13"/>
      <c r="J275" s="13"/>
      <c r="K275" s="13"/>
      <c r="L275" s="122" t="n">
        <f aca="false">SUM(L277,L278,L280,L281,L282)</f>
        <v>87230.66</v>
      </c>
      <c r="M275" s="123"/>
      <c r="N275" s="124" t="n">
        <f aca="false">SUM(N277,N278,N280,N281,N282)</f>
        <v>1611065</v>
      </c>
      <c r="AR275" s="71"/>
      <c r="AS275" s="3" t="s">
        <v>223</v>
      </c>
    </row>
    <row r="276" customFormat="false" ht="14.25" hidden="false" customHeight="true" outlineLevel="0" collapsed="false">
      <c r="A276" s="121"/>
      <c r="B276" s="73"/>
      <c r="C276" s="13" t="s">
        <v>218</v>
      </c>
      <c r="D276" s="13"/>
      <c r="E276" s="13"/>
      <c r="F276" s="13"/>
      <c r="G276" s="13"/>
      <c r="H276" s="13"/>
      <c r="I276" s="13"/>
      <c r="J276" s="13"/>
      <c r="K276" s="13"/>
      <c r="L276" s="125"/>
      <c r="M276" s="123"/>
      <c r="N276" s="126"/>
      <c r="AR276" s="71"/>
      <c r="AS276" s="3" t="s">
        <v>218</v>
      </c>
    </row>
    <row r="277" customFormat="false" ht="14.25" hidden="false" customHeight="true" outlineLevel="0" collapsed="false">
      <c r="A277" s="121"/>
      <c r="B277" s="73"/>
      <c r="C277" s="13" t="s">
        <v>224</v>
      </c>
      <c r="D277" s="13"/>
      <c r="E277" s="13"/>
      <c r="F277" s="13"/>
      <c r="G277" s="13"/>
      <c r="H277" s="13"/>
      <c r="I277" s="13"/>
      <c r="J277" s="13"/>
      <c r="K277" s="13"/>
      <c r="L277" s="122" t="n">
        <f aca="false">SUM(L48,L95,L124,L144,L163,L179,L198,L220,L237)</f>
        <v>11425.71</v>
      </c>
      <c r="M277" s="123"/>
      <c r="N277" s="124" t="n">
        <f aca="false">SUM(N48,N95,N124,N144,N163,N179,N198,N220,N237)</f>
        <v>440918</v>
      </c>
      <c r="AR277" s="71"/>
      <c r="AS277" s="3" t="s">
        <v>224</v>
      </c>
    </row>
    <row r="278" customFormat="false" ht="14.25" hidden="false" customHeight="true" outlineLevel="0" collapsed="false">
      <c r="A278" s="121"/>
      <c r="B278" s="73"/>
      <c r="C278" s="13" t="s">
        <v>225</v>
      </c>
      <c r="D278" s="13"/>
      <c r="E278" s="13"/>
      <c r="F278" s="13"/>
      <c r="G278" s="13"/>
      <c r="H278" s="13"/>
      <c r="I278" s="13"/>
      <c r="J278" s="13"/>
      <c r="K278" s="13"/>
      <c r="L278" s="122" t="n">
        <f aca="false">SUM(L96,L145,L180,L199,L221,L238)</f>
        <v>4218.59</v>
      </c>
      <c r="M278" s="123"/>
      <c r="N278" s="124" t="n">
        <f aca="false">SUM(N96,N145,N180,N199,N221,N238)</f>
        <v>53450</v>
      </c>
      <c r="AR278" s="71"/>
      <c r="AS278" s="3" t="s">
        <v>225</v>
      </c>
    </row>
    <row r="279" customFormat="false" ht="14.25" hidden="false" customHeight="true" outlineLevel="0" collapsed="false">
      <c r="A279" s="121"/>
      <c r="B279" s="73"/>
      <c r="C279" s="13" t="s">
        <v>226</v>
      </c>
      <c r="D279" s="13"/>
      <c r="E279" s="13"/>
      <c r="F279" s="13"/>
      <c r="G279" s="13"/>
      <c r="H279" s="13"/>
      <c r="I279" s="13"/>
      <c r="J279" s="13"/>
      <c r="K279" s="13"/>
      <c r="L279" s="127" t="n">
        <f aca="false">SUM(L97,L146,L181,L200,L222,L239)</f>
        <v>476.66</v>
      </c>
      <c r="M279" s="123"/>
      <c r="N279" s="124" t="n">
        <f aca="false">SUM(N97,N146,N181,N200,N222,N239)</f>
        <v>18394</v>
      </c>
      <c r="AR279" s="71"/>
      <c r="AS279" s="3" t="s">
        <v>226</v>
      </c>
    </row>
    <row r="280" customFormat="false" ht="14.25" hidden="false" customHeight="true" outlineLevel="0" collapsed="false">
      <c r="A280" s="121"/>
      <c r="B280" s="73"/>
      <c r="C280" s="13" t="s">
        <v>227</v>
      </c>
      <c r="D280" s="13"/>
      <c r="E280" s="13"/>
      <c r="F280" s="13"/>
      <c r="G280" s="13"/>
      <c r="H280" s="13"/>
      <c r="I280" s="13"/>
      <c r="J280" s="13"/>
      <c r="K280" s="13"/>
      <c r="L280" s="122" t="n">
        <f aca="false">SUM(L49,L98,L125,L147,L164,L182,L201,L223,L240,L136,L155,L171,L190,L209,L231)</f>
        <v>54714.69</v>
      </c>
      <c r="M280" s="123"/>
      <c r="N280" s="124" t="n">
        <f aca="false">SUM(N49,N98,N125,N147,N164,N182,N201,N223,N240,N136,N155,N171,N190,N209,N231)</f>
        <v>465622</v>
      </c>
      <c r="AR280" s="71"/>
      <c r="AS280" s="3" t="s">
        <v>227</v>
      </c>
    </row>
    <row r="281" customFormat="false" ht="14.25" hidden="false" customHeight="true" outlineLevel="0" collapsed="false">
      <c r="A281" s="121"/>
      <c r="B281" s="73"/>
      <c r="C281" s="13" t="s">
        <v>228</v>
      </c>
      <c r="D281" s="13"/>
      <c r="E281" s="13"/>
      <c r="F281" s="13"/>
      <c r="G281" s="13"/>
      <c r="H281" s="13"/>
      <c r="I281" s="13"/>
      <c r="J281" s="13"/>
      <c r="K281" s="13"/>
      <c r="L281" s="122" t="n">
        <f aca="false">SUM(L53,L103,L129,L152,L168,L187,L206,L228,L245)</f>
        <v>11111.4</v>
      </c>
      <c r="M281" s="123"/>
      <c r="N281" s="124" t="n">
        <f aca="false">SUM(N53,N103,N129,N152,N168,N187,N206,N228,N245)</f>
        <v>428787</v>
      </c>
      <c r="AR281" s="71"/>
      <c r="AS281" s="3" t="s">
        <v>228</v>
      </c>
    </row>
    <row r="282" customFormat="false" ht="14.25" hidden="false" customHeight="true" outlineLevel="0" collapsed="false">
      <c r="A282" s="121"/>
      <c r="B282" s="73"/>
      <c r="C282" s="13" t="s">
        <v>229</v>
      </c>
      <c r="D282" s="13"/>
      <c r="E282" s="13"/>
      <c r="F282" s="13"/>
      <c r="G282" s="13"/>
      <c r="H282" s="13"/>
      <c r="I282" s="13"/>
      <c r="J282" s="13"/>
      <c r="K282" s="13"/>
      <c r="L282" s="122" t="n">
        <f aca="false">SUM(L54,L104,L130,L153,L169,L188,L207,L229,L246)</f>
        <v>5760.27</v>
      </c>
      <c r="M282" s="123"/>
      <c r="N282" s="124" t="n">
        <f aca="false">SUM(N54,N104,N130,N153,N169,N188,N207,N229,N246)</f>
        <v>222288</v>
      </c>
      <c r="AR282" s="71"/>
      <c r="AS282" s="3" t="s">
        <v>229</v>
      </c>
    </row>
    <row r="283" customFormat="false" ht="14.25" hidden="false" customHeight="true" outlineLevel="0" collapsed="false">
      <c r="A283" s="121"/>
      <c r="B283" s="73"/>
      <c r="C283" s="13" t="s">
        <v>230</v>
      </c>
      <c r="D283" s="13"/>
      <c r="E283" s="13"/>
      <c r="F283" s="13"/>
      <c r="G283" s="13"/>
      <c r="H283" s="13"/>
      <c r="I283" s="13"/>
      <c r="J283" s="13"/>
      <c r="K283" s="13"/>
      <c r="L283" s="122" t="n">
        <f aca="false">SUM(L56,L60,L64,L68,L72,L76,L80,L84,L88,L106,L110,L114,L118,L132,L213)</f>
        <v>309630.81</v>
      </c>
      <c r="M283" s="123"/>
      <c r="N283" s="124" t="n">
        <f aca="false">SUM(N56,N60,N64,N68,N72,N76,N80,N84,N88,N106,N110,N114,N118,N132,N213)</f>
        <v>1709162</v>
      </c>
      <c r="AR283" s="71"/>
      <c r="AS283" s="3" t="s">
        <v>230</v>
      </c>
    </row>
    <row r="284" customFormat="false" ht="14.25" hidden="false" customHeight="true" outlineLevel="0" collapsed="false">
      <c r="A284" s="121"/>
      <c r="B284" s="73"/>
      <c r="C284" s="13" t="s">
        <v>231</v>
      </c>
      <c r="D284" s="13"/>
      <c r="E284" s="13"/>
      <c r="F284" s="13"/>
      <c r="G284" s="13"/>
      <c r="H284" s="13"/>
      <c r="I284" s="13"/>
      <c r="J284" s="13"/>
      <c r="K284" s="13"/>
      <c r="L284" s="122" t="n">
        <f aca="false">SUM(L256,L265)</f>
        <v>76657.29</v>
      </c>
      <c r="M284" s="123"/>
      <c r="N284" s="124" t="n">
        <f aca="false">SUM(N256,N265)</f>
        <v>2958204</v>
      </c>
      <c r="AR284" s="71"/>
      <c r="AS284" s="3" t="s">
        <v>231</v>
      </c>
    </row>
    <row r="285" customFormat="false" ht="14.25" hidden="false" customHeight="true" outlineLevel="0" collapsed="false">
      <c r="A285" s="121"/>
      <c r="B285" s="73"/>
      <c r="C285" s="13" t="s">
        <v>232</v>
      </c>
      <c r="D285" s="13"/>
      <c r="E285" s="13"/>
      <c r="F285" s="13"/>
      <c r="G285" s="13"/>
      <c r="H285" s="13"/>
      <c r="I285" s="13"/>
      <c r="J285" s="13"/>
      <c r="K285" s="13"/>
      <c r="L285" s="122" t="n">
        <f aca="false">SUM(L256,L265)</f>
        <v>76657.29</v>
      </c>
      <c r="M285" s="123"/>
      <c r="N285" s="124" t="n">
        <f aca="false">SUM(N256,N265)</f>
        <v>2958204</v>
      </c>
      <c r="AR285" s="71"/>
      <c r="AS285" s="3" t="s">
        <v>232</v>
      </c>
    </row>
    <row r="286" customFormat="false" ht="14.25" hidden="false" customHeight="true" outlineLevel="0" collapsed="false">
      <c r="A286" s="121"/>
      <c r="B286" s="73"/>
      <c r="C286" s="13" t="s">
        <v>233</v>
      </c>
      <c r="D286" s="13"/>
      <c r="E286" s="13"/>
      <c r="F286" s="13"/>
      <c r="G286" s="13"/>
      <c r="H286" s="13"/>
      <c r="I286" s="13"/>
      <c r="J286" s="13"/>
      <c r="K286" s="13"/>
      <c r="L286" s="125"/>
      <c r="M286" s="123"/>
      <c r="N286" s="126"/>
      <c r="AR286" s="71"/>
      <c r="AS286" s="3" t="s">
        <v>233</v>
      </c>
    </row>
    <row r="287" customFormat="false" ht="14.25" hidden="false" customHeight="true" outlineLevel="0" collapsed="false">
      <c r="A287" s="121"/>
      <c r="B287" s="73"/>
      <c r="C287" s="13" t="s">
        <v>234</v>
      </c>
      <c r="D287" s="13"/>
      <c r="E287" s="13"/>
      <c r="F287" s="13"/>
      <c r="G287" s="13"/>
      <c r="H287" s="13"/>
      <c r="I287" s="13"/>
      <c r="J287" s="13"/>
      <c r="K287" s="13"/>
      <c r="L287" s="122" t="n">
        <f aca="false">SUM(L250,L259)</f>
        <v>36503.47</v>
      </c>
      <c r="M287" s="123"/>
      <c r="N287" s="124" t="n">
        <f aca="false">SUM(N250,N259)</f>
        <v>1408669</v>
      </c>
      <c r="AR287" s="71"/>
      <c r="AS287" s="3" t="s">
        <v>234</v>
      </c>
    </row>
    <row r="288" customFormat="false" ht="14.25" hidden="false" customHeight="true" outlineLevel="0" collapsed="false">
      <c r="A288" s="121"/>
      <c r="B288" s="73"/>
      <c r="C288" s="13" t="s">
        <v>235</v>
      </c>
      <c r="D288" s="13"/>
      <c r="E288" s="13"/>
      <c r="F288" s="13"/>
      <c r="G288" s="13"/>
      <c r="H288" s="13"/>
      <c r="I288" s="13"/>
      <c r="J288" s="13"/>
      <c r="K288" s="13"/>
      <c r="L288" s="122" t="n">
        <f aca="false">SUM(L254,L263)</f>
        <v>27012.57</v>
      </c>
      <c r="M288" s="123"/>
      <c r="N288" s="124" t="n">
        <f aca="false">SUM(N254,N263)</f>
        <v>1042415</v>
      </c>
      <c r="AR288" s="71"/>
      <c r="AS288" s="3" t="s">
        <v>235</v>
      </c>
    </row>
    <row r="289" customFormat="false" ht="14.25" hidden="false" customHeight="true" outlineLevel="0" collapsed="false">
      <c r="A289" s="121"/>
      <c r="B289" s="73"/>
      <c r="C289" s="13" t="s">
        <v>236</v>
      </c>
      <c r="D289" s="13"/>
      <c r="E289" s="13"/>
      <c r="F289" s="13"/>
      <c r="G289" s="13"/>
      <c r="H289" s="13"/>
      <c r="I289" s="13"/>
      <c r="J289" s="13"/>
      <c r="K289" s="13"/>
      <c r="L289" s="122" t="n">
        <f aca="false">SUM(L255,L264)</f>
        <v>13141.25</v>
      </c>
      <c r="M289" s="123"/>
      <c r="N289" s="124" t="n">
        <f aca="false">SUM(N255,N264)</f>
        <v>507120</v>
      </c>
      <c r="AR289" s="71"/>
      <c r="AS289" s="3" t="s">
        <v>236</v>
      </c>
    </row>
    <row r="290" customFormat="false" ht="14.25" hidden="false" customHeight="true" outlineLevel="0" collapsed="false">
      <c r="A290" s="121"/>
      <c r="B290" s="73"/>
      <c r="C290" s="13" t="s">
        <v>237</v>
      </c>
      <c r="D290" s="13"/>
      <c r="E290" s="13"/>
      <c r="F290" s="13"/>
      <c r="G290" s="13"/>
      <c r="H290" s="13"/>
      <c r="I290" s="13"/>
      <c r="J290" s="13"/>
      <c r="K290" s="13"/>
      <c r="L290" s="122" t="n">
        <f aca="false">SUM(L271,L273)</f>
        <v>48405.84</v>
      </c>
      <c r="M290" s="123"/>
      <c r="N290" s="124" t="n">
        <f aca="false">SUM(N271,N273)</f>
        <v>1867981</v>
      </c>
      <c r="AR290" s="71"/>
      <c r="AS290" s="3" t="s">
        <v>237</v>
      </c>
    </row>
    <row r="291" customFormat="false" ht="14.25" hidden="false" customHeight="true" outlineLevel="0" collapsed="false">
      <c r="A291" s="121"/>
      <c r="B291" s="73"/>
      <c r="C291" s="13" t="s">
        <v>238</v>
      </c>
      <c r="D291" s="13"/>
      <c r="E291" s="13"/>
      <c r="F291" s="13"/>
      <c r="G291" s="13"/>
      <c r="H291" s="13"/>
      <c r="I291" s="13"/>
      <c r="J291" s="13"/>
      <c r="K291" s="13"/>
      <c r="L291" s="122" t="n">
        <f aca="false">SUM(L281,L288)</f>
        <v>38123.97</v>
      </c>
      <c r="M291" s="123"/>
      <c r="N291" s="124" t="n">
        <f aca="false">SUM(N281,N288)</f>
        <v>1471202</v>
      </c>
      <c r="AR291" s="71"/>
      <c r="AS291" s="3" t="s">
        <v>238</v>
      </c>
    </row>
    <row r="292" customFormat="false" ht="14.25" hidden="false" customHeight="true" outlineLevel="0" collapsed="false">
      <c r="A292" s="121"/>
      <c r="B292" s="73"/>
      <c r="C292" s="13" t="s">
        <v>239</v>
      </c>
      <c r="D292" s="13"/>
      <c r="E292" s="13"/>
      <c r="F292" s="13"/>
      <c r="G292" s="13"/>
      <c r="H292" s="13"/>
      <c r="I292" s="13"/>
      <c r="J292" s="13"/>
      <c r="K292" s="13"/>
      <c r="L292" s="122" t="n">
        <f aca="false">SUM(L282,L289)</f>
        <v>18901.52</v>
      </c>
      <c r="M292" s="123"/>
      <c r="N292" s="124" t="n">
        <f aca="false">SUM(N282,N289)</f>
        <v>729408</v>
      </c>
      <c r="AR292" s="71"/>
      <c r="AS292" s="3" t="s">
        <v>239</v>
      </c>
    </row>
    <row r="293" customFormat="false" ht="14.25" hidden="false" customHeight="true" outlineLevel="0" collapsed="false">
      <c r="A293" s="121"/>
      <c r="B293" s="128"/>
      <c r="C293" s="129" t="s">
        <v>240</v>
      </c>
      <c r="D293" s="129"/>
      <c r="E293" s="129"/>
      <c r="F293" s="129"/>
      <c r="G293" s="129"/>
      <c r="H293" s="129"/>
      <c r="I293" s="129"/>
      <c r="J293" s="129"/>
      <c r="K293" s="129"/>
      <c r="L293" s="130" t="n">
        <f aca="false">SUM(L275,L283,L284)</f>
        <v>473518.76</v>
      </c>
      <c r="M293" s="131"/>
      <c r="N293" s="132" t="n">
        <f aca="false">SUM(N275,N283,N284)</f>
        <v>6278431</v>
      </c>
      <c r="AR293" s="71"/>
      <c r="AT293" s="71" t="s">
        <v>240</v>
      </c>
    </row>
    <row r="294" customFormat="false" ht="13.5" hidden="false" customHeight="true" outlineLevel="0" collapsed="false">
      <c r="B294" s="112"/>
      <c r="C294" s="110"/>
      <c r="D294" s="110"/>
      <c r="E294" s="110"/>
      <c r="F294" s="110"/>
      <c r="G294" s="110"/>
      <c r="H294" s="110"/>
      <c r="I294" s="110"/>
      <c r="J294" s="110"/>
      <c r="K294" s="110"/>
      <c r="L294" s="130"/>
      <c r="M294" s="133"/>
      <c r="N294" s="134"/>
    </row>
    <row r="295" customFormat="false" ht="26.25" hidden="false" customHeight="true" outlineLevel="0" collapsed="false">
      <c r="A295" s="135"/>
      <c r="B295" s="136"/>
      <c r="C295" s="136"/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</row>
    <row r="296" customFormat="false" ht="14.25" hidden="false" customHeight="true" outlineLevel="0" collapsed="false">
      <c r="A296" s="5"/>
      <c r="B296" s="137" t="s">
        <v>241</v>
      </c>
      <c r="C296" s="138" t="s">
        <v>242</v>
      </c>
      <c r="D296" s="138"/>
      <c r="E296" s="138"/>
      <c r="F296" s="138"/>
      <c r="G296" s="138"/>
      <c r="H296" s="139"/>
      <c r="I296" s="139"/>
      <c r="J296" s="139"/>
      <c r="K296" s="139"/>
      <c r="L296" s="139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 t="s">
        <v>242</v>
      </c>
      <c r="AV296" s="24"/>
      <c r="AW296" s="24"/>
      <c r="AX296" s="24"/>
    </row>
    <row r="297" customFormat="false" ht="16.5" hidden="false" customHeight="true" outlineLevel="0" collapsed="false">
      <c r="A297" s="17"/>
      <c r="B297" s="137"/>
      <c r="C297" s="140" t="s">
        <v>243</v>
      </c>
      <c r="D297" s="140"/>
      <c r="E297" s="140"/>
      <c r="F297" s="140"/>
      <c r="G297" s="140"/>
      <c r="H297" s="140"/>
      <c r="I297" s="140"/>
      <c r="J297" s="140"/>
      <c r="K297" s="140"/>
      <c r="L297" s="140"/>
      <c r="V297" s="141"/>
      <c r="W297" s="141"/>
      <c r="X297" s="141"/>
      <c r="Y297" s="141"/>
      <c r="Z297" s="141"/>
      <c r="AA297" s="141"/>
      <c r="AB297" s="141"/>
      <c r="AC297" s="141"/>
      <c r="AD297" s="141"/>
      <c r="AE297" s="141"/>
      <c r="AF297" s="141"/>
      <c r="AG297" s="141"/>
      <c r="AH297" s="141"/>
      <c r="AI297" s="141"/>
      <c r="AJ297" s="141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  <c r="AW297" s="141"/>
      <c r="AX297" s="141"/>
    </row>
    <row r="298" customFormat="false" ht="14.25" hidden="false" customHeight="true" outlineLevel="0" collapsed="false">
      <c r="A298" s="5"/>
      <c r="B298" s="137" t="s">
        <v>244</v>
      </c>
      <c r="C298" s="138" t="s">
        <v>245</v>
      </c>
      <c r="D298" s="138"/>
      <c r="E298" s="138"/>
      <c r="F298" s="138"/>
      <c r="G298" s="138"/>
      <c r="H298" s="139"/>
      <c r="I298" s="139"/>
      <c r="J298" s="139"/>
      <c r="K298" s="139"/>
      <c r="L298" s="139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 t="s">
        <v>245</v>
      </c>
      <c r="AX298" s="24"/>
    </row>
    <row r="299" customFormat="false" ht="16.5" hidden="false" customHeight="true" outlineLevel="0" collapsed="false">
      <c r="A299" s="17"/>
      <c r="C299" s="140" t="s">
        <v>243</v>
      </c>
      <c r="D299" s="140"/>
      <c r="E299" s="140"/>
      <c r="F299" s="140"/>
      <c r="G299" s="140"/>
      <c r="H299" s="140"/>
      <c r="I299" s="140"/>
      <c r="J299" s="140"/>
      <c r="K299" s="140"/>
      <c r="L299" s="140"/>
      <c r="V299" s="141"/>
      <c r="W299" s="141"/>
      <c r="X299" s="141"/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  <c r="AW299" s="141"/>
      <c r="AX299" s="141"/>
    </row>
    <row r="300" customFormat="false" ht="19.5" hidden="false" customHeight="true" outlineLevel="0" collapsed="false">
      <c r="A300" s="5"/>
      <c r="C300" s="142"/>
      <c r="D300" s="142"/>
      <c r="E300" s="142"/>
      <c r="F300" s="142"/>
      <c r="G300" s="142"/>
      <c r="H300" s="142"/>
      <c r="I300" s="142"/>
      <c r="J300" s="142"/>
      <c r="K300" s="142"/>
      <c r="L300" s="142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</row>
    <row r="301" customFormat="false" ht="22.5" hidden="false" customHeight="true" outlineLevel="0" collapsed="false">
      <c r="A301" s="143" t="s">
        <v>246</v>
      </c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13"/>
      <c r="P301" s="113"/>
    </row>
    <row r="302" customFormat="false" ht="12.75" hidden="false" customHeight="true" outlineLevel="0" collapsed="false">
      <c r="A302" s="143" t="s">
        <v>247</v>
      </c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13"/>
      <c r="P302" s="113"/>
    </row>
    <row r="303" customFormat="false" ht="12.75" hidden="false" customHeight="true" outlineLevel="0" collapsed="false">
      <c r="A303" s="143" t="s">
        <v>248</v>
      </c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13"/>
      <c r="P303" s="113"/>
    </row>
    <row r="304" customFormat="false" ht="19.5" hidden="false" customHeight="true" outlineLevel="0" collapsed="false"/>
    <row r="305" customFormat="false" ht="14.25" hidden="false" customHeight="true" outlineLevel="0" collapsed="false">
      <c r="B305" s="144"/>
      <c r="D305" s="144"/>
      <c r="F305" s="144"/>
    </row>
  </sheetData>
  <mergeCells count="296">
    <mergeCell ref="A4:C4"/>
    <mergeCell ref="K4:N4"/>
    <mergeCell ref="A5:D5"/>
    <mergeCell ref="J5:N5"/>
    <mergeCell ref="A6:D6"/>
    <mergeCell ref="J6:N6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19:N19"/>
    <mergeCell ref="A20:N20"/>
    <mergeCell ref="A22:N22"/>
    <mergeCell ref="A23:N23"/>
    <mergeCell ref="A24:N24"/>
    <mergeCell ref="A26:N26"/>
    <mergeCell ref="A27:N27"/>
    <mergeCell ref="B29:F29"/>
    <mergeCell ref="B30:F30"/>
    <mergeCell ref="D32:F32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N41:N43"/>
    <mergeCell ref="C44:E44"/>
    <mergeCell ref="A45:N45"/>
    <mergeCell ref="C46:E46"/>
    <mergeCell ref="C47:N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N57"/>
    <mergeCell ref="C58:N58"/>
    <mergeCell ref="C59:E59"/>
    <mergeCell ref="C60:E60"/>
    <mergeCell ref="C61:N61"/>
    <mergeCell ref="C62:N62"/>
    <mergeCell ref="C63:E63"/>
    <mergeCell ref="C64:E64"/>
    <mergeCell ref="C65:N65"/>
    <mergeCell ref="C66:N66"/>
    <mergeCell ref="C67:E67"/>
    <mergeCell ref="C68:E68"/>
    <mergeCell ref="C69:N69"/>
    <mergeCell ref="C70:N70"/>
    <mergeCell ref="C71:E71"/>
    <mergeCell ref="C72:E72"/>
    <mergeCell ref="C73:N73"/>
    <mergeCell ref="C74:N74"/>
    <mergeCell ref="C75:E75"/>
    <mergeCell ref="C76:E76"/>
    <mergeCell ref="C77:N77"/>
    <mergeCell ref="C78:N78"/>
    <mergeCell ref="C79:E79"/>
    <mergeCell ref="C80:E80"/>
    <mergeCell ref="C81:N81"/>
    <mergeCell ref="C82:N82"/>
    <mergeCell ref="C83:E83"/>
    <mergeCell ref="C84:E84"/>
    <mergeCell ref="C85:N85"/>
    <mergeCell ref="C86:N86"/>
    <mergeCell ref="C87:E87"/>
    <mergeCell ref="C88:E88"/>
    <mergeCell ref="C89:N89"/>
    <mergeCell ref="C90:N90"/>
    <mergeCell ref="C91:E91"/>
    <mergeCell ref="C92:E92"/>
    <mergeCell ref="C93:N93"/>
    <mergeCell ref="C94:N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N107"/>
    <mergeCell ref="C108:N108"/>
    <mergeCell ref="C109:E109"/>
    <mergeCell ref="C110:E110"/>
    <mergeCell ref="C111:N111"/>
    <mergeCell ref="C112:N112"/>
    <mergeCell ref="C113:E113"/>
    <mergeCell ref="C114:E114"/>
    <mergeCell ref="C115:N115"/>
    <mergeCell ref="C116:N116"/>
    <mergeCell ref="C117:E117"/>
    <mergeCell ref="C118:E118"/>
    <mergeCell ref="C119:N119"/>
    <mergeCell ref="C120:N120"/>
    <mergeCell ref="C121:E121"/>
    <mergeCell ref="C122:E122"/>
    <mergeCell ref="C123:N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N133"/>
    <mergeCell ref="C134:N134"/>
    <mergeCell ref="C135:E135"/>
    <mergeCell ref="C136:E136"/>
    <mergeCell ref="C137:N137"/>
    <mergeCell ref="C138:N138"/>
    <mergeCell ref="C139:E139"/>
    <mergeCell ref="C140:E140"/>
    <mergeCell ref="C141:N141"/>
    <mergeCell ref="C142:N142"/>
    <mergeCell ref="C143:N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N156"/>
    <mergeCell ref="C157:N157"/>
    <mergeCell ref="C158:N158"/>
    <mergeCell ref="C159:E159"/>
    <mergeCell ref="C160:E160"/>
    <mergeCell ref="C161:N161"/>
    <mergeCell ref="C162:N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N172"/>
    <mergeCell ref="C173:N173"/>
    <mergeCell ref="C174:E174"/>
    <mergeCell ref="C175:E175"/>
    <mergeCell ref="C176:N176"/>
    <mergeCell ref="C177:N177"/>
    <mergeCell ref="C178:N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N191"/>
    <mergeCell ref="C192:N192"/>
    <mergeCell ref="C193:N193"/>
    <mergeCell ref="C194:E194"/>
    <mergeCell ref="C195:E195"/>
    <mergeCell ref="C196:N196"/>
    <mergeCell ref="C197:N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N210"/>
    <mergeCell ref="C211:N211"/>
    <mergeCell ref="C212:E212"/>
    <mergeCell ref="C213:E213"/>
    <mergeCell ref="C214:N214"/>
    <mergeCell ref="C215:N215"/>
    <mergeCell ref="C216:E216"/>
    <mergeCell ref="C217:E217"/>
    <mergeCell ref="C218:N218"/>
    <mergeCell ref="C219:N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N232"/>
    <mergeCell ref="C233:N233"/>
    <mergeCell ref="C234:E234"/>
    <mergeCell ref="C235:E235"/>
    <mergeCell ref="C236:N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N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N258"/>
    <mergeCell ref="C259:E259"/>
    <mergeCell ref="C260:E260"/>
    <mergeCell ref="C261:E261"/>
    <mergeCell ref="C262:E262"/>
    <mergeCell ref="C263:E263"/>
    <mergeCell ref="C264:E264"/>
    <mergeCell ref="C265:E265"/>
    <mergeCell ref="C268:K268"/>
    <mergeCell ref="C269:K269"/>
    <mergeCell ref="C270:K270"/>
    <mergeCell ref="C271:K271"/>
    <mergeCell ref="C272:K272"/>
    <mergeCell ref="C273:K273"/>
    <mergeCell ref="C274:K274"/>
    <mergeCell ref="C275:K275"/>
    <mergeCell ref="C276:K276"/>
    <mergeCell ref="C277:K277"/>
    <mergeCell ref="C278:K278"/>
    <mergeCell ref="C279:K279"/>
    <mergeCell ref="C280:K280"/>
    <mergeCell ref="C281:K281"/>
    <mergeCell ref="C282:K282"/>
    <mergeCell ref="C283:K283"/>
    <mergeCell ref="C284:K284"/>
    <mergeCell ref="C285:K285"/>
    <mergeCell ref="C286:K286"/>
    <mergeCell ref="C287:K287"/>
    <mergeCell ref="C288:K288"/>
    <mergeCell ref="C289:K289"/>
    <mergeCell ref="C290:K290"/>
    <mergeCell ref="C291:K291"/>
    <mergeCell ref="C292:K292"/>
    <mergeCell ref="C293:K293"/>
    <mergeCell ref="C296:G296"/>
    <mergeCell ref="H296:L296"/>
    <mergeCell ref="C297:L297"/>
    <mergeCell ref="C298:G298"/>
    <mergeCell ref="H298:L298"/>
    <mergeCell ref="C299:L299"/>
    <mergeCell ref="A301:N301"/>
    <mergeCell ref="A302:N302"/>
    <mergeCell ref="A303:N303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Невская Виктория Маратовна</dc:creator>
  <dc:description/>
  <dc:language>en-US</dc:language>
  <cp:lastModifiedBy>Дроздов Олег Владимирович</cp:lastModifiedBy>
  <cp:lastPrinted>2024-02-26T06:09:39Z</cp:lastPrinted>
  <dcterms:modified xsi:type="dcterms:W3CDTF">2026-05-26T14:42:23Z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