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ражник Татьяна\Desktop\Рабочая\Школа\"/>
    </mc:Choice>
  </mc:AlternateContent>
  <xr:revisionPtr revIDLastSave="0" documentId="13_ncr:1_{614EE790-90CB-4C02-8D49-32F4EC8B0CD7}" xr6:coauthVersionLast="47" xr6:coauthVersionMax="47" xr10:uidLastSave="{00000000-0000-0000-0000-000000000000}"/>
  <bookViews>
    <workbookView xWindow="-120" yWindow="-120" windowWidth="29040" windowHeight="15840" tabRatio="841" firstSheet="2" activeTab="2" xr2:uid="{00000000-000D-0000-FFFF-FFFF00000000}"/>
  </bookViews>
  <sheets>
    <sheet name="башня тип 4" sheetId="35" state="hidden" r:id="rId1"/>
    <sheet name="башня тип 3" sheetId="34" state="hidden" r:id="rId2"/>
    <sheet name="ОВ" sheetId="50" r:id="rId3"/>
  </sheets>
  <definedNames>
    <definedName name="_xlnm._FilterDatabase" localSheetId="2" hidden="1">ОВ!$B$3:$B$153</definedName>
  </definedNames>
  <calcPr calcId="181029" refMode="R1C1"/>
</workbook>
</file>

<file path=xl/calcChain.xml><?xml version="1.0" encoding="utf-8"?>
<calcChain xmlns="http://schemas.openxmlformats.org/spreadsheetml/2006/main">
  <c r="D27" i="50" l="1"/>
  <c r="D19" i="50"/>
  <c r="D16" i="50"/>
  <c r="J181" i="50"/>
  <c r="I181" i="50"/>
  <c r="H181" i="50" s="1"/>
  <c r="E181" i="50"/>
  <c r="D173" i="50" l="1"/>
  <c r="J173" i="50" s="1"/>
  <c r="D166" i="50"/>
  <c r="I166" i="50" s="1"/>
  <c r="D159" i="50"/>
  <c r="J159" i="50" s="1"/>
  <c r="D147" i="50"/>
  <c r="D137" i="50"/>
  <c r="I137" i="50" s="1"/>
  <c r="D132" i="50"/>
  <c r="I132" i="50" s="1"/>
  <c r="D85" i="50"/>
  <c r="J85" i="50" s="1"/>
  <c r="D50" i="50"/>
  <c r="I50" i="50" s="1"/>
  <c r="D32" i="50"/>
  <c r="I32" i="50" s="1"/>
  <c r="I27" i="50"/>
  <c r="J19" i="50"/>
  <c r="J16" i="50"/>
  <c r="I17" i="50"/>
  <c r="J17" i="50"/>
  <c r="I18" i="50"/>
  <c r="J18" i="50"/>
  <c r="I20" i="50"/>
  <c r="J20" i="50"/>
  <c r="I21" i="50"/>
  <c r="J21" i="50"/>
  <c r="I22" i="50"/>
  <c r="J22" i="50"/>
  <c r="I23" i="50"/>
  <c r="J23" i="50"/>
  <c r="I24" i="50"/>
  <c r="J24" i="50"/>
  <c r="I25" i="50"/>
  <c r="J25" i="50"/>
  <c r="I26" i="50"/>
  <c r="J26" i="50"/>
  <c r="J27" i="50"/>
  <c r="I28" i="50"/>
  <c r="J28" i="50"/>
  <c r="I29" i="50"/>
  <c r="J29" i="50"/>
  <c r="I30" i="50"/>
  <c r="J30" i="50"/>
  <c r="I31" i="50"/>
  <c r="J31" i="50"/>
  <c r="J32" i="50"/>
  <c r="I33" i="50"/>
  <c r="J33" i="50"/>
  <c r="I34" i="50"/>
  <c r="J34" i="50"/>
  <c r="I35" i="50"/>
  <c r="J35" i="50"/>
  <c r="I36" i="50"/>
  <c r="J36" i="50"/>
  <c r="I37" i="50"/>
  <c r="J37" i="50"/>
  <c r="I38" i="50"/>
  <c r="H38" i="50" s="1"/>
  <c r="J38" i="50"/>
  <c r="I39" i="50"/>
  <c r="J39" i="50"/>
  <c r="I40" i="50"/>
  <c r="J40" i="50"/>
  <c r="I41" i="50"/>
  <c r="J41" i="50"/>
  <c r="I42" i="50"/>
  <c r="J42" i="50"/>
  <c r="I43" i="50"/>
  <c r="J43" i="50"/>
  <c r="I44" i="50"/>
  <c r="J44" i="50"/>
  <c r="I45" i="50"/>
  <c r="J45" i="50"/>
  <c r="H46" i="50"/>
  <c r="I46" i="50"/>
  <c r="J46" i="50"/>
  <c r="I47" i="50"/>
  <c r="J47" i="50"/>
  <c r="I49" i="50"/>
  <c r="J49" i="50"/>
  <c r="I51" i="50"/>
  <c r="J51" i="50"/>
  <c r="I52" i="50"/>
  <c r="J52" i="50"/>
  <c r="I53" i="50"/>
  <c r="J53" i="50"/>
  <c r="I54" i="50"/>
  <c r="J54" i="50"/>
  <c r="I55" i="50"/>
  <c r="J55" i="50"/>
  <c r="I56" i="50"/>
  <c r="J56" i="50"/>
  <c r="I57" i="50"/>
  <c r="J57" i="50"/>
  <c r="I58" i="50"/>
  <c r="J58" i="50"/>
  <c r="I59" i="50"/>
  <c r="J59" i="50"/>
  <c r="I60" i="50"/>
  <c r="J60" i="50"/>
  <c r="I61" i="50"/>
  <c r="J61" i="50"/>
  <c r="I62" i="50"/>
  <c r="J62" i="50"/>
  <c r="I63" i="50"/>
  <c r="J63" i="50"/>
  <c r="I64" i="50"/>
  <c r="J64" i="50"/>
  <c r="I65" i="50"/>
  <c r="J65" i="50"/>
  <c r="I66" i="50"/>
  <c r="J66" i="50"/>
  <c r="I67" i="50"/>
  <c r="J67" i="50"/>
  <c r="I68" i="50"/>
  <c r="J68" i="50"/>
  <c r="I69" i="50"/>
  <c r="J69" i="50"/>
  <c r="I70" i="50"/>
  <c r="J70" i="50"/>
  <c r="I71" i="50"/>
  <c r="J71" i="50"/>
  <c r="I72" i="50"/>
  <c r="J72" i="50"/>
  <c r="I73" i="50"/>
  <c r="J73" i="50"/>
  <c r="I74" i="50"/>
  <c r="J74" i="50"/>
  <c r="I75" i="50"/>
  <c r="J75" i="50"/>
  <c r="I76" i="50"/>
  <c r="J76" i="50"/>
  <c r="I77" i="50"/>
  <c r="J77" i="50"/>
  <c r="H77" i="50" s="1"/>
  <c r="I78" i="50"/>
  <c r="J78" i="50"/>
  <c r="I79" i="50"/>
  <c r="J79" i="50"/>
  <c r="I80" i="50"/>
  <c r="J80" i="50"/>
  <c r="I81" i="50"/>
  <c r="J81" i="50"/>
  <c r="I82" i="50"/>
  <c r="J82" i="50"/>
  <c r="I83" i="50"/>
  <c r="J83" i="50"/>
  <c r="I84" i="50"/>
  <c r="J84" i="50"/>
  <c r="I86" i="50"/>
  <c r="J86" i="50"/>
  <c r="I87" i="50"/>
  <c r="J87" i="50"/>
  <c r="I88" i="50"/>
  <c r="J88" i="50"/>
  <c r="I89" i="50"/>
  <c r="J89" i="50"/>
  <c r="I90" i="50"/>
  <c r="J90" i="50"/>
  <c r="I91" i="50"/>
  <c r="J91" i="50"/>
  <c r="I92" i="50"/>
  <c r="J92" i="50"/>
  <c r="I93" i="50"/>
  <c r="J93" i="50"/>
  <c r="I94" i="50"/>
  <c r="J94" i="50"/>
  <c r="I95" i="50"/>
  <c r="J95" i="50"/>
  <c r="I96" i="50"/>
  <c r="J96" i="50"/>
  <c r="I97" i="50"/>
  <c r="J97" i="50"/>
  <c r="I98" i="50"/>
  <c r="J98" i="50"/>
  <c r="I99" i="50"/>
  <c r="J99" i="50"/>
  <c r="I100" i="50"/>
  <c r="J100" i="50"/>
  <c r="I101" i="50"/>
  <c r="J101" i="50"/>
  <c r="I102" i="50"/>
  <c r="J102" i="50"/>
  <c r="I103" i="50"/>
  <c r="J103" i="50"/>
  <c r="I104" i="50"/>
  <c r="J104" i="50"/>
  <c r="I105" i="50"/>
  <c r="J105" i="50"/>
  <c r="I106" i="50"/>
  <c r="J106" i="50"/>
  <c r="I107" i="50"/>
  <c r="J107" i="50"/>
  <c r="I108" i="50"/>
  <c r="J108" i="50"/>
  <c r="I109" i="50"/>
  <c r="J109" i="50"/>
  <c r="I110" i="50"/>
  <c r="J110" i="50"/>
  <c r="I111" i="50"/>
  <c r="J111" i="50"/>
  <c r="I112" i="50"/>
  <c r="J112" i="50"/>
  <c r="I113" i="50"/>
  <c r="J113" i="50"/>
  <c r="I114" i="50"/>
  <c r="J114" i="50"/>
  <c r="I115" i="50"/>
  <c r="J115" i="50"/>
  <c r="I116" i="50"/>
  <c r="J116" i="50"/>
  <c r="I117" i="50"/>
  <c r="J117" i="50"/>
  <c r="I118" i="50"/>
  <c r="J118" i="50"/>
  <c r="I119" i="50"/>
  <c r="J119" i="50"/>
  <c r="I120" i="50"/>
  <c r="J120" i="50"/>
  <c r="I121" i="50"/>
  <c r="J121" i="50"/>
  <c r="I122" i="50"/>
  <c r="J122" i="50"/>
  <c r="I123" i="50"/>
  <c r="J123" i="50"/>
  <c r="I124" i="50"/>
  <c r="J124" i="50"/>
  <c r="I125" i="50"/>
  <c r="J125" i="50"/>
  <c r="I126" i="50"/>
  <c r="J126" i="50"/>
  <c r="I127" i="50"/>
  <c r="J127" i="50"/>
  <c r="I128" i="50"/>
  <c r="J128" i="50"/>
  <c r="I129" i="50"/>
  <c r="J129" i="50"/>
  <c r="I130" i="50"/>
  <c r="J130" i="50"/>
  <c r="I131" i="50"/>
  <c r="J131" i="50"/>
  <c r="I133" i="50"/>
  <c r="J133" i="50"/>
  <c r="I134" i="50"/>
  <c r="J134" i="50"/>
  <c r="I135" i="50"/>
  <c r="J135" i="50"/>
  <c r="I138" i="50"/>
  <c r="J138" i="50"/>
  <c r="I139" i="50"/>
  <c r="J139" i="50"/>
  <c r="I140" i="50"/>
  <c r="J140" i="50"/>
  <c r="I141" i="50"/>
  <c r="J141" i="50"/>
  <c r="I142" i="50"/>
  <c r="J142" i="50"/>
  <c r="I143" i="50"/>
  <c r="J143" i="50"/>
  <c r="I144" i="50"/>
  <c r="J144" i="50"/>
  <c r="I145" i="50"/>
  <c r="J145" i="50"/>
  <c r="I146" i="50"/>
  <c r="J146" i="50"/>
  <c r="I148" i="50"/>
  <c r="J148" i="50"/>
  <c r="I149" i="50"/>
  <c r="J149" i="50"/>
  <c r="I150" i="50"/>
  <c r="J150" i="50"/>
  <c r="I151" i="50"/>
  <c r="J151" i="50"/>
  <c r="I152" i="50"/>
  <c r="J152" i="50"/>
  <c r="I153" i="50"/>
  <c r="J153" i="50"/>
  <c r="I154" i="50"/>
  <c r="J154" i="50"/>
  <c r="I155" i="50"/>
  <c r="J155" i="50"/>
  <c r="I156" i="50"/>
  <c r="J156" i="50"/>
  <c r="I157" i="50"/>
  <c r="J157" i="50"/>
  <c r="I160" i="50"/>
  <c r="J160" i="50"/>
  <c r="I161" i="50"/>
  <c r="J161" i="50"/>
  <c r="I162" i="50"/>
  <c r="J162" i="50"/>
  <c r="I163" i="50"/>
  <c r="J163" i="50"/>
  <c r="I164" i="50"/>
  <c r="J164" i="50"/>
  <c r="I165" i="50"/>
  <c r="J165" i="50"/>
  <c r="I167" i="50"/>
  <c r="J167" i="50"/>
  <c r="I168" i="50"/>
  <c r="J168" i="50"/>
  <c r="I169" i="50"/>
  <c r="J169" i="50"/>
  <c r="I170" i="50"/>
  <c r="J170" i="50"/>
  <c r="I171" i="50"/>
  <c r="J171" i="50"/>
  <c r="I172" i="50"/>
  <c r="J172" i="50"/>
  <c r="I174" i="50"/>
  <c r="J174" i="50"/>
  <c r="I175" i="50"/>
  <c r="J175" i="50"/>
  <c r="I176" i="50"/>
  <c r="J176" i="50"/>
  <c r="I177" i="50"/>
  <c r="J177" i="50"/>
  <c r="I179" i="50"/>
  <c r="J179" i="50"/>
  <c r="J183" i="50" s="1"/>
  <c r="E17" i="50"/>
  <c r="E18" i="50"/>
  <c r="E19" i="50"/>
  <c r="E20" i="50"/>
  <c r="E21" i="50"/>
  <c r="E22" i="50"/>
  <c r="E23" i="50"/>
  <c r="E24" i="50"/>
  <c r="E25" i="50"/>
  <c r="E26" i="50"/>
  <c r="E27" i="50"/>
  <c r="E28" i="50"/>
  <c r="E29" i="50"/>
  <c r="E30" i="50"/>
  <c r="E31" i="50"/>
  <c r="E32" i="50"/>
  <c r="E33" i="50"/>
  <c r="E34" i="50"/>
  <c r="E35" i="50"/>
  <c r="E36" i="50"/>
  <c r="E37" i="50"/>
  <c r="E38" i="50"/>
  <c r="E39" i="50"/>
  <c r="E40" i="50"/>
  <c r="E41" i="50"/>
  <c r="E42" i="50"/>
  <c r="E43" i="50"/>
  <c r="E44" i="50"/>
  <c r="E45" i="50"/>
  <c r="E46" i="50"/>
  <c r="E47" i="50"/>
  <c r="E48" i="50"/>
  <c r="E49" i="50"/>
  <c r="E50" i="50"/>
  <c r="E51" i="50"/>
  <c r="E52" i="50"/>
  <c r="E53" i="50"/>
  <c r="E54" i="50"/>
  <c r="E55" i="50"/>
  <c r="E56" i="50"/>
  <c r="E57" i="50"/>
  <c r="E58" i="50"/>
  <c r="E59" i="50"/>
  <c r="E60" i="50"/>
  <c r="E61" i="50"/>
  <c r="E62" i="50"/>
  <c r="E63" i="50"/>
  <c r="E64" i="50"/>
  <c r="E65" i="50"/>
  <c r="E66" i="50"/>
  <c r="E67" i="50"/>
  <c r="E68" i="50"/>
  <c r="E69" i="50"/>
  <c r="E70" i="50"/>
  <c r="E71" i="50"/>
  <c r="E72" i="50"/>
  <c r="E73" i="50"/>
  <c r="E74" i="50"/>
  <c r="E75" i="50"/>
  <c r="E76" i="50"/>
  <c r="E77" i="50"/>
  <c r="E78" i="50"/>
  <c r="E79" i="50"/>
  <c r="E80" i="50"/>
  <c r="E81" i="50"/>
  <c r="E82" i="50"/>
  <c r="E83" i="50"/>
  <c r="E84" i="50"/>
  <c r="E85" i="50"/>
  <c r="E86" i="50"/>
  <c r="E87" i="50"/>
  <c r="E88" i="50"/>
  <c r="E89" i="50"/>
  <c r="E90" i="50"/>
  <c r="E91" i="50"/>
  <c r="E92" i="50"/>
  <c r="E93" i="50"/>
  <c r="E94" i="50"/>
  <c r="E95" i="50"/>
  <c r="E96" i="50"/>
  <c r="E97" i="50"/>
  <c r="E98" i="50"/>
  <c r="E99" i="50"/>
  <c r="E100" i="50"/>
  <c r="E101" i="50"/>
  <c r="E102" i="50"/>
  <c r="E103" i="50"/>
  <c r="E104" i="50"/>
  <c r="E105" i="50"/>
  <c r="E106" i="50"/>
  <c r="E107" i="50"/>
  <c r="E108" i="50"/>
  <c r="E109" i="50"/>
  <c r="E110" i="50"/>
  <c r="E111" i="50"/>
  <c r="E112" i="50"/>
  <c r="E113" i="50"/>
  <c r="E114" i="50"/>
  <c r="E115" i="50"/>
  <c r="E116" i="50"/>
  <c r="E117" i="50"/>
  <c r="E118" i="50"/>
  <c r="E119" i="50"/>
  <c r="E120" i="50"/>
  <c r="E121" i="50"/>
  <c r="E122" i="50"/>
  <c r="E123" i="50"/>
  <c r="E124" i="50"/>
  <c r="E125" i="50"/>
  <c r="E126" i="50"/>
  <c r="E127" i="50"/>
  <c r="E128" i="50"/>
  <c r="E129" i="50"/>
  <c r="E130" i="50"/>
  <c r="E131" i="50"/>
  <c r="E132" i="50"/>
  <c r="E137" i="50"/>
  <c r="E147" i="50"/>
  <c r="E159" i="50"/>
  <c r="E166" i="50"/>
  <c r="E173" i="50"/>
  <c r="E178" i="50"/>
  <c r="E16" i="50"/>
  <c r="H150" i="50" l="1"/>
  <c r="H113" i="50"/>
  <c r="H80" i="50"/>
  <c r="H78" i="50"/>
  <c r="H62" i="50"/>
  <c r="H30" i="50"/>
  <c r="H28" i="50"/>
  <c r="H26" i="50"/>
  <c r="H148" i="50"/>
  <c r="H133" i="50"/>
  <c r="H98" i="50"/>
  <c r="H61" i="50"/>
  <c r="H170" i="50"/>
  <c r="H161" i="50"/>
  <c r="H145" i="50"/>
  <c r="H130" i="50"/>
  <c r="H75" i="50"/>
  <c r="H53" i="50"/>
  <c r="H122" i="50"/>
  <c r="H114" i="50"/>
  <c r="H106" i="50"/>
  <c r="H51" i="50"/>
  <c r="H25" i="50"/>
  <c r="H18" i="50"/>
  <c r="H162" i="50"/>
  <c r="H90" i="50"/>
  <c r="H172" i="50"/>
  <c r="H168" i="50"/>
  <c r="H109" i="50"/>
  <c r="H69" i="50"/>
  <c r="H157" i="50"/>
  <c r="H153" i="50"/>
  <c r="H143" i="50"/>
  <c r="H120" i="50"/>
  <c r="H118" i="50"/>
  <c r="H101" i="50"/>
  <c r="H88" i="50"/>
  <c r="H86" i="50"/>
  <c r="H67" i="50"/>
  <c r="H56" i="50"/>
  <c r="H54" i="50"/>
  <c r="J50" i="50"/>
  <c r="H50" i="50" s="1"/>
  <c r="H36" i="50"/>
  <c r="H34" i="50"/>
  <c r="H22" i="50"/>
  <c r="H20" i="50"/>
  <c r="H146" i="50"/>
  <c r="H129" i="50"/>
  <c r="H125" i="50"/>
  <c r="H97" i="50"/>
  <c r="H93" i="50"/>
  <c r="I85" i="50"/>
  <c r="H85" i="50" s="1"/>
  <c r="H83" i="50"/>
  <c r="H72" i="50"/>
  <c r="H70" i="50"/>
  <c r="H45" i="50"/>
  <c r="H41" i="50"/>
  <c r="H31" i="50"/>
  <c r="I19" i="50"/>
  <c r="H174" i="50"/>
  <c r="I159" i="50"/>
  <c r="H159" i="50" s="1"/>
  <c r="H142" i="50"/>
  <c r="H140" i="50"/>
  <c r="H138" i="50"/>
  <c r="J132" i="50"/>
  <c r="H132" i="50" s="1"/>
  <c r="H117" i="50"/>
  <c r="H104" i="50"/>
  <c r="H102" i="50"/>
  <c r="H64" i="50"/>
  <c r="H59" i="50"/>
  <c r="H49" i="50"/>
  <c r="H33" i="50"/>
  <c r="H23" i="50"/>
  <c r="H17" i="50"/>
  <c r="H179" i="50"/>
  <c r="H183" i="50" s="1"/>
  <c r="I183" i="50"/>
  <c r="H165" i="50"/>
  <c r="H151" i="50"/>
  <c r="H134" i="50"/>
  <c r="H123" i="50"/>
  <c r="H107" i="50"/>
  <c r="H91" i="50"/>
  <c r="H81" i="50"/>
  <c r="H74" i="50"/>
  <c r="H65" i="50"/>
  <c r="H58" i="50"/>
  <c r="H39" i="50"/>
  <c r="H29" i="50"/>
  <c r="H171" i="50"/>
  <c r="H156" i="50"/>
  <c r="H154" i="50"/>
  <c r="H149" i="50"/>
  <c r="H141" i="50"/>
  <c r="H128" i="50"/>
  <c r="H126" i="50"/>
  <c r="H121" i="50"/>
  <c r="H112" i="50"/>
  <c r="H110" i="50"/>
  <c r="H105" i="50"/>
  <c r="H96" i="50"/>
  <c r="H94" i="50"/>
  <c r="H89" i="50"/>
  <c r="H44" i="50"/>
  <c r="H42" i="50"/>
  <c r="H37" i="50"/>
  <c r="H21" i="50"/>
  <c r="H177" i="50"/>
  <c r="H169" i="50"/>
  <c r="H131" i="50"/>
  <c r="H115" i="50"/>
  <c r="H99" i="50"/>
  <c r="H82" i="50"/>
  <c r="H73" i="50"/>
  <c r="H66" i="50"/>
  <c r="H57" i="50"/>
  <c r="H47" i="50"/>
  <c r="J147" i="50"/>
  <c r="I147" i="50"/>
  <c r="H147" i="50" s="1"/>
  <c r="H175" i="50"/>
  <c r="H163" i="50"/>
  <c r="H160" i="50"/>
  <c r="H144" i="50"/>
  <c r="H139" i="50"/>
  <c r="H84" i="50"/>
  <c r="H79" i="50"/>
  <c r="H76" i="50"/>
  <c r="H71" i="50"/>
  <c r="H68" i="50"/>
  <c r="H63" i="50"/>
  <c r="H60" i="50"/>
  <c r="H55" i="50"/>
  <c r="H52" i="50"/>
  <c r="H24" i="50"/>
  <c r="H176" i="50"/>
  <c r="H167" i="50"/>
  <c r="H164" i="50"/>
  <c r="H155" i="50"/>
  <c r="H152" i="50"/>
  <c r="H135" i="50"/>
  <c r="H127" i="50"/>
  <c r="H124" i="50"/>
  <c r="H119" i="50"/>
  <c r="H116" i="50"/>
  <c r="H111" i="50"/>
  <c r="H108" i="50"/>
  <c r="H103" i="50"/>
  <c r="H100" i="50"/>
  <c r="H95" i="50"/>
  <c r="H92" i="50"/>
  <c r="H87" i="50"/>
  <c r="H43" i="50"/>
  <c r="H40" i="50"/>
  <c r="H35" i="50"/>
  <c r="H32" i="50"/>
  <c r="I173" i="50"/>
  <c r="H173" i="50" s="1"/>
  <c r="J166" i="50"/>
  <c r="H166" i="50" s="1"/>
  <c r="J137" i="50"/>
  <c r="H137" i="50" s="1"/>
  <c r="H27" i="50"/>
  <c r="H19" i="50"/>
  <c r="I16" i="50"/>
  <c r="D178" i="50"/>
  <c r="I178" i="50" l="1"/>
  <c r="J178" i="50"/>
  <c r="H16" i="50"/>
  <c r="D48" i="50"/>
  <c r="H178" i="50" l="1"/>
  <c r="I48" i="50"/>
  <c r="J48" i="50"/>
  <c r="J182" i="50" s="1"/>
  <c r="F118" i="34"/>
  <c r="J118" i="34" s="1"/>
  <c r="H117" i="34"/>
  <c r="F117" i="34"/>
  <c r="K117" i="34" s="1"/>
  <c r="H116" i="34"/>
  <c r="K116" i="34" s="1"/>
  <c r="F116" i="34"/>
  <c r="J116" i="34" s="1"/>
  <c r="D115" i="34"/>
  <c r="H115" i="34" s="1"/>
  <c r="K115" i="34" s="1"/>
  <c r="F113" i="34"/>
  <c r="F112" i="34"/>
  <c r="F111" i="34"/>
  <c r="F110" i="34"/>
  <c r="F109" i="34"/>
  <c r="F108" i="34"/>
  <c r="F107" i="34"/>
  <c r="D106" i="34"/>
  <c r="F106" i="34" s="1"/>
  <c r="F105" i="34"/>
  <c r="H104" i="34"/>
  <c r="K104" i="34" s="1"/>
  <c r="F103" i="34"/>
  <c r="F102" i="34"/>
  <c r="F101" i="34"/>
  <c r="F100" i="34"/>
  <c r="F99" i="34"/>
  <c r="F98" i="34"/>
  <c r="F97" i="34"/>
  <c r="H96" i="34"/>
  <c r="K96" i="34" s="1"/>
  <c r="F95" i="34"/>
  <c r="F94" i="34"/>
  <c r="H93" i="34"/>
  <c r="K93" i="34" s="1"/>
  <c r="F92" i="34"/>
  <c r="F91" i="34"/>
  <c r="F90" i="34"/>
  <c r="F89" i="34"/>
  <c r="F88" i="34"/>
  <c r="F87" i="34"/>
  <c r="H86" i="34"/>
  <c r="K86" i="34" s="1"/>
  <c r="F84" i="34"/>
  <c r="F83" i="34"/>
  <c r="H82" i="34"/>
  <c r="K82" i="34" s="1"/>
  <c r="F81" i="34"/>
  <c r="F80" i="34"/>
  <c r="F79" i="34"/>
  <c r="H78" i="34"/>
  <c r="K78" i="34" s="1"/>
  <c r="F77" i="34"/>
  <c r="F76" i="34"/>
  <c r="H75" i="34"/>
  <c r="K75" i="34" s="1"/>
  <c r="F74" i="34"/>
  <c r="F73" i="34"/>
  <c r="H72" i="34"/>
  <c r="K72" i="34" s="1"/>
  <c r="F71" i="34"/>
  <c r="F70" i="34"/>
  <c r="H69" i="34"/>
  <c r="K69" i="34" s="1"/>
  <c r="F68" i="34"/>
  <c r="F67" i="34"/>
  <c r="H66" i="34"/>
  <c r="K66" i="34" s="1"/>
  <c r="F65" i="34"/>
  <c r="F64" i="34"/>
  <c r="H63" i="34"/>
  <c r="K63" i="34" s="1"/>
  <c r="F62" i="34"/>
  <c r="F61" i="34"/>
  <c r="F60" i="34"/>
  <c r="H59" i="34"/>
  <c r="K59" i="34" s="1"/>
  <c r="F58" i="34"/>
  <c r="F57" i="34"/>
  <c r="F56" i="34"/>
  <c r="F55" i="34"/>
  <c r="F54" i="34"/>
  <c r="H53" i="34"/>
  <c r="K53" i="34" s="1"/>
  <c r="F51" i="34"/>
  <c r="F50" i="34"/>
  <c r="F49" i="34"/>
  <c r="F48" i="34"/>
  <c r="D47" i="34"/>
  <c r="F47" i="34" s="1"/>
  <c r="H46" i="34"/>
  <c r="K46" i="34" s="1"/>
  <c r="F45" i="34"/>
  <c r="F44" i="34"/>
  <c r="F43" i="34"/>
  <c r="F42" i="34"/>
  <c r="F41" i="34"/>
  <c r="F40" i="34"/>
  <c r="F39" i="34"/>
  <c r="H38" i="34"/>
  <c r="K38" i="34" s="1"/>
  <c r="H36" i="34"/>
  <c r="K36" i="34" s="1"/>
  <c r="I36" i="34" s="1"/>
  <c r="D34" i="34"/>
  <c r="H34" i="34" s="1"/>
  <c r="K34" i="34" s="1"/>
  <c r="F33" i="34"/>
  <c r="F32" i="34"/>
  <c r="H31" i="34"/>
  <c r="K31" i="34" s="1"/>
  <c r="E29" i="34"/>
  <c r="F29" i="34" s="1"/>
  <c r="E26" i="34"/>
  <c r="F26" i="34" s="1"/>
  <c r="D25" i="34"/>
  <c r="F25" i="34" s="1"/>
  <c r="D24" i="34"/>
  <c r="H24" i="34" s="1"/>
  <c r="K24" i="34" s="1"/>
  <c r="D22" i="34"/>
  <c r="H22" i="34" s="1"/>
  <c r="K22" i="34" s="1"/>
  <c r="J21" i="34"/>
  <c r="G21" i="34"/>
  <c r="D21" i="34"/>
  <c r="J20" i="34"/>
  <c r="D20" i="34"/>
  <c r="H20" i="34" s="1"/>
  <c r="K20" i="34" s="1"/>
  <c r="F118" i="35"/>
  <c r="J118" i="35" s="1"/>
  <c r="H117" i="35"/>
  <c r="F117" i="35"/>
  <c r="K117" i="35" s="1"/>
  <c r="H116" i="35"/>
  <c r="K116" i="35" s="1"/>
  <c r="F116" i="35"/>
  <c r="J116" i="35" s="1"/>
  <c r="H115" i="35"/>
  <c r="K115" i="35" s="1"/>
  <c r="F115" i="35"/>
  <c r="J115" i="35" s="1"/>
  <c r="F113" i="35"/>
  <c r="F112" i="35"/>
  <c r="F111" i="35"/>
  <c r="F110" i="35"/>
  <c r="F109" i="35"/>
  <c r="F108" i="35"/>
  <c r="F107" i="35"/>
  <c r="D106" i="35"/>
  <c r="F106" i="35" s="1"/>
  <c r="F105" i="35"/>
  <c r="H104" i="35"/>
  <c r="K104" i="35" s="1"/>
  <c r="F103" i="35"/>
  <c r="F102" i="35"/>
  <c r="F101" i="35"/>
  <c r="F100" i="35"/>
  <c r="F99" i="35"/>
  <c r="F98" i="35"/>
  <c r="F97" i="35"/>
  <c r="H96" i="35"/>
  <c r="K96" i="35" s="1"/>
  <c r="F95" i="35"/>
  <c r="F94" i="35"/>
  <c r="H93" i="35"/>
  <c r="K93" i="35" s="1"/>
  <c r="F92" i="35"/>
  <c r="F91" i="35"/>
  <c r="F90" i="35"/>
  <c r="F89" i="35"/>
  <c r="F88" i="35"/>
  <c r="F87" i="35"/>
  <c r="H86" i="35"/>
  <c r="K86" i="35" s="1"/>
  <c r="F84" i="35"/>
  <c r="F83" i="35"/>
  <c r="H82" i="35"/>
  <c r="K82" i="35" s="1"/>
  <c r="F81" i="35"/>
  <c r="F80" i="35"/>
  <c r="F79" i="35"/>
  <c r="H78" i="35"/>
  <c r="K78" i="35" s="1"/>
  <c r="F77" i="35"/>
  <c r="F76" i="35"/>
  <c r="H75" i="35"/>
  <c r="K75" i="35" s="1"/>
  <c r="F74" i="35"/>
  <c r="F73" i="35"/>
  <c r="H72" i="35"/>
  <c r="K72" i="35" s="1"/>
  <c r="F71" i="35"/>
  <c r="F70" i="35"/>
  <c r="H69" i="35"/>
  <c r="K69" i="35" s="1"/>
  <c r="F68" i="35"/>
  <c r="F67" i="35"/>
  <c r="H66" i="35"/>
  <c r="K66" i="35" s="1"/>
  <c r="F65" i="35"/>
  <c r="F64" i="35"/>
  <c r="H63" i="35"/>
  <c r="K63" i="35" s="1"/>
  <c r="F62" i="35"/>
  <c r="F61" i="35"/>
  <c r="F60" i="35"/>
  <c r="H59" i="35"/>
  <c r="K59" i="35" s="1"/>
  <c r="F58" i="35"/>
  <c r="F57" i="35"/>
  <c r="F56" i="35"/>
  <c r="F55" i="35"/>
  <c r="F54" i="35"/>
  <c r="D53" i="35"/>
  <c r="H53" i="35" s="1"/>
  <c r="K53" i="35" s="1"/>
  <c r="F51" i="35"/>
  <c r="F50" i="35"/>
  <c r="F49" i="35"/>
  <c r="F48" i="35"/>
  <c r="D47" i="35"/>
  <c r="F47" i="35" s="1"/>
  <c r="H46" i="35"/>
  <c r="K46" i="35" s="1"/>
  <c r="F45" i="35"/>
  <c r="F44" i="35"/>
  <c r="F43" i="35"/>
  <c r="F42" i="35"/>
  <c r="F41" i="35"/>
  <c r="F40" i="35"/>
  <c r="F39" i="35"/>
  <c r="H38" i="35"/>
  <c r="K38" i="35" s="1"/>
  <c r="H36" i="35"/>
  <c r="K36" i="35" s="1"/>
  <c r="I36" i="35" s="1"/>
  <c r="D34" i="35"/>
  <c r="H34" i="35" s="1"/>
  <c r="K34" i="35" s="1"/>
  <c r="F33" i="35"/>
  <c r="F32" i="35"/>
  <c r="H31" i="35"/>
  <c r="K31" i="35" s="1"/>
  <c r="E29" i="35"/>
  <c r="F29" i="35" s="1"/>
  <c r="E26" i="35"/>
  <c r="F26" i="35" s="1"/>
  <c r="D25" i="35"/>
  <c r="F25" i="35" s="1"/>
  <c r="D24" i="35"/>
  <c r="H24" i="35" s="1"/>
  <c r="K24" i="35" s="1"/>
  <c r="D22" i="35"/>
  <c r="H22" i="35" s="1"/>
  <c r="K22" i="35" s="1"/>
  <c r="J21" i="35"/>
  <c r="G21" i="35"/>
  <c r="D21" i="35"/>
  <c r="J20" i="35"/>
  <c r="D20" i="35"/>
  <c r="H20" i="35" s="1"/>
  <c r="K20" i="35" s="1"/>
  <c r="H48" i="50" l="1"/>
  <c r="H182" i="50" s="1"/>
  <c r="I182" i="50"/>
  <c r="J184" i="50"/>
  <c r="J185" i="50" s="1"/>
  <c r="J24" i="34"/>
  <c r="I24" i="34" s="1"/>
  <c r="J82" i="34"/>
  <c r="J53" i="35"/>
  <c r="I53" i="35" s="1"/>
  <c r="J93" i="34"/>
  <c r="J63" i="34"/>
  <c r="J72" i="35"/>
  <c r="I72" i="35" s="1"/>
  <c r="J31" i="35"/>
  <c r="I31" i="35" s="1"/>
  <c r="I118" i="35"/>
  <c r="D23" i="35"/>
  <c r="F23" i="35" s="1"/>
  <c r="J22" i="35" s="1"/>
  <c r="I22" i="35" s="1"/>
  <c r="D27" i="35"/>
  <c r="H27" i="35" s="1"/>
  <c r="K27" i="35" s="1"/>
  <c r="J86" i="35"/>
  <c r="I86" i="35" s="1"/>
  <c r="H21" i="34"/>
  <c r="K21" i="34" s="1"/>
  <c r="I21" i="34" s="1"/>
  <c r="J53" i="34"/>
  <c r="I53" i="34" s="1"/>
  <c r="J72" i="34"/>
  <c r="I72" i="34" s="1"/>
  <c r="J86" i="34"/>
  <c r="I86" i="34" s="1"/>
  <c r="J66" i="35"/>
  <c r="I66" i="35" s="1"/>
  <c r="J66" i="34"/>
  <c r="I66" i="34" s="1"/>
  <c r="J75" i="35"/>
  <c r="I75" i="35" s="1"/>
  <c r="D27" i="34"/>
  <c r="D28" i="34" s="1"/>
  <c r="F28" i="34" s="1"/>
  <c r="J27" i="34" s="1"/>
  <c r="J46" i="34"/>
  <c r="I46" i="34" s="1"/>
  <c r="J31" i="34"/>
  <c r="I31" i="34" s="1"/>
  <c r="I63" i="34"/>
  <c r="D35" i="34"/>
  <c r="F35" i="34" s="1"/>
  <c r="J34" i="34" s="1"/>
  <c r="I34" i="34" s="1"/>
  <c r="J75" i="34"/>
  <c r="I75" i="34" s="1"/>
  <c r="D23" i="34"/>
  <c r="F23" i="34" s="1"/>
  <c r="J22" i="34" s="1"/>
  <c r="I22" i="34" s="1"/>
  <c r="J78" i="34"/>
  <c r="I78" i="34" s="1"/>
  <c r="I116" i="34"/>
  <c r="J59" i="34"/>
  <c r="I59" i="34" s="1"/>
  <c r="J38" i="34"/>
  <c r="I38" i="34" s="1"/>
  <c r="J69" i="34"/>
  <c r="I69" i="34" s="1"/>
  <c r="J104" i="34"/>
  <c r="I104" i="34" s="1"/>
  <c r="J96" i="34"/>
  <c r="I96" i="34" s="1"/>
  <c r="I82" i="34"/>
  <c r="I93" i="34"/>
  <c r="I20" i="34"/>
  <c r="F115" i="34"/>
  <c r="J115" i="34" s="1"/>
  <c r="I115" i="34" s="1"/>
  <c r="J117" i="34"/>
  <c r="I117" i="34" s="1"/>
  <c r="I115" i="35"/>
  <c r="J59" i="35"/>
  <c r="I59" i="35" s="1"/>
  <c r="J38" i="35"/>
  <c r="I38" i="35" s="1"/>
  <c r="J63" i="35"/>
  <c r="I63" i="35" s="1"/>
  <c r="J82" i="35"/>
  <c r="I82" i="35" s="1"/>
  <c r="J93" i="35"/>
  <c r="I93" i="35" s="1"/>
  <c r="J104" i="35"/>
  <c r="I104" i="35" s="1"/>
  <c r="I116" i="35"/>
  <c r="H21" i="35"/>
  <c r="K21" i="35" s="1"/>
  <c r="I21" i="35" s="1"/>
  <c r="J96" i="35"/>
  <c r="I96" i="35" s="1"/>
  <c r="D35" i="35"/>
  <c r="F35" i="35" s="1"/>
  <c r="J34" i="35" s="1"/>
  <c r="I34" i="35" s="1"/>
  <c r="J46" i="35"/>
  <c r="I46" i="35" s="1"/>
  <c r="J69" i="35"/>
  <c r="I69" i="35" s="1"/>
  <c r="J78" i="35"/>
  <c r="I78" i="35" s="1"/>
  <c r="J24" i="35"/>
  <c r="I24" i="35" s="1"/>
  <c r="I20" i="35"/>
  <c r="J117" i="35"/>
  <c r="I117" i="35" s="1"/>
  <c r="I184" i="50" l="1"/>
  <c r="I185" i="50" s="1"/>
  <c r="H184" i="50"/>
  <c r="H185" i="50"/>
  <c r="H27" i="34"/>
  <c r="K27" i="34" s="1"/>
  <c r="K119" i="34" s="1"/>
  <c r="K120" i="34" s="1"/>
  <c r="K121" i="34" s="1"/>
  <c r="K122" i="34" s="1"/>
  <c r="K123" i="34" s="1"/>
  <c r="K124" i="34" s="1"/>
  <c r="J119" i="34"/>
  <c r="J120" i="34" s="1"/>
  <c r="J121" i="34" s="1"/>
  <c r="J122" i="34" s="1"/>
  <c r="J123" i="34" s="1"/>
  <c r="J124" i="34" s="1"/>
  <c r="K119" i="35"/>
  <c r="K120" i="35" s="1"/>
  <c r="K121" i="35" s="1"/>
  <c r="K122" i="35" s="1"/>
  <c r="K123" i="35" s="1"/>
  <c r="K124" i="35" s="1"/>
  <c r="D28" i="35"/>
  <c r="F28" i="35" s="1"/>
  <c r="J27" i="35" s="1"/>
  <c r="I27" i="34" l="1"/>
  <c r="I119" i="34" s="1"/>
  <c r="I120" i="34" s="1"/>
  <c r="I121" i="34" s="1"/>
  <c r="I122" i="34" s="1"/>
  <c r="I123" i="34" s="1"/>
  <c r="I124" i="34" s="1"/>
  <c r="I27" i="35"/>
  <c r="I119" i="35" s="1"/>
  <c r="I120" i="35" s="1"/>
  <c r="I121" i="35" s="1"/>
  <c r="I122" i="35" s="1"/>
  <c r="I123" i="35" s="1"/>
  <c r="I124" i="35" s="1"/>
  <c r="J119" i="35"/>
  <c r="J120" i="35" s="1"/>
  <c r="J121" i="35" s="1"/>
  <c r="J122" i="35" s="1"/>
  <c r="J123" i="35" s="1"/>
  <c r="J124" i="35" s="1"/>
  <c r="E174" i="50"/>
  <c r="E160" i="50"/>
  <c r="E175" i="50"/>
  <c r="E172" i="50"/>
  <c r="E162" i="50"/>
  <c r="E164" i="50"/>
  <c r="E177" i="50"/>
  <c r="E161" i="50"/>
  <c r="E170" i="50"/>
  <c r="E176" i="50"/>
  <c r="E169" i="50"/>
  <c r="E163" i="50"/>
  <c r="E171" i="50"/>
  <c r="E165" i="50"/>
  <c r="E168" i="50"/>
  <c r="E167" i="50"/>
  <c r="E179" i="50"/>
  <c r="E142" i="50"/>
  <c r="E153" i="50"/>
  <c r="E149" i="50"/>
  <c r="E145" i="50"/>
  <c r="E146" i="50"/>
  <c r="E140" i="50"/>
  <c r="E143" i="50"/>
  <c r="E141" i="50"/>
  <c r="E157" i="50"/>
  <c r="E151" i="50"/>
  <c r="E144" i="50"/>
  <c r="E150" i="50"/>
  <c r="E155" i="50"/>
  <c r="E156" i="50"/>
  <c r="E139" i="50"/>
  <c r="E152" i="50"/>
  <c r="E138" i="50"/>
  <c r="E148" i="50"/>
  <c r="E154" i="50"/>
  <c r="E134" i="50"/>
  <c r="E133" i="50"/>
  <c r="E135" i="50"/>
</calcChain>
</file>

<file path=xl/sharedStrings.xml><?xml version="1.0" encoding="utf-8"?>
<sst xmlns="http://schemas.openxmlformats.org/spreadsheetml/2006/main" count="880" uniqueCount="344">
  <si>
    <t>М.П.</t>
  </si>
  <si>
    <t>№ п/п</t>
  </si>
  <si>
    <t>Наименование работ и материалов</t>
  </si>
  <si>
    <t>Ед. изм.</t>
  </si>
  <si>
    <t>Кол-во</t>
  </si>
  <si>
    <t>Стоимость материалов</t>
  </si>
  <si>
    <t>Стоимость работы</t>
  </si>
  <si>
    <t xml:space="preserve">СТОИМОСТЬ ВСЕГО,   в т.ч. </t>
  </si>
  <si>
    <t>Общая</t>
  </si>
  <si>
    <t>ВСЕГО</t>
  </si>
  <si>
    <t>Мат-лы</t>
  </si>
  <si>
    <t>Работа</t>
  </si>
  <si>
    <t>м2</t>
  </si>
  <si>
    <t>м3</t>
  </si>
  <si>
    <t>Крепеж</t>
  </si>
  <si>
    <t>м.п.</t>
  </si>
  <si>
    <t>Итого:</t>
  </si>
  <si>
    <t>НДС (20%)</t>
  </si>
  <si>
    <t>Итого по смете:</t>
  </si>
  <si>
    <t>Заказчик:  ООО "ЕВРОПА"</t>
  </si>
  <si>
    <t>1</t>
  </si>
  <si>
    <t>2</t>
  </si>
  <si>
    <t>шт</t>
  </si>
  <si>
    <t>л</t>
  </si>
  <si>
    <t>кг</t>
  </si>
  <si>
    <t>Карниз К-1. Производство и монтаж</t>
  </si>
  <si>
    <t>Карниз К-1</t>
  </si>
  <si>
    <t>Клей для монтажа</t>
  </si>
  <si>
    <t>Крепление декоративного эремента</t>
  </si>
  <si>
    <t>Грунтовка под декоративную штукатурку</t>
  </si>
  <si>
    <t>Декоративная штукатурка</t>
  </si>
  <si>
    <t>Отлив К-1</t>
  </si>
  <si>
    <t>Клей полиуретановый монтажный</t>
  </si>
  <si>
    <t>уп</t>
  </si>
  <si>
    <t>Сетка армирующая фасадная</t>
  </si>
  <si>
    <t>Клей для содания армирующего слоя</t>
  </si>
  <si>
    <t>т</t>
  </si>
  <si>
    <t>Монтаж разряженой контробрешетки</t>
  </si>
  <si>
    <t>Саморезы 5,5х 71 с ЭПДМ</t>
  </si>
  <si>
    <t>Огне-биозащита</t>
  </si>
  <si>
    <t>литр</t>
  </si>
  <si>
    <t>Доска 50х150</t>
  </si>
  <si>
    <t>Саморезы</t>
  </si>
  <si>
    <t>Монтаж металлочерепицы</t>
  </si>
  <si>
    <t xml:space="preserve">Металлочерепица монтерей РЕ  0,5 RAL 3005     </t>
  </si>
  <si>
    <t>Саморезы 4,8х 28 с ЭПДМ</t>
  </si>
  <si>
    <t xml:space="preserve">Упаковка для металлочерепицы L = 5,5м   </t>
  </si>
  <si>
    <t>Монтаж торцевых планок</t>
  </si>
  <si>
    <t>м</t>
  </si>
  <si>
    <t>Торцевая планка прямая L=2м</t>
  </si>
  <si>
    <t>Монтаж карнизной планки</t>
  </si>
  <si>
    <t>Карнизная планка L=2м</t>
  </si>
  <si>
    <t>Монтаж каркаса карнизного свеса</t>
  </si>
  <si>
    <t>Профиль потолочный 60х27</t>
  </si>
  <si>
    <t>Саморез с пресшайбой (Сверло) 19</t>
  </si>
  <si>
    <t>Монтаж карнизной фаски</t>
  </si>
  <si>
    <t>Фаска карнизная алюминевая 2,54х0,2</t>
  </si>
  <si>
    <t>Монтаж софитов</t>
  </si>
  <si>
    <t xml:space="preserve">J-профиль алюминевыйL=2м </t>
  </si>
  <si>
    <t>Софит аллюминевый 3,66х0,3</t>
  </si>
  <si>
    <t xml:space="preserve">Монтаж снегозадержателей </t>
  </si>
  <si>
    <t>Снегозадержатель  трубчатый L= 3 м RAL 3005</t>
  </si>
  <si>
    <t>Дополнительные опоры для снегозадержателей</t>
  </si>
  <si>
    <t>4</t>
  </si>
  <si>
    <t>Ед.изм</t>
  </si>
  <si>
    <t>Ед.изм.</t>
  </si>
  <si>
    <t>Проволока вязальная</t>
  </si>
  <si>
    <t>Бетонирование фундаментной плиты</t>
  </si>
  <si>
    <t>Бетон В25</t>
  </si>
  <si>
    <t>Аренда бетононасоса</t>
  </si>
  <si>
    <t>смена</t>
  </si>
  <si>
    <t>Монтаж-демонтаж опалубки</t>
  </si>
  <si>
    <t>Аренда опалубки</t>
  </si>
  <si>
    <t>Генеральный директор ООО "СтройБизнес"</t>
  </si>
  <si>
    <t>Электроды</t>
  </si>
  <si>
    <t>3</t>
  </si>
  <si>
    <t>Генеральный директор ООО "ЕВРОПА"</t>
  </si>
  <si>
    <t>Приложение № 1.3. к ДОГОВОРУ ПОДРЯДА № 19-2019 от 16 января 2019 года</t>
  </si>
  <si>
    <r>
      <t xml:space="preserve">    ООО "</t>
    </r>
    <r>
      <rPr>
        <b/>
        <i/>
        <u/>
        <sz val="12"/>
        <color indexed="8"/>
        <rFont val="Times New Roman"/>
        <family val="1"/>
        <charset val="204"/>
      </rPr>
      <t>С</t>
    </r>
    <r>
      <rPr>
        <i/>
        <u/>
        <sz val="12"/>
        <color indexed="8"/>
        <rFont val="Times New Roman"/>
        <family val="1"/>
        <charset val="204"/>
      </rPr>
      <t>ТРОЙ</t>
    </r>
    <r>
      <rPr>
        <b/>
        <i/>
        <u/>
        <sz val="12"/>
        <color indexed="8"/>
        <rFont val="Times New Roman"/>
        <family val="1"/>
        <charset val="204"/>
      </rPr>
      <t>Б</t>
    </r>
    <r>
      <rPr>
        <i/>
        <u/>
        <sz val="12"/>
        <color indexed="8"/>
        <rFont val="Times New Roman"/>
        <family val="1"/>
        <charset val="204"/>
      </rPr>
      <t>ИЗНЕ</t>
    </r>
    <r>
      <rPr>
        <b/>
        <i/>
        <u/>
        <sz val="12"/>
        <color indexed="8"/>
        <rFont val="Times New Roman"/>
        <family val="1"/>
        <charset val="204"/>
      </rPr>
      <t>С</t>
    </r>
    <r>
      <rPr>
        <i/>
        <u/>
        <sz val="12"/>
        <color indexed="8"/>
        <rFont val="Times New Roman"/>
        <family val="1"/>
        <charset val="204"/>
      </rPr>
      <t xml:space="preserve">"     </t>
    </r>
  </si>
  <si>
    <t xml:space="preserve">Объект: «Аутлет – Новая Рига» (Novaya Riga Outlet Village)  расположенный по адресу: Московская область, Истринский район, с/п Обушковское, д. Покровское, земельный участок с кадастровым номером 50:08:0050416:309  и Московская область район Истринский с/пос. Обушковское, д. Покровское, ул. Центральная, дом 68 земельный участок с кадастровым номером 50:08:0050416:169 </t>
  </si>
  <si>
    <t>Подрядчик: OOO "СтройБизнес"</t>
  </si>
  <si>
    <t>Смета №</t>
  </si>
  <si>
    <t>1. Фундаметная плита под башню</t>
  </si>
  <si>
    <t>Выемка грунта</t>
  </si>
  <si>
    <t>Устройство песчаной подготовки 200мм</t>
  </si>
  <si>
    <t xml:space="preserve">Армирование фундаментной плиты толщ.250мм </t>
  </si>
  <si>
    <t>Арматура 14мм</t>
  </si>
  <si>
    <t>2. Металлоконструкции</t>
  </si>
  <si>
    <t>Монтаж металлоконструкций башен</t>
  </si>
  <si>
    <t>Металлоконструкции</t>
  </si>
  <si>
    <t>Грунтовка металлоконструкций башен</t>
  </si>
  <si>
    <t>Аренда крана</t>
  </si>
  <si>
    <t>3 Обшивка фиброцеменными плитами</t>
  </si>
  <si>
    <t>Монтаж подсистемы</t>
  </si>
  <si>
    <t>Планка стартовая</t>
  </si>
  <si>
    <t>м.п</t>
  </si>
  <si>
    <t>Брус 80*80</t>
  </si>
  <si>
    <t>Брус 100*50</t>
  </si>
  <si>
    <t xml:space="preserve">фанера 12мм </t>
  </si>
  <si>
    <t xml:space="preserve">фанера 6мм </t>
  </si>
  <si>
    <t>Перфорированный профиль</t>
  </si>
  <si>
    <t>Монтаж сайдинга</t>
  </si>
  <si>
    <t>Фиброцементный сайдинг 190х3600</t>
  </si>
  <si>
    <t>Внешний симметричный угловой профиль L=3м</t>
  </si>
  <si>
    <t>Внешний асметричный уловой профиль</t>
  </si>
  <si>
    <t>EPDM Лента 20 м</t>
  </si>
  <si>
    <t>4. Обшивка металочерепицей</t>
  </si>
  <si>
    <t>Доска 25х150</t>
  </si>
  <si>
    <t>Монтаж коньковой планки</t>
  </si>
  <si>
    <t xml:space="preserve">Конек L=2м </t>
  </si>
  <si>
    <t>5</t>
  </si>
  <si>
    <t>6</t>
  </si>
  <si>
    <t>7</t>
  </si>
  <si>
    <t>8</t>
  </si>
  <si>
    <t>9</t>
  </si>
  <si>
    <t>3. Монтаж декоративных элементов</t>
  </si>
  <si>
    <t>5.3</t>
  </si>
  <si>
    <t>osb</t>
  </si>
  <si>
    <t>5.4</t>
  </si>
  <si>
    <t xml:space="preserve">Отлив К-1 . Монтаж </t>
  </si>
  <si>
    <t>5.5</t>
  </si>
  <si>
    <t>Наличиники, подоконник. Производство и монтаж</t>
  </si>
  <si>
    <t>Наличники, подоконник декоративные</t>
  </si>
  <si>
    <t>Крепеж декоративного элемента</t>
  </si>
  <si>
    <t>5.6</t>
  </si>
  <si>
    <t>Колонны . Производство и монтаж</t>
  </si>
  <si>
    <t xml:space="preserve">Колонны  </t>
  </si>
  <si>
    <t>Мет каркаса колонны</t>
  </si>
  <si>
    <t>Подколонник</t>
  </si>
  <si>
    <t>Клей для монтажа/половина</t>
  </si>
  <si>
    <t>Крепление декоративного элемента</t>
  </si>
  <si>
    <t>5. Декоративные окна</t>
  </si>
  <si>
    <t>Монтаж светоотражающих конструкций</t>
  </si>
  <si>
    <t>Монтаж ставней</t>
  </si>
  <si>
    <t>Монтаж-демонтаж строительных лесов</t>
  </si>
  <si>
    <t>Аренда Техники</t>
  </si>
  <si>
    <t>комплекс</t>
  </si>
  <si>
    <t>ИТОГО</t>
  </si>
  <si>
    <t>________________________Г.М.Кравцов</t>
  </si>
  <si>
    <t>____________________А.И.Назаренко</t>
  </si>
  <si>
    <t xml:space="preserve"> (Башня: Тип 3)</t>
  </si>
  <si>
    <t xml:space="preserve"> (Башня: Тип 4)</t>
  </si>
  <si>
    <t>НР и ТЗР (9%)</t>
  </si>
  <si>
    <t xml:space="preserve">Приложение № 1.3. к ДОГОВОРУ ПОДРЯДА № </t>
  </si>
  <si>
    <t>3 штуки</t>
  </si>
  <si>
    <t>2 штуки</t>
  </si>
  <si>
    <t>Ведомость объёмов работ . Расчет договорной цены</t>
  </si>
  <si>
    <t>Данные о компании</t>
  </si>
  <si>
    <t>Наименование компании</t>
  </si>
  <si>
    <t>ИНН</t>
  </si>
  <si>
    <t>Адрес</t>
  </si>
  <si>
    <t>ФИО директора</t>
  </si>
  <si>
    <t>ФИО контактного лица телефон, e-mail</t>
  </si>
  <si>
    <t>№ пп</t>
  </si>
  <si>
    <t xml:space="preserve">Наименование работ </t>
  </si>
  <si>
    <t>ед. изм.</t>
  </si>
  <si>
    <t>Объём работ</t>
  </si>
  <si>
    <t>Цена за ед. изм., руб</t>
  </si>
  <si>
    <t>Стоимость,руб.</t>
  </si>
  <si>
    <t>Примечание</t>
  </si>
  <si>
    <t>всего</t>
  </si>
  <si>
    <t>в том числе</t>
  </si>
  <si>
    <t>Материалы</t>
  </si>
  <si>
    <t xml:space="preserve"> </t>
  </si>
  <si>
    <t>на выполнение строительно-монтажных работ: по разделу Вентиляция (О-88_11012 - ОВ )</t>
  </si>
  <si>
    <t>на объекте: Школа по адресу: г.Москва, НАО, п. Первомайское, вблизи д. Рогозинино.</t>
  </si>
  <si>
    <t>компл</t>
  </si>
  <si>
    <t>Монтаж воздуховодов из оцинкованной стали 0,6 мм</t>
  </si>
  <si>
    <t>Воздуховод прямоугольный сечением 300х300 мм</t>
  </si>
  <si>
    <t>Воздуховод прямоугольный сечением 400х300 мм</t>
  </si>
  <si>
    <t>Монтаж воздуховодов из оцинкованной стали 0,7 мм</t>
  </si>
  <si>
    <t>Воздуховод прямоугольный сечением 500х300 мм</t>
  </si>
  <si>
    <t>Воздуховод прямоугольный сечением 600х300 мм</t>
  </si>
  <si>
    <t>Воздуховод прямоугольный сечением 600х400 мм</t>
  </si>
  <si>
    <t>Воздуховод прямоугольный сечением 700х400 мм</t>
  </si>
  <si>
    <t>Воздуховод прямоугольный сечением 900х500 мм</t>
  </si>
  <si>
    <t>Воздуховод круглый диаметр 250 мм</t>
  </si>
  <si>
    <t>Монтаж воздуховодов из оцинкованной стали 0,55 мм</t>
  </si>
  <si>
    <t>Воздуховод круглый диаметр 125 мм</t>
  </si>
  <si>
    <t>Воздуховод круглый диаметр 160 мм</t>
  </si>
  <si>
    <t>Воздуховод круглый диаметр 200 мм</t>
  </si>
  <si>
    <t>Монтаж воздуховодов из оцинкованной стали 1 мм</t>
  </si>
  <si>
    <t>Воздуховод прямоугольный сечением 600х600 мм</t>
  </si>
  <si>
    <t>Воздуховод прямоугольный сечением 650х650 мм</t>
  </si>
  <si>
    <t>Воздуховод прямоугольный сечением 700х500 мм</t>
  </si>
  <si>
    <t>Воздуховод прямоугольный сечением 700х600 мм</t>
  </si>
  <si>
    <t>Воздуховод прямоугольный сечением 750х750 мм</t>
  </si>
  <si>
    <t>Воздуховод прямоугольный сечением 900х600 мм</t>
  </si>
  <si>
    <t>Воздуховод прямоугольный сечением 1000х500 мм</t>
  </si>
  <si>
    <t>Воздуховод прямоугольный сечением 1000х600 мм</t>
  </si>
  <si>
    <t>Воздуховод прямоугольный сечением 1000х700 мм</t>
  </si>
  <si>
    <t>Воздуховод прямоугольный сечением 1000х800 мм</t>
  </si>
  <si>
    <t>Воздуховод прямоугольный сечением 1000х1000 мм</t>
  </si>
  <si>
    <t>Воздуховод прямоугольный сечением 1100х1100 мм</t>
  </si>
  <si>
    <t>Монтаж воздуховодов пластиковых</t>
  </si>
  <si>
    <t>Воздуховод круглый диаметр 200 мм для круглых каналов</t>
  </si>
  <si>
    <t>Аренда лесов и подмостей</t>
  </si>
  <si>
    <t>Монтаж фасонных частей круглых воздуховодов из оцинкованной стали</t>
  </si>
  <si>
    <t xml:space="preserve">Врезка круглая Ø125-300х300 </t>
  </si>
  <si>
    <t>Врезка круглая Ø125-400х300</t>
  </si>
  <si>
    <t>Врезка круглая Ø125-500х300</t>
  </si>
  <si>
    <t>Врезка круглая Ø125-600х400</t>
  </si>
  <si>
    <t>Врезка круглая Ø125-Ø160</t>
  </si>
  <si>
    <t>Врезка круглая Ø125-Ø200</t>
  </si>
  <si>
    <t>Врезка круглая Ø125-Ø250</t>
  </si>
  <si>
    <t xml:space="preserve">Врезка круглая Ø160-300х300 </t>
  </si>
  <si>
    <t>Врезка круглая Ø160-400х300</t>
  </si>
  <si>
    <t>Врезка круглая Ø160-500х300</t>
  </si>
  <si>
    <t>Врезка круглая Ø160-700х400</t>
  </si>
  <si>
    <t>Врезка круглая Ø160-Ø160</t>
  </si>
  <si>
    <t>Врезка круглая Ø160-Ø200</t>
  </si>
  <si>
    <t>Врезка круглая Ø160-Ø250</t>
  </si>
  <si>
    <t xml:space="preserve">Врезка круглая Ø200-300х300 </t>
  </si>
  <si>
    <t>Врезка круглая Ø200-400х300</t>
  </si>
  <si>
    <t>Врезка круглая Ø200-500х300</t>
  </si>
  <si>
    <t>Врезка круглая Ø200-600х300</t>
  </si>
  <si>
    <t>Врезка круглая Ø200-600х400</t>
  </si>
  <si>
    <t>Врезка круглая Ø200-700х400</t>
  </si>
  <si>
    <t>Врезка круглая Ø200-Ø200</t>
  </si>
  <si>
    <t>Врезка круглая Ø200-Ø250</t>
  </si>
  <si>
    <t>Врезка круглая Ø250-400х300</t>
  </si>
  <si>
    <t>Врезка круглая Ø250-600х300</t>
  </si>
  <si>
    <t>Врезка круглая Ø250-700х400</t>
  </si>
  <si>
    <t>Монтаж фасонных частей прямоугольных воздуховодов из оцинкованной стали</t>
  </si>
  <si>
    <t>Врезка прямоугольная 400х300-400х300</t>
  </si>
  <si>
    <t>Врезка прямоугольная 400х300-600х400</t>
  </si>
  <si>
    <t>Врезка прямоугольная 400х300-700х400</t>
  </si>
  <si>
    <t>Врезка прямоугольная 700х600-900х600</t>
  </si>
  <si>
    <t>Врезка прямоугольная 700х600-1000х700</t>
  </si>
  <si>
    <t>1. Монтаж воздуховодов</t>
  </si>
  <si>
    <t xml:space="preserve">Отвод круглого воздуховода 46,59˚   Ø125 </t>
  </si>
  <si>
    <t>Отвод круглого воздуховода 90˚   Ø125</t>
  </si>
  <si>
    <t>Отвод круглого воздуховода 90˚   Ø160</t>
  </si>
  <si>
    <t>Отвод круглого воздуховода 90˚   Ø200</t>
  </si>
  <si>
    <t>Отвод круглого воздуховода 90˚   Ø250</t>
  </si>
  <si>
    <t>Отвод прямоугольного воздуховода 45˚  400х700</t>
  </si>
  <si>
    <t>Отвод прямоугольного воздуховода 90˚  300х300</t>
  </si>
  <si>
    <t>Отвод прямоугольного воздуховода 90˚  500х300</t>
  </si>
  <si>
    <t>Отвод прямоугольного воздуховода 90˚  500х900</t>
  </si>
  <si>
    <t>Отвод прямоугольного воздуховода 90˚  600х300</t>
  </si>
  <si>
    <t>Отвод прямоугольного воздуховода 90˚  600х700</t>
  </si>
  <si>
    <t>Отвод прямоугольного воздуховода 90˚  700х400</t>
  </si>
  <si>
    <t>Отвод прямоугольного воздуховода 90˚  700х500</t>
  </si>
  <si>
    <t>Отвод прямоугольного воздуховода 90˚  800х1000</t>
  </si>
  <si>
    <t>Отвод прямоугольного воздуховода 90˚  1000х500</t>
  </si>
  <si>
    <t>Отвод прямоугольного воздуховода 90˚  1000х700</t>
  </si>
  <si>
    <t>Переход воздуховода с круглого на прямоугольное сечение 300х300 -  Ø160</t>
  </si>
  <si>
    <t>Переход воздуховода с круглого на прямоугольное сечение 300х300 -  Ø200</t>
  </si>
  <si>
    <t>Переход воздуховода с круглого на прямоугольное сечение 300х300 -  Ø250</t>
  </si>
  <si>
    <t>Переход воздуховода с круглого на прямоугольное сечение 400х300 -  Ø200</t>
  </si>
  <si>
    <t>Переход воздуховода с круглого на прямоугольное сечение 400х300 -  Ø250</t>
  </si>
  <si>
    <t>Переход воздуховода с круглого на прямоугольное сечение 650х650 -  Ø560</t>
  </si>
  <si>
    <t>Переход круглого сечения Ø160 - Ø125</t>
  </si>
  <si>
    <t>Переход круглого сечения Ø200 - Ø160</t>
  </si>
  <si>
    <t>Переход круглого сечения Ø250 - Ø160</t>
  </si>
  <si>
    <t>Переход круглого сечения Ø250 - Ø200</t>
  </si>
  <si>
    <t>Переход воздуховода  прямоугольного сечения 400х300 -  300х300</t>
  </si>
  <si>
    <t>Переход воздуховода  прямоугольного сечения 500х300 -  400х300</t>
  </si>
  <si>
    <t>Переход воздуховода  прямоугольного сечения 600х300 -  400х300</t>
  </si>
  <si>
    <t>Переход воздуховода  прямоугольного сечения 600х300 -  500х300</t>
  </si>
  <si>
    <t>Переход воздуховода  прямоугольного сечения 600х400 -  500х300</t>
  </si>
  <si>
    <t>Переход воздуховода  прямоугольного сечения 600х400 -  600х300</t>
  </si>
  <si>
    <t>Переход воздуховода  прямоугольного сечения 700х400 -  600х300</t>
  </si>
  <si>
    <t>Переход воздуховода  прямоугольного сечения 700х400 -  600х400</t>
  </si>
  <si>
    <t>Переход воздуховода  прямоугольного сечения 700х600 -  700х500</t>
  </si>
  <si>
    <t>Переход воздуховода  прямоугольного сечения 750х750 - 650х650</t>
  </si>
  <si>
    <t>Переход воздуховода  прямоугольного сечения 900х500 - 500х900</t>
  </si>
  <si>
    <t>Переход воздуховода  прямоугольного сечения 900х500 - 600х300</t>
  </si>
  <si>
    <t>Переход воздуховода  прямоугольного сечения 900х500 - 700х400</t>
  </si>
  <si>
    <t>Переход воздуховода  прямоугольного сечения 900х600 - 700х500</t>
  </si>
  <si>
    <t>Переход воздуховода  прямоугольного сечения 1000х500 - 900х500</t>
  </si>
  <si>
    <t>Переход воздуховода  прямоугольного сечения 1000х700 - 900х600</t>
  </si>
  <si>
    <t>Переход воздуховода  прямоугольного сечения 1000х800 - 750х750</t>
  </si>
  <si>
    <t>Переход воздуховода  прямоугольного сечения 1000х800 - 1000х600</t>
  </si>
  <si>
    <t>Переход воздуховода  прямоугольного сечения 1000х1000 - 700х500</t>
  </si>
  <si>
    <t>Переход воздуховода  прямоугольного сечения 1000х1000 - 1000х600</t>
  </si>
  <si>
    <t>Переход воздуховода  прямоугольного сечения 1000х1000 - 1000х700</t>
  </si>
  <si>
    <t>Переход воздуховода  прямоугольного сечения 1100х1100 - 1000х1000</t>
  </si>
  <si>
    <t>Тройник прямоугольного сечения 900х500 - 700х400</t>
  </si>
  <si>
    <t>Тройник прямоугольного сечения равнопроходной 1000х1000</t>
  </si>
  <si>
    <t>Крепеж/металлоконструкции для крепления  воздуховодов</t>
  </si>
  <si>
    <t>Монтаж  диффузоров</t>
  </si>
  <si>
    <t>Диффузор вытяжной шумоподавляющий TFF-125</t>
  </si>
  <si>
    <t>Диффузор вытяжной шумоподавляющий TFF-160</t>
  </si>
  <si>
    <t>Диффузор приточный шумоподавляющий TFF-125</t>
  </si>
  <si>
    <t>Диффузор приточный шумоподавляющий TFF-160</t>
  </si>
  <si>
    <t>Щелевой диффузор линейный с выравнивателем потока VL-F 2-30</t>
  </si>
  <si>
    <t>Щелевой диффузор линейный без дополнительной комплектации VL-F 2-30</t>
  </si>
  <si>
    <t>2. Монтаж воздухораспределителей</t>
  </si>
  <si>
    <t>Адаптер вентиляционного диффузора 4СА-КСД - 200</t>
  </si>
  <si>
    <t>Адаптер вентиляционного диффузора 4СА-КСД - 200-И</t>
  </si>
  <si>
    <t>Адаптер вентиляционного диффузора 4СА-КСД - 250</t>
  </si>
  <si>
    <t>Монтаж решеток вентиляционных</t>
  </si>
  <si>
    <t>Решетка наружная круглая РНк 250</t>
  </si>
  <si>
    <t>Вентиляционная воздухозаборная решетка ВРЖС-900х500</t>
  </si>
  <si>
    <t>Вентиляционная выбросная решетка ВРЖС-900х500</t>
  </si>
  <si>
    <t>Воздухозаборная решетка на клапан ВРН-РКДМ-1000х900</t>
  </si>
  <si>
    <t>Выбросная решетка на клапан ВРН-РКДМ-700х600</t>
  </si>
  <si>
    <t>Выбросная решетка на клапан ВРН-РКДМ-1000х900</t>
  </si>
  <si>
    <t>Потолочная вытяжная решетка 4СА-450х450</t>
  </si>
  <si>
    <t>Потолочная вытяжная решетка 4СА-595х595</t>
  </si>
  <si>
    <t>Адаптер вентиляционной решетки VL-F КСД 2-30</t>
  </si>
  <si>
    <t>Монтаж  клапанов</t>
  </si>
  <si>
    <t>Клапан обратный RVN-800</t>
  </si>
  <si>
    <t>Клапан обратный для крышного вентилятора RVN-A-560</t>
  </si>
  <si>
    <t>Прямоугольный огнезадерживающий нормально-закрытый клапан PPK-2-90-700-600-Z-S220-X (220В АС)</t>
  </si>
  <si>
    <t>Прямоугольный огнезадерживающий нормально-закрытый клапан PPK-2-90-1000-800-Z-М24-X (24В АС/DC)</t>
  </si>
  <si>
    <t>Прямоугольный огнезадерживающий нормально-закрытый клапан PPK-2-90-1000-800-Z-М220-X (220В АС)</t>
  </si>
  <si>
    <t>Прямоугольный огнезадерживающий нормально-открытый клапан PPK-2-60-900-500-0-S220-T (220В АС)</t>
  </si>
  <si>
    <t>Монтаж  вентиляторов</t>
  </si>
  <si>
    <t>Вентилятор круглый KVR 250/1</t>
  </si>
  <si>
    <t>Вентилятор крышный дымоудаления с выбросом вверх VDNV-DU400-80F-15[15-HF-У1</t>
  </si>
  <si>
    <t xml:space="preserve">Вентилятор осевой VOP 56-5,5х30 - УХЛ в коплектации с крышей </t>
  </si>
  <si>
    <t>Стакан монтажный универсальный утепленный MVN-U-500</t>
  </si>
  <si>
    <t>Стакан монтажный универсальный утепленный MVN-U-800</t>
  </si>
  <si>
    <t>Хомут для вентилятора KVR (НТК 250)</t>
  </si>
  <si>
    <t>Монтаж  заслонок регулирующих</t>
  </si>
  <si>
    <t>Заслонка регулирующая круглая КСН 125</t>
  </si>
  <si>
    <t>Заслонка регулирующая круглая КСН 160</t>
  </si>
  <si>
    <t>Заслонка регулирующая круглая КСН 200</t>
  </si>
  <si>
    <t>Заслонка регулирующая круглая КСН 250</t>
  </si>
  <si>
    <t>Монтаж  шумоглушителя</t>
  </si>
  <si>
    <t>Шумоглушитель KNK 250/6</t>
  </si>
  <si>
    <t>Изоляция воздуховодов</t>
  </si>
  <si>
    <t>Каучуковая теплоизоляция в рулонах AIR AD 10 мм</t>
  </si>
  <si>
    <t xml:space="preserve">Комбинированное покрытие на основе базальтового рулонного материала, кашированного алюминиевой фольгой и клеевого состава, Е160, b=10 |мм МБОР-5Ф+плазас (Е60)  </t>
  </si>
  <si>
    <t>Маты из базальтовой ваты покрытые сеткой из проволоки алюминиевой фольгой Alu 1 Wiret Mat 105 50 мм</t>
  </si>
  <si>
    <t>3. Монтаж оборудования</t>
  </si>
  <si>
    <t xml:space="preserve">Итого по смете: </t>
  </si>
  <si>
    <t>НДС (5%)</t>
  </si>
  <si>
    <t>НДС (22%)</t>
  </si>
  <si>
    <t>Авансирование</t>
  </si>
  <si>
    <t>%</t>
  </si>
  <si>
    <t>Заполнить Подрядчику</t>
  </si>
  <si>
    <t>Срок выполнения работ</t>
  </si>
  <si>
    <t>мес</t>
  </si>
  <si>
    <t>НДС</t>
  </si>
  <si>
    <t>С ндс/без НДС</t>
  </si>
  <si>
    <t>Допуски СРО к указанным работам</t>
  </si>
  <si>
    <t>есть/нет</t>
  </si>
  <si>
    <t>Комментарии</t>
  </si>
  <si>
    <t>4. Пусконаладочные работы</t>
  </si>
  <si>
    <t>Пусконаладочные работы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</si>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</sst>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_р_._-;\-* #,##0.00_р_._-;_-* &quot;-&quot;??_р_._-;_-@_-"/>
    <numFmt numFmtId="165" formatCode="0.00;[Red]0.00"/>
    <numFmt numFmtId="166" formatCode="#,##0.00\ _₽"/>
    <numFmt numFmtId="167" formatCode="#,##0.00\ _р_."/>
    <numFmt numFmtId="168" formatCode="#,##0.00_₴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rgb="FF7F7F7F"/>
      <name val="Calibri"/>
      <family val="2"/>
      <charset val="204"/>
      <scheme val="minor"/>
    </font>
    <font>
      <sz val="10"/>
      <name val="Arial"/>
      <family val="2"/>
    </font>
    <font>
      <u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b/>
      <i/>
      <u/>
      <sz val="12"/>
      <color indexed="8"/>
      <name val="Times New Roman"/>
      <family val="1"/>
      <charset val="204"/>
    </font>
    <font>
      <i/>
      <u/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u/>
      <sz val="20"/>
      <name val="Times New Roman"/>
      <family val="1"/>
      <charset val="204"/>
    </font>
    <font>
      <b/>
      <sz val="20"/>
      <color theme="1"/>
      <name val="Arial Cyr"/>
      <charset val="204"/>
    </font>
    <font>
      <b/>
      <sz val="20"/>
      <color theme="1"/>
      <name val="Times New Roman"/>
      <family val="1"/>
      <charset val="204"/>
    </font>
    <font>
      <b/>
      <sz val="20"/>
      <color rgb="FF3F3F3F"/>
      <name val="Calibri"/>
      <family val="2"/>
      <charset val="204"/>
      <scheme val="minor"/>
    </font>
    <font>
      <i/>
      <sz val="20"/>
      <color theme="1"/>
      <name val="Times New Roman"/>
      <family val="1"/>
      <charset val="204"/>
    </font>
    <font>
      <b/>
      <sz val="16"/>
      <color rgb="FF3F3F3F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name val="Arial Cyr"/>
      <charset val="204"/>
    </font>
    <font>
      <b/>
      <sz val="16"/>
      <color theme="1"/>
      <name val="Times New Roman"/>
      <family val="1"/>
      <charset val="204"/>
    </font>
    <font>
      <sz val="16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13"/>
      </patternFill>
    </fill>
  </fills>
  <borders count="8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/>
      <top style="thin">
        <color rgb="FF3F3F3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thin">
        <color rgb="FF3F3F3F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3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15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164" fontId="16" fillId="0" borderId="0" applyFill="0" applyBorder="0" applyAlignment="0" applyProtection="0"/>
    <xf numFmtId="0" fontId="2" fillId="0" borderId="0"/>
    <xf numFmtId="0" fontId="12" fillId="0" borderId="0"/>
    <xf numFmtId="0" fontId="1" fillId="0" borderId="0"/>
    <xf numFmtId="0" fontId="22" fillId="0" borderId="0"/>
    <xf numFmtId="0" fontId="4" fillId="0" borderId="0"/>
    <xf numFmtId="0" fontId="24" fillId="6" borderId="33" applyNumberFormat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25">
    <xf numFmtId="0" fontId="0" fillId="0" borderId="0" xfId="0"/>
    <xf numFmtId="0" fontId="10" fillId="2" borderId="0" xfId="0" applyFont="1" applyFill="1"/>
    <xf numFmtId="0" fontId="8" fillId="2" borderId="2" xfId="15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4" fontId="7" fillId="2" borderId="8" xfId="0" applyNumberFormat="1" applyFont="1" applyFill="1" applyBorder="1" applyAlignment="1">
      <alignment horizontal="center" vertical="center"/>
    </xf>
    <xf numFmtId="164" fontId="7" fillId="2" borderId="2" xfId="2" applyFont="1" applyFill="1" applyBorder="1" applyAlignment="1">
      <alignment horizontal="right" wrapText="1"/>
    </xf>
    <xf numFmtId="4" fontId="7" fillId="2" borderId="2" xfId="0" applyNumberFormat="1" applyFont="1" applyFill="1" applyBorder="1" applyAlignment="1">
      <alignment horizontal="right" wrapText="1"/>
    </xf>
    <xf numFmtId="4" fontId="7" fillId="2" borderId="2" xfId="0" applyNumberFormat="1" applyFont="1" applyFill="1" applyBorder="1" applyAlignment="1">
      <alignment horizontal="right"/>
    </xf>
    <xf numFmtId="4" fontId="7" fillId="2" borderId="3" xfId="0" applyNumberFormat="1" applyFont="1" applyFill="1" applyBorder="1" applyAlignment="1">
      <alignment horizontal="right"/>
    </xf>
    <xf numFmtId="165" fontId="7" fillId="2" borderId="5" xfId="0" applyNumberFormat="1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center" vertical="top" wrapText="1"/>
    </xf>
    <xf numFmtId="4" fontId="7" fillId="2" borderId="5" xfId="0" applyNumberFormat="1" applyFont="1" applyFill="1" applyBorder="1" applyAlignment="1">
      <alignment horizontal="right"/>
    </xf>
    <xf numFmtId="4" fontId="7" fillId="2" borderId="6" xfId="0" applyNumberFormat="1" applyFont="1" applyFill="1" applyBorder="1" applyAlignment="1">
      <alignment horizontal="right"/>
    </xf>
    <xf numFmtId="4" fontId="7" fillId="2" borderId="12" xfId="0" applyNumberFormat="1" applyFont="1" applyFill="1" applyBorder="1" applyAlignment="1">
      <alignment horizontal="right"/>
    </xf>
    <xf numFmtId="4" fontId="7" fillId="2" borderId="21" xfId="0" applyNumberFormat="1" applyFont="1" applyFill="1" applyBorder="1" applyAlignment="1">
      <alignment horizontal="right"/>
    </xf>
    <xf numFmtId="164" fontId="7" fillId="2" borderId="8" xfId="2" applyFont="1" applyFill="1" applyBorder="1" applyAlignment="1">
      <alignment horizontal="right" wrapText="1"/>
    </xf>
    <xf numFmtId="4" fontId="7" fillId="2" borderId="8" xfId="0" applyNumberFormat="1" applyFont="1" applyFill="1" applyBorder="1" applyAlignment="1">
      <alignment horizontal="right"/>
    </xf>
    <xf numFmtId="4" fontId="7" fillId="2" borderId="17" xfId="0" applyNumberFormat="1" applyFont="1" applyFill="1" applyBorder="1" applyAlignment="1">
      <alignment horizontal="right"/>
    </xf>
    <xf numFmtId="165" fontId="7" fillId="2" borderId="8" xfId="0" applyNumberFormat="1" applyFont="1" applyFill="1" applyBorder="1" applyAlignment="1">
      <alignment horizontal="right" vertical="top" wrapText="1"/>
    </xf>
    <xf numFmtId="164" fontId="7" fillId="2" borderId="5" xfId="2" applyFont="1" applyFill="1" applyBorder="1" applyAlignment="1">
      <alignment horizontal="center" vertical="center" wrapText="1"/>
    </xf>
    <xf numFmtId="4" fontId="7" fillId="2" borderId="8" xfId="0" applyNumberFormat="1" applyFont="1" applyFill="1" applyBorder="1" applyAlignment="1">
      <alignment vertical="center"/>
    </xf>
    <xf numFmtId="4" fontId="7" fillId="2" borderId="5" xfId="0" applyNumberFormat="1" applyFont="1" applyFill="1" applyBorder="1" applyAlignment="1">
      <alignment vertical="center"/>
    </xf>
    <xf numFmtId="4" fontId="7" fillId="2" borderId="12" xfId="0" applyNumberFormat="1" applyFont="1" applyFill="1" applyBorder="1" applyAlignment="1">
      <alignment horizontal="right" vertical="center"/>
    </xf>
    <xf numFmtId="0" fontId="7" fillId="0" borderId="0" xfId="0" applyFont="1"/>
    <xf numFmtId="0" fontId="0" fillId="2" borderId="0" xfId="0" applyFill="1"/>
    <xf numFmtId="49" fontId="7" fillId="2" borderId="0" xfId="0" applyNumberFormat="1" applyFont="1" applyFill="1"/>
    <xf numFmtId="0" fontId="7" fillId="2" borderId="0" xfId="0" applyFont="1" applyFill="1"/>
    <xf numFmtId="2" fontId="7" fillId="2" borderId="0" xfId="0" applyNumberFormat="1" applyFont="1" applyFill="1"/>
    <xf numFmtId="0" fontId="7" fillId="2" borderId="0" xfId="0" applyFont="1" applyFill="1" applyAlignment="1">
      <alignment horizontal="right"/>
    </xf>
    <xf numFmtId="2" fontId="17" fillId="2" borderId="0" xfId="0" applyNumberFormat="1" applyFont="1" applyFill="1"/>
    <xf numFmtId="2" fontId="10" fillId="2" borderId="0" xfId="0" applyNumberFormat="1" applyFont="1" applyFill="1"/>
    <xf numFmtId="0" fontId="8" fillId="2" borderId="0" xfId="0" applyFont="1" applyFill="1" applyAlignment="1">
      <alignment horizontal="right"/>
    </xf>
    <xf numFmtId="49" fontId="7" fillId="0" borderId="0" xfId="0" applyNumberFormat="1" applyFont="1"/>
    <xf numFmtId="2" fontId="9" fillId="0" borderId="0" xfId="0" applyNumberFormat="1" applyFont="1" applyAlignment="1">
      <alignment horizontal="left"/>
    </xf>
    <xf numFmtId="2" fontId="8" fillId="2" borderId="5" xfId="0" applyNumberFormat="1" applyFont="1" applyFill="1" applyBorder="1"/>
    <xf numFmtId="0" fontId="8" fillId="2" borderId="5" xfId="0" applyFont="1" applyFill="1" applyBorder="1"/>
    <xf numFmtId="0" fontId="8" fillId="2" borderId="6" xfId="0" applyFont="1" applyFill="1" applyBorder="1"/>
    <xf numFmtId="49" fontId="7" fillId="2" borderId="18" xfId="0" applyNumberFormat="1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horizontal="center" wrapText="1"/>
    </xf>
    <xf numFmtId="2" fontId="8" fillId="2" borderId="19" xfId="0" applyNumberFormat="1" applyFont="1" applyFill="1" applyBorder="1"/>
    <xf numFmtId="0" fontId="8" fillId="2" borderId="19" xfId="0" applyFont="1" applyFill="1" applyBorder="1"/>
    <xf numFmtId="166" fontId="7" fillId="3" borderId="2" xfId="0" applyNumberFormat="1" applyFont="1" applyFill="1" applyBorder="1" applyAlignment="1">
      <alignment horizontal="right" wrapText="1"/>
    </xf>
    <xf numFmtId="166" fontId="8" fillId="3" borderId="2" xfId="0" applyNumberFormat="1" applyFont="1" applyFill="1" applyBorder="1" applyAlignment="1">
      <alignment horizontal="right" wrapText="1"/>
    </xf>
    <xf numFmtId="0" fontId="8" fillId="3" borderId="3" xfId="16" applyFont="1" applyFill="1" applyBorder="1"/>
    <xf numFmtId="49" fontId="7" fillId="3" borderId="11" xfId="0" applyNumberFormat="1" applyFont="1" applyFill="1" applyBorder="1" applyAlignment="1">
      <alignment horizontal="center"/>
    </xf>
    <xf numFmtId="0" fontId="8" fillId="3" borderId="13" xfId="16" applyFont="1" applyFill="1" applyBorder="1"/>
    <xf numFmtId="0" fontId="7" fillId="3" borderId="13" xfId="0" applyFont="1" applyFill="1" applyBorder="1" applyAlignment="1">
      <alignment horizontal="center"/>
    </xf>
    <xf numFmtId="166" fontId="7" fillId="3" borderId="13" xfId="0" applyNumberFormat="1" applyFont="1" applyFill="1" applyBorder="1" applyAlignment="1">
      <alignment horizontal="right" wrapText="1"/>
    </xf>
    <xf numFmtId="166" fontId="8" fillId="3" borderId="13" xfId="0" applyNumberFormat="1" applyFont="1" applyFill="1" applyBorder="1" applyAlignment="1">
      <alignment horizontal="right" wrapText="1"/>
    </xf>
    <xf numFmtId="0" fontId="8" fillId="3" borderId="14" xfId="16" applyFont="1" applyFill="1" applyBorder="1"/>
    <xf numFmtId="49" fontId="7" fillId="3" borderId="1" xfId="0" applyNumberFormat="1" applyFont="1" applyFill="1" applyBorder="1" applyAlignment="1">
      <alignment horizontal="center"/>
    </xf>
    <xf numFmtId="0" fontId="8" fillId="3" borderId="2" xfId="16" applyFont="1" applyFill="1" applyBorder="1"/>
    <xf numFmtId="0" fontId="7" fillId="3" borderId="2" xfId="0" applyFont="1" applyFill="1" applyBorder="1" applyAlignment="1">
      <alignment horizontal="center"/>
    </xf>
    <xf numFmtId="4" fontId="7" fillId="3" borderId="2" xfId="0" applyNumberFormat="1" applyFont="1" applyFill="1" applyBorder="1" applyAlignment="1">
      <alignment horizontal="center"/>
    </xf>
    <xf numFmtId="49" fontId="7" fillId="3" borderId="16" xfId="0" applyNumberFormat="1" applyFont="1" applyFill="1" applyBorder="1" applyAlignment="1">
      <alignment horizontal="center"/>
    </xf>
    <xf numFmtId="0" fontId="7" fillId="3" borderId="12" xfId="16" applyFont="1" applyFill="1" applyBorder="1" applyAlignment="1">
      <alignment horizontal="right"/>
    </xf>
    <xf numFmtId="0" fontId="7" fillId="3" borderId="12" xfId="0" applyFont="1" applyFill="1" applyBorder="1" applyAlignment="1">
      <alignment horizontal="center"/>
    </xf>
    <xf numFmtId="4" fontId="7" fillId="3" borderId="12" xfId="0" applyNumberFormat="1" applyFont="1" applyFill="1" applyBorder="1" applyAlignment="1">
      <alignment horizontal="center"/>
    </xf>
    <xf numFmtId="166" fontId="7" fillId="3" borderId="12" xfId="0" applyNumberFormat="1" applyFont="1" applyFill="1" applyBorder="1" applyAlignment="1">
      <alignment horizontal="right" wrapText="1"/>
    </xf>
    <xf numFmtId="166" fontId="8" fillId="3" borderId="12" xfId="0" applyNumberFormat="1" applyFont="1" applyFill="1" applyBorder="1" applyAlignment="1">
      <alignment horizontal="right" wrapText="1"/>
    </xf>
    <xf numFmtId="0" fontId="7" fillId="3" borderId="21" xfId="16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right"/>
    </xf>
    <xf numFmtId="49" fontId="7" fillId="2" borderId="15" xfId="0" applyNumberFormat="1" applyFont="1" applyFill="1" applyBorder="1" applyAlignment="1">
      <alignment horizontal="center"/>
    </xf>
    <xf numFmtId="0" fontId="7" fillId="3" borderId="8" xfId="16" applyFont="1" applyFill="1" applyBorder="1" applyAlignment="1">
      <alignment horizontal="right"/>
    </xf>
    <xf numFmtId="0" fontId="7" fillId="3" borderId="8" xfId="0" applyFont="1" applyFill="1" applyBorder="1" applyAlignment="1">
      <alignment horizontal="center"/>
    </xf>
    <xf numFmtId="4" fontId="7" fillId="3" borderId="8" xfId="0" applyNumberFormat="1" applyFont="1" applyFill="1" applyBorder="1" applyAlignment="1">
      <alignment horizontal="center"/>
    </xf>
    <xf numFmtId="166" fontId="7" fillId="3" borderId="8" xfId="0" applyNumberFormat="1" applyFont="1" applyFill="1" applyBorder="1" applyAlignment="1">
      <alignment horizontal="right" wrapText="1"/>
    </xf>
    <xf numFmtId="4" fontId="8" fillId="2" borderId="8" xfId="0" applyNumberFormat="1" applyFont="1" applyFill="1" applyBorder="1" applyAlignment="1">
      <alignment horizontal="right"/>
    </xf>
    <xf numFmtId="49" fontId="7" fillId="2" borderId="4" xfId="0" applyNumberFormat="1" applyFont="1" applyFill="1" applyBorder="1" applyAlignment="1">
      <alignment horizontal="center"/>
    </xf>
    <xf numFmtId="4" fontId="8" fillId="2" borderId="5" xfId="0" applyNumberFormat="1" applyFont="1" applyFill="1" applyBorder="1" applyAlignment="1">
      <alignment horizontal="right"/>
    </xf>
    <xf numFmtId="49" fontId="8" fillId="2" borderId="8" xfId="0" applyNumberFormat="1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center" wrapText="1"/>
    </xf>
    <xf numFmtId="2" fontId="8" fillId="2" borderId="8" xfId="0" applyNumberFormat="1" applyFont="1" applyFill="1" applyBorder="1"/>
    <xf numFmtId="0" fontId="8" fillId="2" borderId="8" xfId="0" applyFont="1" applyFill="1" applyBorder="1"/>
    <xf numFmtId="0" fontId="7" fillId="2" borderId="8" xfId="0" applyFont="1" applyFill="1" applyBorder="1" applyAlignment="1">
      <alignment horizontal="right" wrapText="1"/>
    </xf>
    <xf numFmtId="2" fontId="7" fillId="2" borderId="8" xfId="0" applyNumberFormat="1" applyFont="1" applyFill="1" applyBorder="1"/>
    <xf numFmtId="49" fontId="8" fillId="2" borderId="7" xfId="0" applyNumberFormat="1" applyFont="1" applyFill="1" applyBorder="1" applyAlignment="1">
      <alignment horizontal="center"/>
    </xf>
    <xf numFmtId="4" fontId="8" fillId="2" borderId="9" xfId="0" applyNumberFormat="1" applyFont="1" applyFill="1" applyBorder="1" applyAlignment="1">
      <alignment horizontal="left" vertical="center" wrapText="1"/>
    </xf>
    <xf numFmtId="4" fontId="7" fillId="2" borderId="9" xfId="0" applyNumberFormat="1" applyFont="1" applyFill="1" applyBorder="1" applyAlignment="1">
      <alignment horizontal="center"/>
    </xf>
    <xf numFmtId="4" fontId="7" fillId="2" borderId="9" xfId="0" applyNumberFormat="1" applyFont="1" applyFill="1" applyBorder="1"/>
    <xf numFmtId="4" fontId="8" fillId="2" borderId="9" xfId="0" applyNumberFormat="1" applyFont="1" applyFill="1" applyBorder="1"/>
    <xf numFmtId="4" fontId="7" fillId="2" borderId="10" xfId="0" applyNumberFormat="1" applyFont="1" applyFill="1" applyBorder="1"/>
    <xf numFmtId="4" fontId="7" fillId="2" borderId="8" xfId="0" applyNumberFormat="1" applyFont="1" applyFill="1" applyBorder="1" applyAlignment="1">
      <alignment horizontal="right" vertical="center" wrapText="1"/>
    </xf>
    <xf numFmtId="4" fontId="7" fillId="2" borderId="8" xfId="0" applyNumberFormat="1" applyFont="1" applyFill="1" applyBorder="1" applyAlignment="1">
      <alignment horizontal="center"/>
    </xf>
    <xf numFmtId="4" fontId="7" fillId="2" borderId="8" xfId="0" applyNumberFormat="1" applyFont="1" applyFill="1" applyBorder="1"/>
    <xf numFmtId="4" fontId="8" fillId="2" borderId="8" xfId="0" applyNumberFormat="1" applyFont="1" applyFill="1" applyBorder="1"/>
    <xf numFmtId="4" fontId="7" fillId="2" borderId="17" xfId="0" applyNumberFormat="1" applyFont="1" applyFill="1" applyBorder="1"/>
    <xf numFmtId="4" fontId="7" fillId="2" borderId="5" xfId="0" applyNumberFormat="1" applyFont="1" applyFill="1" applyBorder="1" applyAlignment="1">
      <alignment horizontal="right" vertical="center" wrapText="1"/>
    </xf>
    <xf numFmtId="4" fontId="7" fillId="2" borderId="5" xfId="0" applyNumberFormat="1" applyFont="1" applyFill="1" applyBorder="1" applyAlignment="1">
      <alignment horizontal="center"/>
    </xf>
    <xf numFmtId="4" fontId="7" fillId="2" borderId="5" xfId="0" applyNumberFormat="1" applyFont="1" applyFill="1" applyBorder="1"/>
    <xf numFmtId="4" fontId="8" fillId="2" borderId="5" xfId="0" applyNumberFormat="1" applyFont="1" applyFill="1" applyBorder="1"/>
    <xf numFmtId="4" fontId="7" fillId="2" borderId="6" xfId="0" applyNumberFormat="1" applyFont="1" applyFill="1" applyBorder="1"/>
    <xf numFmtId="49" fontId="8" fillId="2" borderId="15" xfId="0" applyNumberFormat="1" applyFont="1" applyFill="1" applyBorder="1" applyAlignment="1">
      <alignment horizontal="center"/>
    </xf>
    <xf numFmtId="4" fontId="8" fillId="2" borderId="8" xfId="0" applyNumberFormat="1" applyFont="1" applyFill="1" applyBorder="1" applyAlignment="1">
      <alignment horizontal="left" vertical="center" wrapText="1"/>
    </xf>
    <xf numFmtId="49" fontId="7" fillId="2" borderId="16" xfId="0" applyNumberFormat="1" applyFont="1" applyFill="1" applyBorder="1" applyAlignment="1">
      <alignment horizontal="center"/>
    </xf>
    <xf numFmtId="4" fontId="7" fillId="2" borderId="12" xfId="0" applyNumberFormat="1" applyFont="1" applyFill="1" applyBorder="1" applyAlignment="1">
      <alignment horizontal="right" vertical="center" wrapText="1"/>
    </xf>
    <xf numFmtId="4" fontId="7" fillId="2" borderId="12" xfId="0" applyNumberFormat="1" applyFont="1" applyFill="1" applyBorder="1" applyAlignment="1">
      <alignment horizontal="center"/>
    </xf>
    <xf numFmtId="4" fontId="7" fillId="2" borderId="12" xfId="0" applyNumberFormat="1" applyFont="1" applyFill="1" applyBorder="1"/>
    <xf numFmtId="4" fontId="8" fillId="2" borderId="12" xfId="0" applyNumberFormat="1" applyFont="1" applyFill="1" applyBorder="1"/>
    <xf numFmtId="4" fontId="7" fillId="2" borderId="21" xfId="0" applyNumberFormat="1" applyFont="1" applyFill="1" applyBorder="1"/>
    <xf numFmtId="49" fontId="8" fillId="2" borderId="7" xfId="9" applyNumberFormat="1" applyFont="1" applyFill="1" applyBorder="1" applyAlignment="1">
      <alignment horizontal="center"/>
    </xf>
    <xf numFmtId="4" fontId="8" fillId="2" borderId="9" xfId="9" applyNumberFormat="1" applyFont="1" applyFill="1" applyBorder="1" applyAlignment="1">
      <alignment horizontal="left"/>
    </xf>
    <xf numFmtId="4" fontId="7" fillId="2" borderId="9" xfId="9" applyNumberFormat="1" applyFont="1" applyFill="1" applyBorder="1" applyAlignment="1">
      <alignment horizontal="center"/>
    </xf>
    <xf numFmtId="49" fontId="7" fillId="2" borderId="15" xfId="9" applyNumberFormat="1" applyFont="1" applyFill="1" applyBorder="1" applyAlignment="1">
      <alignment horizontal="center"/>
    </xf>
    <xf numFmtId="4" fontId="7" fillId="2" borderId="8" xfId="9" applyNumberFormat="1" applyFont="1" applyFill="1" applyBorder="1" applyAlignment="1">
      <alignment horizontal="right"/>
    </xf>
    <xf numFmtId="4" fontId="7" fillId="2" borderId="8" xfId="9" applyNumberFormat="1" applyFont="1" applyFill="1" applyBorder="1" applyAlignment="1">
      <alignment horizontal="center"/>
    </xf>
    <xf numFmtId="49" fontId="8" fillId="2" borderId="15" xfId="9" applyNumberFormat="1" applyFont="1" applyFill="1" applyBorder="1" applyAlignment="1">
      <alignment horizontal="center"/>
    </xf>
    <xf numFmtId="4" fontId="8" fillId="2" borderId="8" xfId="9" applyNumberFormat="1" applyFont="1" applyFill="1" applyBorder="1" applyAlignment="1">
      <alignment horizontal="left"/>
    </xf>
    <xf numFmtId="4" fontId="7" fillId="2" borderId="8" xfId="9" applyNumberFormat="1" applyFont="1" applyFill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/>
    </xf>
    <xf numFmtId="4" fontId="7" fillId="2" borderId="8" xfId="0" applyNumberFormat="1" applyFont="1" applyFill="1" applyBorder="1" applyAlignment="1">
      <alignment horizontal="right" vertical="center"/>
    </xf>
    <xf numFmtId="4" fontId="8" fillId="2" borderId="8" xfId="0" applyNumberFormat="1" applyFont="1" applyFill="1" applyBorder="1" applyAlignment="1">
      <alignment horizontal="right" vertical="center"/>
    </xf>
    <xf numFmtId="4" fontId="7" fillId="2" borderId="17" xfId="0" applyNumberFormat="1" applyFont="1" applyFill="1" applyBorder="1" applyAlignment="1">
      <alignment horizontal="right" vertical="center"/>
    </xf>
    <xf numFmtId="49" fontId="7" fillId="2" borderId="15" xfId="0" applyNumberFormat="1" applyFont="1" applyFill="1" applyBorder="1"/>
    <xf numFmtId="49" fontId="7" fillId="2" borderId="16" xfId="0" applyNumberFormat="1" applyFont="1" applyFill="1" applyBorder="1"/>
    <xf numFmtId="4" fontId="8" fillId="2" borderId="12" xfId="0" applyNumberFormat="1" applyFont="1" applyFill="1" applyBorder="1" applyAlignment="1">
      <alignment horizontal="right"/>
    </xf>
    <xf numFmtId="4" fontId="8" fillId="2" borderId="8" xfId="15" applyNumberFormat="1" applyFont="1" applyFill="1" applyBorder="1" applyAlignment="1">
      <alignment horizontal="left"/>
    </xf>
    <xf numFmtId="49" fontId="7" fillId="2" borderId="24" xfId="0" applyNumberFormat="1" applyFont="1" applyFill="1" applyBorder="1" applyAlignment="1">
      <alignment horizontal="center"/>
    </xf>
    <xf numFmtId="4" fontId="7" fillId="2" borderId="25" xfId="0" applyNumberFormat="1" applyFont="1" applyFill="1" applyBorder="1"/>
    <xf numFmtId="4" fontId="7" fillId="2" borderId="2" xfId="0" applyNumberFormat="1" applyFont="1" applyFill="1" applyBorder="1"/>
    <xf numFmtId="0" fontId="8" fillId="2" borderId="0" xfId="0" applyFont="1" applyFill="1"/>
    <xf numFmtId="49" fontId="7" fillId="2" borderId="0" xfId="0" applyNumberFormat="1" applyFont="1" applyFill="1" applyAlignment="1">
      <alignment horizontal="center"/>
    </xf>
    <xf numFmtId="0" fontId="14" fillId="2" borderId="0" xfId="0" applyFont="1" applyFill="1"/>
    <xf numFmtId="4" fontId="7" fillId="2" borderId="0" xfId="0" applyNumberFormat="1" applyFont="1" applyFill="1"/>
    <xf numFmtId="4" fontId="7" fillId="2" borderId="3" xfId="0" applyNumberFormat="1" applyFont="1" applyFill="1" applyBorder="1"/>
    <xf numFmtId="4" fontId="3" fillId="2" borderId="8" xfId="0" applyNumberFormat="1" applyFont="1" applyFill="1" applyBorder="1" applyAlignment="1">
      <alignment horizontal="right"/>
    </xf>
    <xf numFmtId="4" fontId="3" fillId="2" borderId="12" xfId="0" applyNumberFormat="1" applyFont="1" applyFill="1" applyBorder="1" applyAlignment="1">
      <alignment horizontal="right"/>
    </xf>
    <xf numFmtId="4" fontId="3" fillId="2" borderId="8" xfId="0" applyNumberFormat="1" applyFont="1" applyFill="1" applyBorder="1" applyAlignment="1">
      <alignment horizontal="right" vertical="center" wrapText="1"/>
    </xf>
    <xf numFmtId="4" fontId="3" fillId="2" borderId="8" xfId="0" applyNumberFormat="1" applyFont="1" applyFill="1" applyBorder="1" applyAlignment="1">
      <alignment horizontal="center"/>
    </xf>
    <xf numFmtId="4" fontId="3" fillId="2" borderId="8" xfId="0" applyNumberFormat="1" applyFont="1" applyFill="1" applyBorder="1"/>
    <xf numFmtId="2" fontId="9" fillId="2" borderId="0" xfId="0" applyNumberFormat="1" applyFont="1" applyFill="1" applyAlignment="1">
      <alignment horizontal="left"/>
    </xf>
    <xf numFmtId="4" fontId="3" fillId="2" borderId="9" xfId="0" applyNumberFormat="1" applyFont="1" applyFill="1" applyBorder="1" applyAlignment="1">
      <alignment horizontal="center"/>
    </xf>
    <xf numFmtId="4" fontId="3" fillId="2" borderId="5" xfId="0" applyNumberFormat="1" applyFont="1" applyFill="1" applyBorder="1" applyAlignment="1">
      <alignment horizontal="center"/>
    </xf>
    <xf numFmtId="4" fontId="3" fillId="2" borderId="12" xfId="0" applyNumberFormat="1" applyFont="1" applyFill="1" applyBorder="1" applyAlignment="1">
      <alignment horizontal="center"/>
    </xf>
    <xf numFmtId="4" fontId="3" fillId="2" borderId="9" xfId="5" applyNumberFormat="1" applyFont="1" applyFill="1" applyBorder="1" applyAlignment="1">
      <alignment horizontal="center"/>
    </xf>
    <xf numFmtId="4" fontId="3" fillId="2" borderId="9" xfId="0" applyNumberFormat="1" applyFont="1" applyFill="1" applyBorder="1" applyAlignment="1">
      <alignment vertical="center" shrinkToFit="1"/>
    </xf>
    <xf numFmtId="4" fontId="3" fillId="2" borderId="8" xfId="0" applyNumberFormat="1" applyFont="1" applyFill="1" applyBorder="1" applyAlignment="1">
      <alignment horizontal="right" vertical="center"/>
    </xf>
    <xf numFmtId="4" fontId="3" fillId="2" borderId="8" xfId="0" applyNumberFormat="1" applyFont="1" applyFill="1" applyBorder="1" applyAlignment="1">
      <alignment horizontal="right" vertical="center" shrinkToFit="1"/>
    </xf>
    <xf numFmtId="4" fontId="3" fillId="4" borderId="8" xfId="0" applyNumberFormat="1" applyFont="1" applyFill="1" applyBorder="1"/>
    <xf numFmtId="4" fontId="3" fillId="4" borderId="8" xfId="0" applyNumberFormat="1" applyFont="1" applyFill="1" applyBorder="1" applyAlignment="1">
      <alignment horizontal="center"/>
    </xf>
    <xf numFmtId="4" fontId="7" fillId="4" borderId="8" xfId="0" applyNumberFormat="1" applyFont="1" applyFill="1" applyBorder="1" applyAlignment="1">
      <alignment horizontal="center"/>
    </xf>
    <xf numFmtId="4" fontId="7" fillId="4" borderId="9" xfId="0" applyNumberFormat="1" applyFont="1" applyFill="1" applyBorder="1" applyAlignment="1">
      <alignment horizontal="center"/>
    </xf>
    <xf numFmtId="4" fontId="7" fillId="4" borderId="3" xfId="0" applyNumberFormat="1" applyFont="1" applyFill="1" applyBorder="1"/>
    <xf numFmtId="4" fontId="7" fillId="4" borderId="2" xfId="0" applyNumberFormat="1" applyFont="1" applyFill="1" applyBorder="1"/>
    <xf numFmtId="49" fontId="8" fillId="2" borderId="23" xfId="0" applyNumberFormat="1" applyFont="1" applyFill="1" applyBorder="1" applyAlignment="1">
      <alignment wrapText="1"/>
    </xf>
    <xf numFmtId="49" fontId="8" fillId="2" borderId="30" xfId="0" applyNumberFormat="1" applyFont="1" applyFill="1" applyBorder="1" applyAlignment="1">
      <alignment wrapText="1"/>
    </xf>
    <xf numFmtId="49" fontId="8" fillId="2" borderId="28" xfId="0" applyNumberFormat="1" applyFont="1" applyFill="1" applyBorder="1" applyAlignment="1">
      <alignment wrapText="1"/>
    </xf>
    <xf numFmtId="49" fontId="8" fillId="2" borderId="29" xfId="0" applyNumberFormat="1" applyFont="1" applyFill="1" applyBorder="1" applyAlignment="1">
      <alignment wrapText="1"/>
    </xf>
    <xf numFmtId="4" fontId="8" fillId="2" borderId="23" xfId="0" applyNumberFormat="1" applyFont="1" applyFill="1" applyBorder="1"/>
    <xf numFmtId="4" fontId="8" fillId="2" borderId="30" xfId="0" applyNumberFormat="1" applyFont="1" applyFill="1" applyBorder="1"/>
    <xf numFmtId="4" fontId="7" fillId="2" borderId="0" xfId="0" applyNumberFormat="1" applyFont="1" applyFill="1" applyAlignment="1">
      <alignment horizontal="right"/>
    </xf>
    <xf numFmtId="49" fontId="8" fillId="2" borderId="1" xfId="9" applyNumberFormat="1" applyFont="1" applyFill="1" applyBorder="1" applyAlignment="1">
      <alignment horizontal="center"/>
    </xf>
    <xf numFmtId="4" fontId="8" fillId="2" borderId="2" xfId="0" applyNumberFormat="1" applyFont="1" applyFill="1" applyBorder="1" applyAlignment="1">
      <alignment horizontal="left" vertical="center" wrapText="1"/>
    </xf>
    <xf numFmtId="4" fontId="7" fillId="2" borderId="2" xfId="0" applyNumberFormat="1" applyFont="1" applyFill="1" applyBorder="1" applyAlignment="1">
      <alignment horizontal="center"/>
    </xf>
    <xf numFmtId="4" fontId="8" fillId="2" borderId="2" xfId="0" applyNumberFormat="1" applyFont="1" applyFill="1" applyBorder="1"/>
    <xf numFmtId="49" fontId="8" fillId="2" borderId="16" xfId="0" applyNumberFormat="1" applyFont="1" applyFill="1" applyBorder="1" applyAlignment="1">
      <alignment horizontal="center"/>
    </xf>
    <xf numFmtId="4" fontId="8" fillId="2" borderId="12" xfId="15" applyNumberFormat="1" applyFont="1" applyFill="1" applyBorder="1" applyAlignment="1">
      <alignment horizontal="left"/>
    </xf>
    <xf numFmtId="4" fontId="8" fillId="0" borderId="8" xfId="0" applyNumberFormat="1" applyFont="1" applyBorder="1"/>
    <xf numFmtId="4" fontId="8" fillId="0" borderId="12" xfId="0" applyNumberFormat="1" applyFont="1" applyBorder="1"/>
    <xf numFmtId="2" fontId="8" fillId="4" borderId="5" xfId="0" applyNumberFormat="1" applyFont="1" applyFill="1" applyBorder="1"/>
    <xf numFmtId="0" fontId="8" fillId="4" borderId="5" xfId="0" applyFont="1" applyFill="1" applyBorder="1"/>
    <xf numFmtId="0" fontId="8" fillId="4" borderId="6" xfId="0" applyFont="1" applyFill="1" applyBorder="1"/>
    <xf numFmtId="49" fontId="7" fillId="4" borderId="18" xfId="0" applyNumberFormat="1" applyFont="1" applyFill="1" applyBorder="1" applyAlignment="1">
      <alignment horizontal="center" wrapText="1"/>
    </xf>
    <xf numFmtId="0" fontId="8" fillId="4" borderId="19" xfId="0" applyFont="1" applyFill="1" applyBorder="1" applyAlignment="1">
      <alignment horizontal="left" wrapText="1"/>
    </xf>
    <xf numFmtId="0" fontId="7" fillId="4" borderId="19" xfId="0" applyFont="1" applyFill="1" applyBorder="1" applyAlignment="1">
      <alignment horizontal="center" wrapText="1"/>
    </xf>
    <xf numFmtId="2" fontId="8" fillId="4" borderId="19" xfId="0" applyNumberFormat="1" applyFont="1" applyFill="1" applyBorder="1"/>
    <xf numFmtId="0" fontId="8" fillId="4" borderId="19" xfId="0" applyFont="1" applyFill="1" applyBorder="1"/>
    <xf numFmtId="166" fontId="7" fillId="5" borderId="2" xfId="0" applyNumberFormat="1" applyFont="1" applyFill="1" applyBorder="1" applyAlignment="1">
      <alignment horizontal="right" wrapText="1"/>
    </xf>
    <xf numFmtId="166" fontId="8" fillId="5" borderId="2" xfId="0" applyNumberFormat="1" applyFont="1" applyFill="1" applyBorder="1" applyAlignment="1">
      <alignment horizontal="right" wrapText="1"/>
    </xf>
    <xf numFmtId="0" fontId="8" fillId="5" borderId="3" xfId="16" applyFont="1" applyFill="1" applyBorder="1"/>
    <xf numFmtId="49" fontId="7" fillId="5" borderId="11" xfId="0" applyNumberFormat="1" applyFont="1" applyFill="1" applyBorder="1" applyAlignment="1">
      <alignment horizontal="center"/>
    </xf>
    <xf numFmtId="0" fontId="8" fillId="5" borderId="13" xfId="16" applyFont="1" applyFill="1" applyBorder="1"/>
    <xf numFmtId="0" fontId="7" fillId="5" borderId="13" xfId="0" applyFont="1" applyFill="1" applyBorder="1" applyAlignment="1">
      <alignment horizontal="center"/>
    </xf>
    <xf numFmtId="166" fontId="7" fillId="5" borderId="13" xfId="0" applyNumberFormat="1" applyFont="1" applyFill="1" applyBorder="1" applyAlignment="1">
      <alignment horizontal="right" wrapText="1"/>
    </xf>
    <xf numFmtId="166" fontId="8" fillId="5" borderId="13" xfId="0" applyNumberFormat="1" applyFont="1" applyFill="1" applyBorder="1" applyAlignment="1">
      <alignment horizontal="right" wrapText="1"/>
    </xf>
    <xf numFmtId="0" fontId="8" fillId="5" borderId="14" xfId="16" applyFont="1" applyFill="1" applyBorder="1"/>
    <xf numFmtId="49" fontId="7" fillId="5" borderId="1" xfId="0" applyNumberFormat="1" applyFont="1" applyFill="1" applyBorder="1" applyAlignment="1">
      <alignment horizontal="center"/>
    </xf>
    <xf numFmtId="0" fontId="8" fillId="5" borderId="2" xfId="16" applyFont="1" applyFill="1" applyBorder="1"/>
    <xf numFmtId="0" fontId="7" fillId="5" borderId="2" xfId="0" applyFont="1" applyFill="1" applyBorder="1" applyAlignment="1">
      <alignment horizontal="center"/>
    </xf>
    <xf numFmtId="4" fontId="7" fillId="5" borderId="2" xfId="0" applyNumberFormat="1" applyFont="1" applyFill="1" applyBorder="1" applyAlignment="1">
      <alignment horizontal="center"/>
    </xf>
    <xf numFmtId="49" fontId="7" fillId="5" borderId="16" xfId="0" applyNumberFormat="1" applyFont="1" applyFill="1" applyBorder="1" applyAlignment="1">
      <alignment horizontal="center"/>
    </xf>
    <xf numFmtId="0" fontId="7" fillId="5" borderId="12" xfId="16" applyFont="1" applyFill="1" applyBorder="1" applyAlignment="1">
      <alignment horizontal="right"/>
    </xf>
    <xf numFmtId="0" fontId="7" fillId="5" borderId="12" xfId="0" applyFont="1" applyFill="1" applyBorder="1" applyAlignment="1">
      <alignment horizontal="center"/>
    </xf>
    <xf numFmtId="4" fontId="7" fillId="5" borderId="12" xfId="0" applyNumberFormat="1" applyFont="1" applyFill="1" applyBorder="1" applyAlignment="1">
      <alignment horizontal="center"/>
    </xf>
    <xf numFmtId="166" fontId="7" fillId="5" borderId="12" xfId="0" applyNumberFormat="1" applyFont="1" applyFill="1" applyBorder="1" applyAlignment="1">
      <alignment horizontal="right" wrapText="1"/>
    </xf>
    <xf numFmtId="166" fontId="8" fillId="5" borderId="12" xfId="0" applyNumberFormat="1" applyFont="1" applyFill="1" applyBorder="1" applyAlignment="1">
      <alignment horizontal="right" wrapText="1"/>
    </xf>
    <xf numFmtId="0" fontId="7" fillId="5" borderId="21" xfId="16" applyFont="1" applyFill="1" applyBorder="1" applyAlignment="1">
      <alignment horizontal="right"/>
    </xf>
    <xf numFmtId="49" fontId="7" fillId="4" borderId="1" xfId="0" applyNumberFormat="1" applyFont="1" applyFill="1" applyBorder="1" applyAlignment="1">
      <alignment horizontal="center"/>
    </xf>
    <xf numFmtId="0" fontId="8" fillId="4" borderId="2" xfId="15" applyFont="1" applyFill="1" applyBorder="1" applyAlignment="1">
      <alignment vertical="top" wrapText="1"/>
    </xf>
    <xf numFmtId="0" fontId="7" fillId="4" borderId="2" xfId="0" applyFont="1" applyFill="1" applyBorder="1" applyAlignment="1">
      <alignment horizontal="center" vertical="top" wrapText="1"/>
    </xf>
    <xf numFmtId="4" fontId="7" fillId="4" borderId="2" xfId="0" applyNumberFormat="1" applyFont="1" applyFill="1" applyBorder="1" applyAlignment="1">
      <alignment horizontal="right" wrapText="1"/>
    </xf>
    <xf numFmtId="4" fontId="7" fillId="4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4" fontId="7" fillId="4" borderId="3" xfId="0" applyNumberFormat="1" applyFont="1" applyFill="1" applyBorder="1" applyAlignment="1">
      <alignment horizontal="right"/>
    </xf>
    <xf numFmtId="49" fontId="7" fillId="4" borderId="15" xfId="0" applyNumberFormat="1" applyFont="1" applyFill="1" applyBorder="1" applyAlignment="1">
      <alignment horizontal="center"/>
    </xf>
    <xf numFmtId="0" fontId="7" fillId="5" borderId="8" xfId="16" applyFont="1" applyFill="1" applyBorder="1" applyAlignment="1">
      <alignment horizontal="right"/>
    </xf>
    <xf numFmtId="0" fontId="7" fillId="5" borderId="8" xfId="0" applyFont="1" applyFill="1" applyBorder="1" applyAlignment="1">
      <alignment horizontal="center"/>
    </xf>
    <xf numFmtId="4" fontId="7" fillId="5" borderId="8" xfId="0" applyNumberFormat="1" applyFont="1" applyFill="1" applyBorder="1" applyAlignment="1">
      <alignment horizontal="center"/>
    </xf>
    <xf numFmtId="166" fontId="7" fillId="5" borderId="8" xfId="0" applyNumberFormat="1" applyFont="1" applyFill="1" applyBorder="1" applyAlignment="1">
      <alignment horizontal="right" wrapText="1"/>
    </xf>
    <xf numFmtId="4" fontId="7" fillId="4" borderId="8" xfId="0" applyNumberFormat="1" applyFont="1" applyFill="1" applyBorder="1" applyAlignment="1">
      <alignment horizontal="right"/>
    </xf>
    <xf numFmtId="4" fontId="8" fillId="4" borderId="8" xfId="0" applyNumberFormat="1" applyFont="1" applyFill="1" applyBorder="1" applyAlignment="1">
      <alignment horizontal="right"/>
    </xf>
    <xf numFmtId="4" fontId="7" fillId="4" borderId="17" xfId="0" applyNumberFormat="1" applyFont="1" applyFill="1" applyBorder="1" applyAlignment="1">
      <alignment horizontal="right"/>
    </xf>
    <xf numFmtId="164" fontId="7" fillId="4" borderId="2" xfId="2" applyFont="1" applyFill="1" applyBorder="1" applyAlignment="1">
      <alignment horizontal="right" wrapText="1"/>
    </xf>
    <xf numFmtId="165" fontId="7" fillId="4" borderId="8" xfId="0" applyNumberFormat="1" applyFont="1" applyFill="1" applyBorder="1" applyAlignment="1">
      <alignment horizontal="right" vertical="top" wrapText="1"/>
    </xf>
    <xf numFmtId="0" fontId="7" fillId="4" borderId="8" xfId="0" applyFont="1" applyFill="1" applyBorder="1" applyAlignment="1">
      <alignment horizontal="center" vertical="top" wrapText="1"/>
    </xf>
    <xf numFmtId="164" fontId="7" fillId="4" borderId="8" xfId="2" applyFont="1" applyFill="1" applyBorder="1" applyAlignment="1">
      <alignment horizontal="right" wrapText="1"/>
    </xf>
    <xf numFmtId="49" fontId="7" fillId="4" borderId="4" xfId="0" applyNumberFormat="1" applyFont="1" applyFill="1" applyBorder="1" applyAlignment="1">
      <alignment horizontal="center"/>
    </xf>
    <xf numFmtId="165" fontId="7" fillId="4" borderId="5" xfId="0" applyNumberFormat="1" applyFont="1" applyFill="1" applyBorder="1" applyAlignment="1">
      <alignment horizontal="right" vertical="top" wrapText="1"/>
    </xf>
    <xf numFmtId="0" fontId="7" fillId="4" borderId="5" xfId="0" applyFont="1" applyFill="1" applyBorder="1" applyAlignment="1">
      <alignment horizontal="center" vertical="top" wrapText="1"/>
    </xf>
    <xf numFmtId="164" fontId="7" fillId="4" borderId="5" xfId="2" applyFont="1" applyFill="1" applyBorder="1" applyAlignment="1">
      <alignment horizontal="center" vertical="center" wrapText="1"/>
    </xf>
    <xf numFmtId="4" fontId="7" fillId="4" borderId="5" xfId="0" applyNumberFormat="1" applyFont="1" applyFill="1" applyBorder="1" applyAlignment="1">
      <alignment vertical="center"/>
    </xf>
    <xf numFmtId="4" fontId="7" fillId="4" borderId="5" xfId="0" applyNumberFormat="1" applyFont="1" applyFill="1" applyBorder="1" applyAlignment="1">
      <alignment horizontal="right"/>
    </xf>
    <xf numFmtId="4" fontId="8" fillId="4" borderId="5" xfId="0" applyNumberFormat="1" applyFont="1" applyFill="1" applyBorder="1" applyAlignment="1">
      <alignment horizontal="right"/>
    </xf>
    <xf numFmtId="4" fontId="7" fillId="4" borderId="6" xfId="0" applyNumberFormat="1" applyFont="1" applyFill="1" applyBorder="1" applyAlignment="1">
      <alignment horizontal="right"/>
    </xf>
    <xf numFmtId="49" fontId="8" fillId="4" borderId="8" xfId="0" applyNumberFormat="1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left" wrapText="1"/>
    </xf>
    <xf numFmtId="0" fontId="7" fillId="4" borderId="8" xfId="0" applyFont="1" applyFill="1" applyBorder="1" applyAlignment="1">
      <alignment horizontal="center" wrapText="1"/>
    </xf>
    <xf numFmtId="2" fontId="8" fillId="4" borderId="8" xfId="0" applyNumberFormat="1" applyFont="1" applyFill="1" applyBorder="1"/>
    <xf numFmtId="0" fontId="8" fillId="4" borderId="8" xfId="0" applyFont="1" applyFill="1" applyBorder="1"/>
    <xf numFmtId="0" fontId="7" fillId="4" borderId="8" xfId="0" applyFont="1" applyFill="1" applyBorder="1" applyAlignment="1">
      <alignment horizontal="right" wrapText="1"/>
    </xf>
    <xf numFmtId="2" fontId="7" fillId="4" borderId="8" xfId="0" applyNumberFormat="1" applyFont="1" applyFill="1" applyBorder="1"/>
    <xf numFmtId="49" fontId="8" fillId="4" borderId="7" xfId="0" applyNumberFormat="1" applyFont="1" applyFill="1" applyBorder="1" applyAlignment="1">
      <alignment horizontal="center"/>
    </xf>
    <xf numFmtId="4" fontId="8" fillId="4" borderId="9" xfId="0" applyNumberFormat="1" applyFont="1" applyFill="1" applyBorder="1" applyAlignment="1">
      <alignment horizontal="left" vertical="center" wrapText="1"/>
    </xf>
    <xf numFmtId="4" fontId="7" fillId="4" borderId="9" xfId="0" applyNumberFormat="1" applyFont="1" applyFill="1" applyBorder="1"/>
    <xf numFmtId="4" fontId="8" fillId="4" borderId="9" xfId="0" applyNumberFormat="1" applyFont="1" applyFill="1" applyBorder="1"/>
    <xf numFmtId="4" fontId="7" fillId="4" borderId="10" xfId="0" applyNumberFormat="1" applyFont="1" applyFill="1" applyBorder="1"/>
    <xf numFmtId="4" fontId="7" fillId="4" borderId="8" xfId="0" applyNumberFormat="1" applyFont="1" applyFill="1" applyBorder="1" applyAlignment="1">
      <alignment horizontal="right" vertical="center" wrapText="1"/>
    </xf>
    <xf numFmtId="4" fontId="7" fillId="4" borderId="8" xfId="0" applyNumberFormat="1" applyFont="1" applyFill="1" applyBorder="1"/>
    <xf numFmtId="4" fontId="8" fillId="4" borderId="8" xfId="0" applyNumberFormat="1" applyFont="1" applyFill="1" applyBorder="1"/>
    <xf numFmtId="4" fontId="7" fillId="4" borderId="17" xfId="0" applyNumberFormat="1" applyFont="1" applyFill="1" applyBorder="1"/>
    <xf numFmtId="4" fontId="7" fillId="4" borderId="5" xfId="0" applyNumberFormat="1" applyFont="1" applyFill="1" applyBorder="1" applyAlignment="1">
      <alignment horizontal="right" vertical="center" wrapText="1"/>
    </xf>
    <xf numFmtId="4" fontId="7" fillId="4" borderId="5" xfId="0" applyNumberFormat="1" applyFont="1" applyFill="1" applyBorder="1" applyAlignment="1">
      <alignment horizontal="center"/>
    </xf>
    <xf numFmtId="4" fontId="7" fillId="4" borderId="5" xfId="0" applyNumberFormat="1" applyFont="1" applyFill="1" applyBorder="1"/>
    <xf numFmtId="4" fontId="8" fillId="4" borderId="5" xfId="0" applyNumberFormat="1" applyFont="1" applyFill="1" applyBorder="1"/>
    <xf numFmtId="4" fontId="7" fillId="4" borderId="6" xfId="0" applyNumberFormat="1" applyFont="1" applyFill="1" applyBorder="1"/>
    <xf numFmtId="49" fontId="8" fillId="4" borderId="15" xfId="0" applyNumberFormat="1" applyFont="1" applyFill="1" applyBorder="1" applyAlignment="1">
      <alignment horizontal="center"/>
    </xf>
    <xf numFmtId="4" fontId="8" fillId="4" borderId="8" xfId="0" applyNumberFormat="1" applyFont="1" applyFill="1" applyBorder="1" applyAlignment="1">
      <alignment horizontal="left" vertical="center" wrapText="1"/>
    </xf>
    <xf numFmtId="4" fontId="7" fillId="4" borderId="0" xfId="0" applyNumberFormat="1" applyFont="1" applyFill="1" applyAlignment="1">
      <alignment horizontal="right"/>
    </xf>
    <xf numFmtId="49" fontId="7" fillId="4" borderId="16" xfId="0" applyNumberFormat="1" applyFont="1" applyFill="1" applyBorder="1" applyAlignment="1">
      <alignment horizontal="center"/>
    </xf>
    <xf numFmtId="4" fontId="7" fillId="4" borderId="12" xfId="0" applyNumberFormat="1" applyFont="1" applyFill="1" applyBorder="1" applyAlignment="1">
      <alignment horizontal="right" vertical="center" wrapText="1"/>
    </xf>
    <xf numFmtId="4" fontId="7" fillId="4" borderId="12" xfId="0" applyNumberFormat="1" applyFont="1" applyFill="1" applyBorder="1" applyAlignment="1">
      <alignment horizontal="center"/>
    </xf>
    <xf numFmtId="4" fontId="7" fillId="4" borderId="12" xfId="0" applyNumberFormat="1" applyFont="1" applyFill="1" applyBorder="1"/>
    <xf numFmtId="4" fontId="8" fillId="4" borderId="12" xfId="0" applyNumberFormat="1" applyFont="1" applyFill="1" applyBorder="1"/>
    <xf numFmtId="4" fontId="7" fillId="4" borderId="21" xfId="0" applyNumberFormat="1" applyFont="1" applyFill="1" applyBorder="1"/>
    <xf numFmtId="49" fontId="8" fillId="4" borderId="7" xfId="9" applyNumberFormat="1" applyFont="1" applyFill="1" applyBorder="1" applyAlignment="1">
      <alignment horizontal="center"/>
    </xf>
    <xf numFmtId="4" fontId="8" fillId="4" borderId="9" xfId="9" applyNumberFormat="1" applyFont="1" applyFill="1" applyBorder="1" applyAlignment="1">
      <alignment horizontal="left"/>
    </xf>
    <xf numFmtId="4" fontId="7" fillId="4" borderId="9" xfId="9" applyNumberFormat="1" applyFont="1" applyFill="1" applyBorder="1" applyAlignment="1">
      <alignment horizontal="center"/>
    </xf>
    <xf numFmtId="49" fontId="7" fillId="4" borderId="15" xfId="9" applyNumberFormat="1" applyFont="1" applyFill="1" applyBorder="1" applyAlignment="1">
      <alignment horizontal="center"/>
    </xf>
    <xf numFmtId="4" fontId="7" fillId="4" borderId="8" xfId="9" applyNumberFormat="1" applyFont="1" applyFill="1" applyBorder="1" applyAlignment="1">
      <alignment horizontal="right"/>
    </xf>
    <xf numFmtId="4" fontId="7" fillId="4" borderId="8" xfId="9" applyNumberFormat="1" applyFont="1" applyFill="1" applyBorder="1" applyAlignment="1">
      <alignment horizontal="center"/>
    </xf>
    <xf numFmtId="49" fontId="8" fillId="4" borderId="15" xfId="9" applyNumberFormat="1" applyFont="1" applyFill="1" applyBorder="1" applyAlignment="1">
      <alignment horizontal="center"/>
    </xf>
    <xf numFmtId="4" fontId="8" fillId="4" borderId="8" xfId="9" applyNumberFormat="1" applyFont="1" applyFill="1" applyBorder="1" applyAlignment="1">
      <alignment horizontal="left"/>
    </xf>
    <xf numFmtId="4" fontId="7" fillId="4" borderId="8" xfId="9" applyNumberFormat="1" applyFont="1" applyFill="1" applyBorder="1" applyAlignment="1">
      <alignment horizontal="right" wrapText="1"/>
    </xf>
    <xf numFmtId="167" fontId="6" fillId="4" borderId="2" xfId="0" applyNumberFormat="1" applyFont="1" applyFill="1" applyBorder="1" applyAlignment="1">
      <alignment horizontal="right"/>
    </xf>
    <xf numFmtId="4" fontId="7" fillId="4" borderId="8" xfId="0" applyNumberFormat="1" applyFont="1" applyFill="1" applyBorder="1" applyAlignment="1">
      <alignment vertical="center"/>
    </xf>
    <xf numFmtId="4" fontId="7" fillId="4" borderId="8" xfId="0" applyNumberFormat="1" applyFont="1" applyFill="1" applyBorder="1" applyAlignment="1">
      <alignment horizontal="center" vertical="center"/>
    </xf>
    <xf numFmtId="4" fontId="7" fillId="4" borderId="8" xfId="0" applyNumberFormat="1" applyFont="1" applyFill="1" applyBorder="1" applyAlignment="1">
      <alignment horizontal="right" vertical="center"/>
    </xf>
    <xf numFmtId="4" fontId="8" fillId="4" borderId="8" xfId="0" applyNumberFormat="1" applyFont="1" applyFill="1" applyBorder="1" applyAlignment="1">
      <alignment horizontal="right" vertical="center"/>
    </xf>
    <xf numFmtId="4" fontId="7" fillId="4" borderId="17" xfId="0" applyNumberFormat="1" applyFont="1" applyFill="1" applyBorder="1" applyAlignment="1">
      <alignment horizontal="right" vertical="center"/>
    </xf>
    <xf numFmtId="49" fontId="7" fillId="4" borderId="15" xfId="0" applyNumberFormat="1" applyFont="1" applyFill="1" applyBorder="1"/>
    <xf numFmtId="49" fontId="7" fillId="4" borderId="16" xfId="0" applyNumberFormat="1" applyFont="1" applyFill="1" applyBorder="1"/>
    <xf numFmtId="4" fontId="7" fillId="4" borderId="12" xfId="0" applyNumberFormat="1" applyFont="1" applyFill="1" applyBorder="1" applyAlignment="1">
      <alignment horizontal="right"/>
    </xf>
    <xf numFmtId="4" fontId="7" fillId="4" borderId="12" xfId="0" applyNumberFormat="1" applyFont="1" applyFill="1" applyBorder="1" applyAlignment="1">
      <alignment horizontal="right" vertical="center"/>
    </xf>
    <xf numFmtId="4" fontId="8" fillId="4" borderId="12" xfId="0" applyNumberFormat="1" applyFont="1" applyFill="1" applyBorder="1" applyAlignment="1">
      <alignment horizontal="right"/>
    </xf>
    <xf numFmtId="4" fontId="7" fillId="4" borderId="21" xfId="0" applyNumberFormat="1" applyFont="1" applyFill="1" applyBorder="1" applyAlignment="1">
      <alignment horizontal="right"/>
    </xf>
    <xf numFmtId="49" fontId="8" fillId="4" borderId="1" xfId="9" applyNumberFormat="1" applyFont="1" applyFill="1" applyBorder="1" applyAlignment="1">
      <alignment horizontal="center"/>
    </xf>
    <xf numFmtId="4" fontId="8" fillId="4" borderId="2" xfId="0" applyNumberFormat="1" applyFont="1" applyFill="1" applyBorder="1" applyAlignment="1">
      <alignment horizontal="left" vertical="center" wrapText="1"/>
    </xf>
    <xf numFmtId="4" fontId="7" fillId="4" borderId="2" xfId="0" applyNumberFormat="1" applyFont="1" applyFill="1" applyBorder="1" applyAlignment="1">
      <alignment horizontal="center"/>
    </xf>
    <xf numFmtId="4" fontId="8" fillId="4" borderId="2" xfId="0" applyNumberFormat="1" applyFont="1" applyFill="1" applyBorder="1"/>
    <xf numFmtId="4" fontId="8" fillId="4" borderId="8" xfId="15" applyNumberFormat="1" applyFont="1" applyFill="1" applyBorder="1" applyAlignment="1">
      <alignment horizontal="left"/>
    </xf>
    <xf numFmtId="49" fontId="8" fillId="4" borderId="16" xfId="0" applyNumberFormat="1" applyFont="1" applyFill="1" applyBorder="1" applyAlignment="1">
      <alignment horizontal="center"/>
    </xf>
    <xf numFmtId="4" fontId="8" fillId="4" borderId="12" xfId="15" applyNumberFormat="1" applyFont="1" applyFill="1" applyBorder="1" applyAlignment="1">
      <alignment horizontal="left"/>
    </xf>
    <xf numFmtId="4" fontId="3" fillId="4" borderId="9" xfId="0" applyNumberFormat="1" applyFont="1" applyFill="1" applyBorder="1" applyAlignment="1">
      <alignment horizontal="center"/>
    </xf>
    <xf numFmtId="4" fontId="3" fillId="4" borderId="5" xfId="0" applyNumberFormat="1" applyFont="1" applyFill="1" applyBorder="1" applyAlignment="1">
      <alignment horizontal="center"/>
    </xf>
    <xf numFmtId="4" fontId="3" fillId="4" borderId="12" xfId="0" applyNumberFormat="1" applyFont="1" applyFill="1" applyBorder="1" applyAlignment="1">
      <alignment horizontal="center"/>
    </xf>
    <xf numFmtId="4" fontId="3" fillId="4" borderId="9" xfId="5" applyNumberFormat="1" applyFont="1" applyFill="1" applyBorder="1" applyAlignment="1">
      <alignment horizontal="center"/>
    </xf>
    <xf numFmtId="4" fontId="3" fillId="4" borderId="9" xfId="0" applyNumberFormat="1" applyFont="1" applyFill="1" applyBorder="1" applyAlignment="1">
      <alignment vertical="center" shrinkToFit="1"/>
    </xf>
    <xf numFmtId="4" fontId="3" fillId="4" borderId="8" xfId="0" applyNumberFormat="1" applyFont="1" applyFill="1" applyBorder="1" applyAlignment="1">
      <alignment horizontal="right" vertical="center" wrapText="1"/>
    </xf>
    <xf numFmtId="4" fontId="3" fillId="4" borderId="8" xfId="0" applyNumberFormat="1" applyFont="1" applyFill="1" applyBorder="1" applyAlignment="1">
      <alignment horizontal="right" vertical="center"/>
    </xf>
    <xf numFmtId="4" fontId="3" fillId="4" borderId="8" xfId="0" applyNumberFormat="1" applyFont="1" applyFill="1" applyBorder="1" applyAlignment="1">
      <alignment horizontal="right" vertical="center" shrinkToFit="1"/>
    </xf>
    <xf numFmtId="4" fontId="3" fillId="4" borderId="8" xfId="0" applyNumberFormat="1" applyFont="1" applyFill="1" applyBorder="1" applyAlignment="1">
      <alignment horizontal="right"/>
    </xf>
    <xf numFmtId="4" fontId="3" fillId="4" borderId="12" xfId="0" applyNumberFormat="1" applyFont="1" applyFill="1" applyBorder="1" applyAlignment="1">
      <alignment horizontal="right"/>
    </xf>
    <xf numFmtId="4" fontId="3" fillId="4" borderId="19" xfId="0" applyNumberFormat="1" applyFont="1" applyFill="1" applyBorder="1" applyAlignment="1">
      <alignment horizontal="center"/>
    </xf>
    <xf numFmtId="4" fontId="3" fillId="4" borderId="25" xfId="0" applyNumberFormat="1" applyFont="1" applyFill="1" applyBorder="1" applyAlignment="1">
      <alignment horizontal="center"/>
    </xf>
    <xf numFmtId="4" fontId="8" fillId="2" borderId="25" xfId="15" applyNumberFormat="1" applyFont="1" applyFill="1" applyBorder="1" applyAlignment="1">
      <alignment horizontal="left"/>
    </xf>
    <xf numFmtId="4" fontId="7" fillId="2" borderId="25" xfId="0" applyNumberFormat="1" applyFont="1" applyFill="1" applyBorder="1" applyAlignment="1">
      <alignment horizontal="center"/>
    </xf>
    <xf numFmtId="4" fontId="8" fillId="2" borderId="25" xfId="0" applyNumberFormat="1" applyFont="1" applyFill="1" applyBorder="1"/>
    <xf numFmtId="49" fontId="7" fillId="2" borderId="7" xfId="0" applyNumberFormat="1" applyFont="1" applyFill="1" applyBorder="1" applyAlignment="1">
      <alignment horizontal="center"/>
    </xf>
    <xf numFmtId="4" fontId="8" fillId="2" borderId="9" xfId="0" applyNumberFormat="1" applyFont="1" applyFill="1" applyBorder="1" applyAlignment="1">
      <alignment wrapText="1"/>
    </xf>
    <xf numFmtId="4" fontId="8" fillId="0" borderId="9" xfId="0" applyNumberFormat="1" applyFont="1" applyBorder="1"/>
    <xf numFmtId="49" fontId="7" fillId="2" borderId="8" xfId="0" applyNumberFormat="1" applyFont="1" applyFill="1" applyBorder="1" applyAlignment="1">
      <alignment horizontal="center"/>
    </xf>
    <xf numFmtId="4" fontId="8" fillId="2" borderId="8" xfId="0" applyNumberFormat="1" applyFont="1" applyFill="1" applyBorder="1" applyAlignment="1">
      <alignment wrapText="1"/>
    </xf>
    <xf numFmtId="2" fontId="13" fillId="2" borderId="8" xfId="0" applyNumberFormat="1" applyFont="1" applyFill="1" applyBorder="1"/>
    <xf numFmtId="4" fontId="21" fillId="0" borderId="12" xfId="0" applyNumberFormat="1" applyFont="1" applyBorder="1"/>
    <xf numFmtId="4" fontId="8" fillId="4" borderId="2" xfId="15" applyNumberFormat="1" applyFont="1" applyFill="1" applyBorder="1" applyAlignment="1">
      <alignment horizontal="left"/>
    </xf>
    <xf numFmtId="49" fontId="7" fillId="4" borderId="7" xfId="0" applyNumberFormat="1" applyFont="1" applyFill="1" applyBorder="1" applyAlignment="1">
      <alignment horizontal="center"/>
    </xf>
    <xf numFmtId="4" fontId="8" fillId="4" borderId="9" xfId="0" applyNumberFormat="1" applyFont="1" applyFill="1" applyBorder="1" applyAlignment="1">
      <alignment wrapText="1"/>
    </xf>
    <xf numFmtId="4" fontId="8" fillId="4" borderId="8" xfId="0" applyNumberFormat="1" applyFont="1" applyFill="1" applyBorder="1" applyAlignment="1">
      <alignment wrapText="1"/>
    </xf>
    <xf numFmtId="0" fontId="23" fillId="2" borderId="0" xfId="0" applyFont="1" applyFill="1"/>
    <xf numFmtId="0" fontId="26" fillId="2" borderId="0" xfId="0" applyFont="1" applyFill="1"/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right"/>
    </xf>
    <xf numFmtId="0" fontId="21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4" fontId="8" fillId="2" borderId="22" xfId="0" applyNumberFormat="1" applyFont="1" applyFill="1" applyBorder="1" applyAlignment="1">
      <alignment horizontal="center"/>
    </xf>
    <xf numFmtId="4" fontId="8" fillId="2" borderId="23" xfId="0" applyNumberFormat="1" applyFont="1" applyFill="1" applyBorder="1" applyAlignment="1">
      <alignment horizontal="center"/>
    </xf>
    <xf numFmtId="2" fontId="18" fillId="2" borderId="0" xfId="0" applyNumberFormat="1" applyFont="1" applyFill="1" applyAlignment="1">
      <alignment horizontal="center"/>
    </xf>
    <xf numFmtId="2" fontId="9" fillId="2" borderId="0" xfId="0" applyNumberFormat="1" applyFont="1" applyFill="1" applyAlignment="1">
      <alignment horizontal="left"/>
    </xf>
    <xf numFmtId="2" fontId="9" fillId="2" borderId="0" xfId="0" applyNumberFormat="1" applyFont="1" applyFill="1" applyAlignment="1">
      <alignment horizontal="center" wrapText="1"/>
    </xf>
    <xf numFmtId="2" fontId="11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49" fontId="8" fillId="2" borderId="4" xfId="0" applyNumberFormat="1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49" fontId="8" fillId="2" borderId="22" xfId="0" applyNumberFormat="1" applyFont="1" applyFill="1" applyBorder="1" applyAlignment="1">
      <alignment horizontal="center" wrapText="1"/>
    </xf>
    <xf numFmtId="49" fontId="8" fillId="2" borderId="23" xfId="0" applyNumberFormat="1" applyFont="1" applyFill="1" applyBorder="1" applyAlignment="1">
      <alignment horizontal="center" wrapText="1"/>
    </xf>
    <xf numFmtId="49" fontId="8" fillId="2" borderId="32" xfId="0" applyNumberFormat="1" applyFont="1" applyFill="1" applyBorder="1" applyAlignment="1">
      <alignment horizontal="center" wrapText="1"/>
    </xf>
    <xf numFmtId="49" fontId="8" fillId="2" borderId="28" xfId="0" applyNumberFormat="1" applyFont="1" applyFill="1" applyBorder="1" applyAlignment="1">
      <alignment horizontal="center" wrapText="1"/>
    </xf>
    <xf numFmtId="49" fontId="8" fillId="4" borderId="1" xfId="0" applyNumberFormat="1" applyFont="1" applyFill="1" applyBorder="1" applyAlignment="1">
      <alignment horizontal="center" wrapText="1"/>
    </xf>
    <xf numFmtId="49" fontId="8" fillId="4" borderId="4" xfId="0" applyNumberFormat="1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49" fontId="8" fillId="4" borderId="22" xfId="0" applyNumberFormat="1" applyFont="1" applyFill="1" applyBorder="1" applyAlignment="1">
      <alignment horizontal="center" wrapText="1"/>
    </xf>
    <xf numFmtId="49" fontId="8" fillId="4" borderId="23" xfId="0" applyNumberFormat="1" applyFont="1" applyFill="1" applyBorder="1" applyAlignment="1">
      <alignment horizontal="center" wrapText="1"/>
    </xf>
    <xf numFmtId="49" fontId="8" fillId="4" borderId="30" xfId="0" applyNumberFormat="1" applyFont="1" applyFill="1" applyBorder="1" applyAlignment="1">
      <alignment horizontal="center" wrapText="1"/>
    </xf>
    <xf numFmtId="49" fontId="8" fillId="4" borderId="26" xfId="0" applyNumberFormat="1" applyFont="1" applyFill="1" applyBorder="1" applyAlignment="1">
      <alignment horizontal="center" wrapText="1"/>
    </xf>
    <xf numFmtId="49" fontId="8" fillId="4" borderId="27" xfId="0" applyNumberFormat="1" applyFont="1" applyFill="1" applyBorder="1" applyAlignment="1">
      <alignment horizontal="center" wrapText="1"/>
    </xf>
    <xf numFmtId="49" fontId="8" fillId="4" borderId="31" xfId="0" applyNumberFormat="1" applyFont="1" applyFill="1" applyBorder="1" applyAlignment="1">
      <alignment horizontal="center" wrapText="1"/>
    </xf>
    <xf numFmtId="4" fontId="8" fillId="4" borderId="22" xfId="0" applyNumberFormat="1" applyFont="1" applyFill="1" applyBorder="1" applyAlignment="1">
      <alignment horizontal="center"/>
    </xf>
    <xf numFmtId="4" fontId="8" fillId="4" borderId="23" xfId="0" applyNumberFormat="1" applyFont="1" applyFill="1" applyBorder="1" applyAlignment="1">
      <alignment horizontal="center"/>
    </xf>
    <xf numFmtId="4" fontId="8" fillId="4" borderId="30" xfId="0" applyNumberFormat="1" applyFont="1" applyFill="1" applyBorder="1" applyAlignment="1">
      <alignment horizontal="center"/>
    </xf>
    <xf numFmtId="4" fontId="8" fillId="4" borderId="18" xfId="0" applyNumberFormat="1" applyFont="1" applyFill="1" applyBorder="1" applyAlignment="1">
      <alignment horizontal="center"/>
    </xf>
    <xf numFmtId="4" fontId="8" fillId="4" borderId="19" xfId="0" applyNumberFormat="1" applyFont="1" applyFill="1" applyBorder="1" applyAlignment="1">
      <alignment horizontal="center"/>
    </xf>
    <xf numFmtId="4" fontId="8" fillId="4" borderId="20" xfId="0" applyNumberFormat="1" applyFont="1" applyFill="1" applyBorder="1" applyAlignment="1">
      <alignment horizontal="center"/>
    </xf>
    <xf numFmtId="0" fontId="35" fillId="0" borderId="0" xfId="0" applyFont="1"/>
    <xf numFmtId="0" fontId="29" fillId="0" borderId="0" xfId="0" applyFont="1"/>
    <xf numFmtId="0" fontId="36" fillId="0" borderId="0" xfId="0" applyFont="1" applyAlignment="1">
      <alignment horizontal="right"/>
    </xf>
    <xf numFmtId="0" fontId="37" fillId="6" borderId="65" xfId="25" applyFont="1" applyBorder="1" applyAlignment="1">
      <alignment horizontal="center" vertical="center" wrapText="1"/>
    </xf>
    <xf numFmtId="0" fontId="37" fillId="6" borderId="66" xfId="25" applyFont="1" applyBorder="1" applyAlignment="1">
      <alignment horizontal="center" vertical="center" wrapText="1"/>
    </xf>
    <xf numFmtId="0" fontId="37" fillId="6" borderId="38" xfId="25" applyFont="1" applyBorder="1" applyAlignment="1">
      <alignment horizontal="center" vertical="center" wrapText="1"/>
    </xf>
    <xf numFmtId="0" fontId="37" fillId="6" borderId="67" xfId="25" applyFont="1" applyBorder="1" applyAlignment="1">
      <alignment horizontal="center" vertical="center" wrapText="1"/>
    </xf>
    <xf numFmtId="0" fontId="37" fillId="6" borderId="68" xfId="25" applyFont="1" applyBorder="1" applyAlignment="1">
      <alignment horizontal="center" vertical="center" wrapText="1"/>
    </xf>
    <xf numFmtId="0" fontId="37" fillId="6" borderId="37" xfId="25" applyFont="1" applyBorder="1" applyAlignment="1">
      <alignment horizontal="center" vertical="center" wrapText="1"/>
    </xf>
    <xf numFmtId="0" fontId="37" fillId="6" borderId="35" xfId="25" applyFont="1" applyBorder="1" applyAlignment="1">
      <alignment horizontal="center" vertical="center" wrapText="1"/>
    </xf>
    <xf numFmtId="0" fontId="37" fillId="6" borderId="40" xfId="25" applyFont="1" applyBorder="1" applyAlignment="1">
      <alignment horizontal="center" vertical="center" wrapText="1"/>
    </xf>
    <xf numFmtId="0" fontId="37" fillId="6" borderId="41" xfId="25" applyFont="1" applyBorder="1" applyAlignment="1">
      <alignment horizontal="center" vertical="center" wrapText="1"/>
    </xf>
    <xf numFmtId="0" fontId="37" fillId="6" borderId="42" xfId="25" applyFont="1" applyBorder="1" applyAlignment="1">
      <alignment horizontal="center" vertical="center" wrapText="1"/>
    </xf>
    <xf numFmtId="0" fontId="37" fillId="6" borderId="69" xfId="25" applyFont="1" applyBorder="1" applyAlignment="1">
      <alignment horizontal="center" vertical="top" wrapText="1"/>
    </xf>
    <xf numFmtId="0" fontId="37" fillId="6" borderId="35" xfId="25" applyFont="1" applyBorder="1" applyAlignment="1">
      <alignment horizontal="center"/>
    </xf>
    <xf numFmtId="0" fontId="37" fillId="6" borderId="36" xfId="25" applyFont="1" applyBorder="1" applyAlignment="1">
      <alignment horizontal="center"/>
    </xf>
    <xf numFmtId="2" fontId="37" fillId="6" borderId="39" xfId="25" applyNumberFormat="1" applyFont="1" applyBorder="1" applyAlignment="1">
      <alignment horizontal="center" vertical="center" wrapText="1"/>
    </xf>
    <xf numFmtId="0" fontId="37" fillId="6" borderId="43" xfId="25" applyFont="1" applyBorder="1" applyAlignment="1">
      <alignment horizontal="center"/>
    </xf>
    <xf numFmtId="0" fontId="37" fillId="6" borderId="38" xfId="25" applyFont="1" applyBorder="1" applyAlignment="1">
      <alignment horizontal="center"/>
    </xf>
    <xf numFmtId="0" fontId="37" fillId="6" borderId="70" xfId="25" applyFont="1" applyBorder="1" applyAlignment="1">
      <alignment horizontal="center" vertical="center" wrapText="1"/>
    </xf>
    <xf numFmtId="0" fontId="37" fillId="6" borderId="71" xfId="25" applyFont="1" applyBorder="1" applyAlignment="1">
      <alignment horizontal="center" vertical="center" wrapText="1"/>
    </xf>
    <xf numFmtId="2" fontId="37" fillId="6" borderId="71" xfId="25" applyNumberFormat="1" applyFont="1" applyBorder="1" applyAlignment="1">
      <alignment horizontal="center" vertical="center" wrapText="1"/>
    </xf>
    <xf numFmtId="0" fontId="37" fillId="6" borderId="71" xfId="25" applyFont="1" applyBorder="1" applyAlignment="1">
      <alignment vertical="center" wrapText="1"/>
    </xf>
    <xf numFmtId="0" fontId="37" fillId="6" borderId="72" xfId="25" applyFont="1" applyBorder="1" applyAlignment="1">
      <alignment vertical="center" wrapText="1"/>
    </xf>
    <xf numFmtId="2" fontId="37" fillId="6" borderId="73" xfId="25" applyNumberFormat="1" applyFont="1" applyBorder="1" applyAlignment="1">
      <alignment horizontal="center" vertical="center" wrapText="1"/>
    </xf>
    <xf numFmtId="0" fontId="37" fillId="6" borderId="74" xfId="25" applyFont="1" applyBorder="1" applyAlignment="1">
      <alignment vertical="center" wrapText="1"/>
    </xf>
    <xf numFmtId="0" fontId="37" fillId="6" borderId="75" xfId="25" applyFont="1" applyBorder="1" applyAlignment="1">
      <alignment vertical="center" wrapText="1"/>
    </xf>
    <xf numFmtId="0" fontId="37" fillId="6" borderId="76" xfId="25" applyFont="1" applyBorder="1" applyAlignment="1">
      <alignment horizontal="center" vertical="top" wrapText="1"/>
    </xf>
    <xf numFmtId="0" fontId="29" fillId="2" borderId="0" xfId="0" applyFont="1" applyFill="1"/>
    <xf numFmtId="0" fontId="30" fillId="2" borderId="0" xfId="0" applyFont="1" applyFill="1"/>
    <xf numFmtId="0" fontId="29" fillId="2" borderId="60" xfId="0" quotePrefix="1" applyFont="1" applyFill="1" applyBorder="1" applyAlignment="1">
      <alignment horizontal="center" vertical="center"/>
    </xf>
    <xf numFmtId="0" fontId="29" fillId="0" borderId="49" xfId="0" applyFont="1" applyBorder="1" applyAlignment="1">
      <alignment horizontal="left" vertical="top" wrapText="1"/>
    </xf>
    <xf numFmtId="0" fontId="29" fillId="0" borderId="1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38" fillId="8" borderId="32" xfId="0" applyFont="1" applyFill="1" applyBorder="1" applyAlignment="1">
      <alignment horizontal="center"/>
    </xf>
    <xf numFmtId="0" fontId="38" fillId="8" borderId="28" xfId="0" applyFont="1" applyFill="1" applyBorder="1" applyAlignment="1">
      <alignment horizontal="center"/>
    </xf>
    <xf numFmtId="0" fontId="38" fillId="8" borderId="29" xfId="0" applyFont="1" applyFill="1" applyBorder="1" applyAlignment="1">
      <alignment horizontal="center"/>
    </xf>
    <xf numFmtId="0" fontId="29" fillId="0" borderId="50" xfId="0" applyFont="1" applyBorder="1" applyAlignment="1">
      <alignment horizontal="left" vertical="top" wrapText="1"/>
    </xf>
    <xf numFmtId="0" fontId="29" fillId="0" borderId="15" xfId="0" applyFont="1" applyBorder="1" applyAlignment="1">
      <alignment horizontal="center"/>
    </xf>
    <xf numFmtId="0" fontId="29" fillId="0" borderId="17" xfId="0" applyFont="1" applyBorder="1" applyAlignment="1">
      <alignment horizontal="center"/>
    </xf>
    <xf numFmtId="0" fontId="38" fillId="8" borderId="61" xfId="0" applyFont="1" applyFill="1" applyBorder="1" applyAlignment="1">
      <alignment horizontal="center"/>
    </xf>
    <xf numFmtId="0" fontId="38" fillId="8" borderId="34" xfId="0" applyFont="1" applyFill="1" applyBorder="1" applyAlignment="1">
      <alignment horizontal="center"/>
    </xf>
    <xf numFmtId="0" fontId="38" fillId="8" borderId="47" xfId="0" applyFont="1" applyFill="1" applyBorder="1" applyAlignment="1">
      <alignment horizontal="center"/>
    </xf>
    <xf numFmtId="0" fontId="30" fillId="2" borderId="63" xfId="0" quotePrefix="1" applyFont="1" applyFill="1" applyBorder="1" applyAlignment="1">
      <alignment horizontal="center" vertical="center"/>
    </xf>
    <xf numFmtId="0" fontId="30" fillId="0" borderId="52" xfId="0" applyFont="1" applyBorder="1" applyAlignment="1">
      <alignment horizontal="left" vertical="top" wrapText="1"/>
    </xf>
    <xf numFmtId="0" fontId="30" fillId="0" borderId="16" xfId="0" applyFont="1" applyBorder="1" applyAlignment="1">
      <alignment horizontal="center"/>
    </xf>
    <xf numFmtId="0" fontId="30" fillId="0" borderId="21" xfId="0" applyFont="1" applyBorder="1" applyAlignment="1">
      <alignment horizontal="center"/>
    </xf>
    <xf numFmtId="0" fontId="30" fillId="8" borderId="62" xfId="0" applyFont="1" applyFill="1" applyBorder="1" applyAlignment="1">
      <alignment horizontal="center"/>
    </xf>
    <xf numFmtId="0" fontId="30" fillId="8" borderId="64" xfId="0" applyFont="1" applyFill="1" applyBorder="1" applyAlignment="1">
      <alignment horizontal="center"/>
    </xf>
    <xf numFmtId="0" fontId="30" fillId="8" borderId="53" xfId="0" applyFont="1" applyFill="1" applyBorder="1" applyAlignment="1">
      <alignment horizontal="center"/>
    </xf>
    <xf numFmtId="0" fontId="39" fillId="7" borderId="0" xfId="25" applyFont="1" applyFill="1" applyBorder="1" applyAlignment="1">
      <alignment horizontal="center" vertical="justify" wrapText="1"/>
    </xf>
    <xf numFmtId="0" fontId="39" fillId="7" borderId="0" xfId="25" applyFont="1" applyFill="1" applyBorder="1" applyAlignment="1">
      <alignment vertical="justify" wrapText="1"/>
    </xf>
    <xf numFmtId="2" fontId="39" fillId="7" borderId="0" xfId="25" applyNumberFormat="1" applyFont="1" applyFill="1" applyBorder="1" applyAlignment="1">
      <alignment horizontal="center" vertical="justify" wrapText="1"/>
    </xf>
    <xf numFmtId="2" fontId="39" fillId="7" borderId="60" xfId="25" applyNumberFormat="1" applyFont="1" applyFill="1" applyBorder="1" applyAlignment="1">
      <alignment horizontal="center" vertical="justify" wrapText="1"/>
    </xf>
    <xf numFmtId="0" fontId="39" fillId="7" borderId="57" xfId="25" applyFont="1" applyFill="1" applyBorder="1" applyAlignment="1">
      <alignment vertical="justify" wrapText="1"/>
    </xf>
    <xf numFmtId="0" fontId="40" fillId="2" borderId="0" xfId="0" applyFont="1" applyFill="1" applyAlignment="1">
      <alignment vertical="justify"/>
    </xf>
    <xf numFmtId="0" fontId="27" fillId="0" borderId="2" xfId="0" applyFont="1" applyBorder="1" applyAlignment="1">
      <alignment horizontal="left" vertical="justify" wrapText="1"/>
    </xf>
    <xf numFmtId="0" fontId="27" fillId="0" borderId="2" xfId="0" applyFont="1" applyBorder="1" applyAlignment="1">
      <alignment horizontal="center" vertical="justify"/>
    </xf>
    <xf numFmtId="4" fontId="27" fillId="0" borderId="46" xfId="0" applyNumberFormat="1" applyFont="1" applyBorder="1" applyAlignment="1">
      <alignment horizontal="right" vertical="justify"/>
    </xf>
    <xf numFmtId="4" fontId="28" fillId="0" borderId="2" xfId="0" applyNumberFormat="1" applyFont="1" applyBorder="1" applyAlignment="1">
      <alignment horizontal="center" vertical="justify"/>
    </xf>
    <xf numFmtId="4" fontId="28" fillId="0" borderId="46" xfId="0" applyNumberFormat="1" applyFont="1" applyBorder="1" applyAlignment="1">
      <alignment horizontal="center" vertical="justify"/>
    </xf>
    <xf numFmtId="4" fontId="28" fillId="0" borderId="1" xfId="0" applyNumberFormat="1" applyFont="1" applyBorder="1" applyAlignment="1">
      <alignment horizontal="center" vertical="justify"/>
    </xf>
    <xf numFmtId="4" fontId="28" fillId="0" borderId="3" xfId="0" applyNumberFormat="1" applyFont="1" applyBorder="1" applyAlignment="1">
      <alignment horizontal="center" vertical="justify"/>
    </xf>
    <xf numFmtId="4" fontId="28" fillId="0" borderId="29" xfId="0" applyNumberFormat="1" applyFont="1" applyBorder="1" applyAlignment="1">
      <alignment horizontal="center" vertical="justify"/>
    </xf>
    <xf numFmtId="0" fontId="40" fillId="0" borderId="0" xfId="0" applyFont="1" applyAlignment="1">
      <alignment vertical="justify"/>
    </xf>
    <xf numFmtId="0" fontId="28" fillId="0" borderId="8" xfId="0" applyFont="1" applyBorder="1" applyAlignment="1">
      <alignment horizontal="center" vertical="justify"/>
    </xf>
    <xf numFmtId="4" fontId="28" fillId="0" borderId="45" xfId="0" applyNumberFormat="1" applyFont="1" applyBorder="1" applyAlignment="1">
      <alignment horizontal="right" vertical="justify"/>
    </xf>
    <xf numFmtId="4" fontId="28" fillId="0" borderId="8" xfId="0" applyNumberFormat="1" applyFont="1" applyBorder="1" applyAlignment="1">
      <alignment horizontal="center" vertical="justify"/>
    </xf>
    <xf numFmtId="4" fontId="28" fillId="0" borderId="45" xfId="0" applyNumberFormat="1" applyFont="1" applyBorder="1" applyAlignment="1">
      <alignment horizontal="center" vertical="justify"/>
    </xf>
    <xf numFmtId="4" fontId="28" fillId="0" borderId="15" xfId="0" applyNumberFormat="1" applyFont="1" applyBorder="1" applyAlignment="1">
      <alignment horizontal="center" vertical="justify"/>
    </xf>
    <xf numFmtId="4" fontId="28" fillId="0" borderId="17" xfId="0" applyNumberFormat="1" applyFont="1" applyBorder="1" applyAlignment="1">
      <alignment horizontal="center" vertical="justify"/>
    </xf>
    <xf numFmtId="4" fontId="28" fillId="0" borderId="47" xfId="0" applyNumberFormat="1" applyFont="1" applyBorder="1" applyAlignment="1">
      <alignment horizontal="center" vertical="justify"/>
    </xf>
    <xf numFmtId="0" fontId="28" fillId="2" borderId="12" xfId="0" applyFont="1" applyFill="1" applyBorder="1" applyAlignment="1">
      <alignment horizontal="right" vertical="justify" wrapText="1"/>
    </xf>
    <xf numFmtId="0" fontId="28" fillId="2" borderId="12" xfId="0" applyFont="1" applyFill="1" applyBorder="1" applyAlignment="1">
      <alignment horizontal="center" vertical="justify"/>
    </xf>
    <xf numFmtId="43" fontId="28" fillId="2" borderId="51" xfId="32" applyFont="1" applyFill="1" applyBorder="1" applyAlignment="1">
      <alignment horizontal="right" vertical="justify"/>
    </xf>
    <xf numFmtId="4" fontId="28" fillId="0" borderId="12" xfId="0" applyNumberFormat="1" applyFont="1" applyBorder="1" applyAlignment="1">
      <alignment horizontal="center" vertical="justify"/>
    </xf>
    <xf numFmtId="43" fontId="41" fillId="0" borderId="12" xfId="32" applyFont="1" applyFill="1" applyBorder="1" applyAlignment="1">
      <alignment vertical="justify"/>
    </xf>
    <xf numFmtId="43" fontId="28" fillId="0" borderId="51" xfId="32" applyFont="1" applyFill="1" applyBorder="1" applyAlignment="1">
      <alignment horizontal="right" vertical="justify"/>
    </xf>
    <xf numFmtId="4" fontId="28" fillId="0" borderId="16" xfId="0" applyNumberFormat="1" applyFont="1" applyBorder="1" applyAlignment="1">
      <alignment horizontal="center" vertical="justify"/>
    </xf>
    <xf numFmtId="4" fontId="28" fillId="0" borderId="21" xfId="0" applyNumberFormat="1" applyFont="1" applyBorder="1" applyAlignment="1">
      <alignment horizontal="center" vertical="justify"/>
    </xf>
    <xf numFmtId="43" fontId="28" fillId="0" borderId="53" xfId="32" applyFont="1" applyFill="1" applyBorder="1" applyAlignment="1">
      <alignment vertical="justify" wrapText="1"/>
    </xf>
    <xf numFmtId="0" fontId="27" fillId="2" borderId="2" xfId="0" applyFont="1" applyFill="1" applyBorder="1" applyAlignment="1">
      <alignment vertical="justify" wrapText="1"/>
    </xf>
    <xf numFmtId="0" fontId="27" fillId="2" borderId="2" xfId="0" applyFont="1" applyFill="1" applyBorder="1" applyAlignment="1">
      <alignment horizontal="center" vertical="justify"/>
    </xf>
    <xf numFmtId="43" fontId="27" fillId="2" borderId="46" xfId="32" applyFont="1" applyFill="1" applyBorder="1" applyAlignment="1">
      <alignment vertical="justify"/>
    </xf>
    <xf numFmtId="43" fontId="28" fillId="0" borderId="2" xfId="32" applyFont="1" applyFill="1" applyBorder="1" applyAlignment="1">
      <alignment horizontal="right" vertical="justify"/>
    </xf>
    <xf numFmtId="43" fontId="28" fillId="0" borderId="46" xfId="32" applyFont="1" applyFill="1" applyBorder="1" applyAlignment="1">
      <alignment horizontal="right" vertical="justify"/>
    </xf>
    <xf numFmtId="168" fontId="28" fillId="0" borderId="29" xfId="0" applyNumberFormat="1" applyFont="1" applyBorder="1" applyAlignment="1">
      <alignment vertical="justify"/>
    </xf>
    <xf numFmtId="0" fontId="42" fillId="2" borderId="0" xfId="0" applyFont="1" applyFill="1" applyAlignment="1">
      <alignment vertical="justify"/>
    </xf>
    <xf numFmtId="0" fontId="28" fillId="2" borderId="8" xfId="0" applyFont="1" applyFill="1" applyBorder="1" applyAlignment="1">
      <alignment horizontal="right" vertical="justify" wrapText="1"/>
    </xf>
    <xf numFmtId="0" fontId="28" fillId="2" borderId="8" xfId="0" applyFont="1" applyFill="1" applyBorder="1" applyAlignment="1">
      <alignment horizontal="center" vertical="justify"/>
    </xf>
    <xf numFmtId="43" fontId="28" fillId="2" borderId="45" xfId="32" applyFont="1" applyFill="1" applyBorder="1" applyAlignment="1">
      <alignment vertical="justify"/>
    </xf>
    <xf numFmtId="43" fontId="41" fillId="0" borderId="8" xfId="32" applyFont="1" applyFill="1" applyBorder="1" applyAlignment="1">
      <alignment vertical="justify"/>
    </xf>
    <xf numFmtId="43" fontId="28" fillId="0" borderId="45" xfId="32" applyFont="1" applyFill="1" applyBorder="1" applyAlignment="1">
      <alignment horizontal="right" vertical="justify"/>
    </xf>
    <xf numFmtId="168" fontId="28" fillId="0" borderId="47" xfId="0" applyNumberFormat="1" applyFont="1" applyBorder="1" applyAlignment="1">
      <alignment vertical="justify"/>
    </xf>
    <xf numFmtId="43" fontId="28" fillId="0" borderId="47" xfId="32" applyFont="1" applyFill="1" applyBorder="1" applyAlignment="1">
      <alignment vertical="justify"/>
    </xf>
    <xf numFmtId="43" fontId="28" fillId="0" borderId="47" xfId="32" applyFont="1" applyFill="1" applyBorder="1" applyAlignment="1">
      <alignment vertical="justify" wrapText="1"/>
    </xf>
    <xf numFmtId="43" fontId="28" fillId="0" borderId="8" xfId="32" applyFont="1" applyFill="1" applyBorder="1" applyAlignment="1">
      <alignment horizontal="right" vertical="justify"/>
    </xf>
    <xf numFmtId="43" fontId="28" fillId="2" borderId="51" xfId="32" applyFont="1" applyFill="1" applyBorder="1" applyAlignment="1">
      <alignment vertical="justify"/>
    </xf>
    <xf numFmtId="43" fontId="28" fillId="0" borderId="12" xfId="32" applyFont="1" applyFill="1" applyBorder="1" applyAlignment="1">
      <alignment horizontal="right" vertical="justify"/>
    </xf>
    <xf numFmtId="168" fontId="28" fillId="0" borderId="53" xfId="0" applyNumberFormat="1" applyFont="1" applyBorder="1" applyAlignment="1">
      <alignment vertical="justify"/>
    </xf>
    <xf numFmtId="43" fontId="41" fillId="0" borderId="2" xfId="32" applyFont="1" applyFill="1" applyBorder="1" applyAlignment="1">
      <alignment vertical="justify"/>
    </xf>
    <xf numFmtId="0" fontId="28" fillId="2" borderId="5" xfId="0" applyFont="1" applyFill="1" applyBorder="1" applyAlignment="1">
      <alignment horizontal="right" vertical="justify" wrapText="1"/>
    </xf>
    <xf numFmtId="0" fontId="28" fillId="2" borderId="5" xfId="0" applyFont="1" applyFill="1" applyBorder="1" applyAlignment="1">
      <alignment horizontal="center" vertical="justify"/>
    </xf>
    <xf numFmtId="43" fontId="28" fillId="2" borderId="54" xfId="32" applyFont="1" applyFill="1" applyBorder="1" applyAlignment="1">
      <alignment vertical="justify"/>
    </xf>
    <xf numFmtId="43" fontId="28" fillId="0" borderId="29" xfId="32" applyFont="1" applyFill="1" applyBorder="1" applyAlignment="1">
      <alignment vertical="justify" wrapText="1"/>
    </xf>
    <xf numFmtId="49" fontId="27" fillId="0" borderId="1" xfId="0" applyNumberFormat="1" applyFont="1" applyBorder="1" applyAlignment="1">
      <alignment horizontal="center" vertical="justify" wrapText="1"/>
    </xf>
    <xf numFmtId="0" fontId="43" fillId="0" borderId="2" xfId="0" applyFont="1" applyBorder="1" applyAlignment="1">
      <alignment horizontal="left" vertical="justify" wrapText="1"/>
    </xf>
    <xf numFmtId="0" fontId="43" fillId="0" borderId="2" xfId="0" applyFont="1" applyBorder="1" applyAlignment="1">
      <alignment horizontal="center" vertical="justify" shrinkToFit="1"/>
    </xf>
    <xf numFmtId="0" fontId="44" fillId="0" borderId="0" xfId="0" applyFont="1" applyAlignment="1">
      <alignment vertical="justify"/>
    </xf>
    <xf numFmtId="49" fontId="27" fillId="0" borderId="15" xfId="0" applyNumberFormat="1" applyFont="1" applyBorder="1" applyAlignment="1">
      <alignment horizontal="center" vertical="justify" wrapText="1"/>
    </xf>
    <xf numFmtId="43" fontId="28" fillId="0" borderId="53" xfId="32" applyFont="1" applyFill="1" applyBorder="1" applyAlignment="1">
      <alignment vertical="justify"/>
    </xf>
    <xf numFmtId="0" fontId="28" fillId="2" borderId="9" xfId="0" applyFont="1" applyFill="1" applyBorder="1" applyAlignment="1">
      <alignment horizontal="right" vertical="justify" wrapText="1"/>
    </xf>
    <xf numFmtId="0" fontId="28" fillId="2" borderId="13" xfId="0" applyFont="1" applyFill="1" applyBorder="1" applyAlignment="1">
      <alignment horizontal="right" vertical="justify" wrapText="1"/>
    </xf>
    <xf numFmtId="4" fontId="27" fillId="0" borderId="46" xfId="0" applyNumberFormat="1" applyFont="1" applyBorder="1" applyAlignment="1">
      <alignment horizontal="center" vertical="justify"/>
    </xf>
    <xf numFmtId="0" fontId="28" fillId="0" borderId="8" xfId="0" applyFont="1" applyBorder="1" applyAlignment="1">
      <alignment horizontal="right" vertical="justify" wrapText="1"/>
    </xf>
    <xf numFmtId="0" fontId="28" fillId="0" borderId="12" xfId="0" applyFont="1" applyBorder="1" applyAlignment="1">
      <alignment horizontal="right" vertical="justify" wrapText="1"/>
    </xf>
    <xf numFmtId="0" fontId="28" fillId="0" borderId="13" xfId="0" applyFont="1" applyBorder="1" applyAlignment="1">
      <alignment horizontal="center" vertical="justify"/>
    </xf>
    <xf numFmtId="4" fontId="28" fillId="0" borderId="55" xfId="0" applyNumberFormat="1" applyFont="1" applyBorder="1" applyAlignment="1">
      <alignment horizontal="center" vertical="justify"/>
    </xf>
    <xf numFmtId="4" fontId="28" fillId="0" borderId="51" xfId="0" applyNumberFormat="1" applyFont="1" applyBorder="1" applyAlignment="1">
      <alignment horizontal="center" vertical="justify"/>
    </xf>
    <xf numFmtId="4" fontId="28" fillId="0" borderId="56" xfId="0" applyNumberFormat="1" applyFont="1" applyBorder="1" applyAlignment="1">
      <alignment horizontal="center" vertical="justify"/>
    </xf>
    <xf numFmtId="0" fontId="39" fillId="7" borderId="22" xfId="25" applyFont="1" applyFill="1" applyBorder="1" applyAlignment="1">
      <alignment horizontal="center" vertical="justify" wrapText="1"/>
    </xf>
    <xf numFmtId="0" fontId="39" fillId="7" borderId="23" xfId="25" applyFont="1" applyFill="1" applyBorder="1" applyAlignment="1">
      <alignment horizontal="center" vertical="justify" wrapText="1"/>
    </xf>
    <xf numFmtId="0" fontId="39" fillId="7" borderId="23" xfId="25" applyFont="1" applyFill="1" applyBorder="1" applyAlignment="1">
      <alignment vertical="justify" wrapText="1"/>
    </xf>
    <xf numFmtId="0" fontId="39" fillId="7" borderId="19" xfId="25" applyFont="1" applyFill="1" applyBorder="1" applyAlignment="1">
      <alignment vertical="justify" wrapText="1"/>
    </xf>
    <xf numFmtId="0" fontId="39" fillId="7" borderId="59" xfId="25" applyFont="1" applyFill="1" applyBorder="1" applyAlignment="1">
      <alignment vertical="justify" wrapText="1"/>
    </xf>
    <xf numFmtId="0" fontId="39" fillId="7" borderId="18" xfId="25" applyFont="1" applyFill="1" applyBorder="1" applyAlignment="1">
      <alignment vertical="justify" wrapText="1"/>
    </xf>
    <xf numFmtId="0" fontId="39" fillId="7" borderId="20" xfId="25" applyFont="1" applyFill="1" applyBorder="1" applyAlignment="1">
      <alignment vertical="justify" wrapText="1"/>
    </xf>
    <xf numFmtId="0" fontId="39" fillId="7" borderId="30" xfId="25" applyFont="1" applyFill="1" applyBorder="1" applyAlignment="1">
      <alignment vertical="justify" wrapText="1"/>
    </xf>
    <xf numFmtId="0" fontId="28" fillId="0" borderId="9" xfId="0" applyFont="1" applyBorder="1" applyAlignment="1">
      <alignment horizontal="center" vertical="justify"/>
    </xf>
    <xf numFmtId="4" fontId="28" fillId="0" borderId="44" xfId="0" applyNumberFormat="1" applyFont="1" applyBorder="1" applyAlignment="1">
      <alignment horizontal="center" vertical="justify"/>
    </xf>
    <xf numFmtId="4" fontId="28" fillId="0" borderId="48" xfId="0" applyNumberFormat="1" applyFont="1" applyBorder="1" applyAlignment="1">
      <alignment horizontal="center" vertical="justify"/>
    </xf>
    <xf numFmtId="0" fontId="39" fillId="7" borderId="30" xfId="25" applyFont="1" applyFill="1" applyBorder="1" applyAlignment="1">
      <alignment horizontal="center" vertical="justify" wrapText="1"/>
    </xf>
    <xf numFmtId="0" fontId="28" fillId="0" borderId="12" xfId="0" applyFont="1" applyBorder="1" applyAlignment="1">
      <alignment horizontal="center" vertical="justify"/>
    </xf>
    <xf numFmtId="4" fontId="28" fillId="0" borderId="53" xfId="0" applyNumberFormat="1" applyFont="1" applyBorder="1" applyAlignment="1">
      <alignment horizontal="center" vertical="justify"/>
    </xf>
    <xf numFmtId="49" fontId="27" fillId="0" borderId="79" xfId="20" applyNumberFormat="1" applyFont="1" applyBorder="1" applyAlignment="1">
      <alignment horizontal="center" vertical="justify"/>
    </xf>
    <xf numFmtId="165" fontId="27" fillId="0" borderId="77" xfId="20" applyNumberFormat="1" applyFont="1" applyBorder="1" applyAlignment="1">
      <alignment horizontal="left" vertical="justify" wrapText="1"/>
    </xf>
    <xf numFmtId="0" fontId="28" fillId="0" borderId="77" xfId="20" applyFont="1" applyBorder="1" applyAlignment="1">
      <alignment horizontal="center" vertical="justify"/>
    </xf>
    <xf numFmtId="4" fontId="28" fillId="0" borderId="77" xfId="0" applyNumberFormat="1" applyFont="1" applyBorder="1" applyAlignment="1">
      <alignment horizontal="center" vertical="justify"/>
    </xf>
    <xf numFmtId="4" fontId="28" fillId="0" borderId="78" xfId="0" applyNumberFormat="1" applyFont="1" applyBorder="1" applyAlignment="1">
      <alignment horizontal="center" vertical="justify"/>
    </xf>
    <xf numFmtId="4" fontId="28" fillId="0" borderId="58" xfId="0" applyNumberFormat="1" applyFont="1" applyBorder="1" applyAlignment="1">
      <alignment horizontal="center" vertical="justify"/>
    </xf>
    <xf numFmtId="4" fontId="28" fillId="0" borderId="31" xfId="0" applyNumberFormat="1" applyFont="1" applyBorder="1" applyAlignment="1">
      <alignment horizontal="center" vertical="justify"/>
    </xf>
    <xf numFmtId="165" fontId="27" fillId="2" borderId="1" xfId="0" applyNumberFormat="1" applyFont="1" applyFill="1" applyBorder="1" applyAlignment="1">
      <alignment horizontal="right" vertical="justify" wrapText="1"/>
    </xf>
    <xf numFmtId="165" fontId="27" fillId="2" borderId="2" xfId="0" applyNumberFormat="1" applyFont="1" applyFill="1" applyBorder="1" applyAlignment="1">
      <alignment horizontal="right" vertical="justify" wrapText="1"/>
    </xf>
    <xf numFmtId="165" fontId="27" fillId="2" borderId="46" xfId="0" applyNumberFormat="1" applyFont="1" applyFill="1" applyBorder="1" applyAlignment="1">
      <alignment horizontal="right" vertical="justify" wrapText="1"/>
    </xf>
    <xf numFmtId="43" fontId="27" fillId="2" borderId="32" xfId="32" applyFont="1" applyFill="1" applyBorder="1" applyAlignment="1">
      <alignment horizontal="right" vertical="justify" wrapText="1"/>
    </xf>
    <xf numFmtId="43" fontId="27" fillId="2" borderId="49" xfId="32" applyFont="1" applyFill="1" applyBorder="1" applyAlignment="1">
      <alignment horizontal="right" vertical="justify" wrapText="1"/>
    </xf>
    <xf numFmtId="43" fontId="43" fillId="2" borderId="29" xfId="32" applyFont="1" applyFill="1" applyBorder="1" applyAlignment="1">
      <alignment horizontal="right" vertical="justify"/>
    </xf>
    <xf numFmtId="0" fontId="41" fillId="2" borderId="0" xfId="0" applyFont="1" applyFill="1" applyAlignment="1">
      <alignment vertical="justify"/>
    </xf>
    <xf numFmtId="165" fontId="27" fillId="2" borderId="15" xfId="0" applyNumberFormat="1" applyFont="1" applyFill="1" applyBorder="1" applyAlignment="1">
      <alignment horizontal="right" vertical="justify" wrapText="1"/>
    </xf>
    <xf numFmtId="165" fontId="27" fillId="2" borderId="8" xfId="0" applyNumberFormat="1" applyFont="1" applyFill="1" applyBorder="1" applyAlignment="1">
      <alignment horizontal="right" vertical="justify" wrapText="1"/>
    </xf>
    <xf numFmtId="165" fontId="27" fillId="2" borderId="45" xfId="0" applyNumberFormat="1" applyFont="1" applyFill="1" applyBorder="1" applyAlignment="1">
      <alignment horizontal="right" vertical="justify" wrapText="1"/>
    </xf>
    <xf numFmtId="43" fontId="27" fillId="2" borderId="61" xfId="32" applyFont="1" applyFill="1" applyBorder="1" applyAlignment="1">
      <alignment horizontal="right" vertical="justify" wrapText="1"/>
    </xf>
    <xf numFmtId="43" fontId="27" fillId="2" borderId="50" xfId="32" applyFont="1" applyFill="1" applyBorder="1" applyAlignment="1">
      <alignment horizontal="right" vertical="justify" wrapText="1"/>
    </xf>
    <xf numFmtId="43" fontId="27" fillId="2" borderId="47" xfId="32" applyFont="1" applyFill="1" applyBorder="1" applyAlignment="1">
      <alignment horizontal="right" vertical="justify" wrapText="1"/>
    </xf>
    <xf numFmtId="165" fontId="27" fillId="2" borderId="16" xfId="0" applyNumberFormat="1" applyFont="1" applyFill="1" applyBorder="1" applyAlignment="1">
      <alignment horizontal="right" vertical="justify" wrapText="1"/>
    </xf>
    <xf numFmtId="165" fontId="27" fillId="2" borderId="12" xfId="0" applyNumberFormat="1" applyFont="1" applyFill="1" applyBorder="1" applyAlignment="1">
      <alignment horizontal="right" vertical="justify" wrapText="1"/>
    </xf>
    <xf numFmtId="165" fontId="27" fillId="2" borderId="51" xfId="0" applyNumberFormat="1" applyFont="1" applyFill="1" applyBorder="1" applyAlignment="1">
      <alignment horizontal="right" vertical="justify" wrapText="1"/>
    </xf>
    <xf numFmtId="43" fontId="27" fillId="2" borderId="62" xfId="32" applyFont="1" applyFill="1" applyBorder="1" applyAlignment="1">
      <alignment horizontal="right" vertical="justify" wrapText="1"/>
    </xf>
    <xf numFmtId="43" fontId="27" fillId="2" borderId="52" xfId="32" applyFont="1" applyFill="1" applyBorder="1" applyAlignment="1">
      <alignment horizontal="right" vertical="justify" wrapText="1"/>
    </xf>
    <xf numFmtId="43" fontId="27" fillId="2" borderId="53" xfId="32" applyFont="1" applyFill="1" applyBorder="1" applyAlignment="1">
      <alignment horizontal="right" vertical="justify" wrapText="1"/>
    </xf>
    <xf numFmtId="0" fontId="27" fillId="0" borderId="1" xfId="1" applyFont="1" applyBorder="1" applyAlignment="1">
      <alignment horizontal="center" vertical="justify" wrapText="1"/>
    </xf>
    <xf numFmtId="0" fontId="27" fillId="0" borderId="15" xfId="1" applyFont="1" applyBorder="1" applyAlignment="1">
      <alignment horizontal="center" vertical="justify" wrapText="1"/>
    </xf>
    <xf numFmtId="49" fontId="27" fillId="2" borderId="16" xfId="0" applyNumberFormat="1" applyFont="1" applyFill="1" applyBorder="1" applyAlignment="1">
      <alignment horizontal="center" vertical="justify" wrapText="1"/>
    </xf>
    <xf numFmtId="49" fontId="27" fillId="2" borderId="1" xfId="0" applyNumberFormat="1" applyFont="1" applyFill="1" applyBorder="1" applyAlignment="1">
      <alignment horizontal="center" vertical="justify" wrapText="1"/>
    </xf>
    <xf numFmtId="49" fontId="27" fillId="2" borderId="15" xfId="0" applyNumberFormat="1" applyFont="1" applyFill="1" applyBorder="1" applyAlignment="1">
      <alignment horizontal="center" vertical="justify" wrapText="1"/>
    </xf>
    <xf numFmtId="0" fontId="27" fillId="0" borderId="1" xfId="0" applyFont="1" applyBorder="1" applyAlignment="1">
      <alignment horizontal="center" vertical="justify" wrapText="1"/>
    </xf>
    <xf numFmtId="0" fontId="28" fillId="0" borderId="15" xfId="0" applyFont="1" applyBorder="1" applyAlignment="1">
      <alignment horizontal="center" vertical="justify" wrapText="1"/>
    </xf>
    <xf numFmtId="0" fontId="28" fillId="0" borderId="11" xfId="0" applyFont="1" applyBorder="1" applyAlignment="1">
      <alignment horizontal="center" vertical="justify" wrapText="1"/>
    </xf>
    <xf numFmtId="0" fontId="28" fillId="0" borderId="7" xfId="0" applyFont="1" applyBorder="1" applyAlignment="1">
      <alignment horizontal="center" vertical="justify" wrapText="1"/>
    </xf>
    <xf numFmtId="0" fontId="28" fillId="0" borderId="9" xfId="0" applyFont="1" applyBorder="1" applyAlignment="1">
      <alignment horizontal="right" vertical="justify" wrapText="1"/>
    </xf>
    <xf numFmtId="0" fontId="28" fillId="0" borderId="13" xfId="0" applyFont="1" applyBorder="1" applyAlignment="1">
      <alignment horizontal="right" vertical="justify" wrapText="1"/>
    </xf>
    <xf numFmtId="0" fontId="28" fillId="0" borderId="16" xfId="0" applyFont="1" applyBorder="1" applyAlignment="1">
      <alignment horizontal="center" vertical="justify" wrapText="1"/>
    </xf>
    <xf numFmtId="0" fontId="29" fillId="0" borderId="0" xfId="0" applyFont="1" applyBorder="1" applyAlignment="1">
      <alignment horizontal="center" vertical="top"/>
    </xf>
    <xf numFmtId="0" fontId="29" fillId="0" borderId="0" xfId="0" applyFont="1" applyBorder="1" applyAlignment="1">
      <alignment vertical="top"/>
    </xf>
    <xf numFmtId="0" fontId="30" fillId="0" borderId="0" xfId="0" applyFont="1" applyBorder="1" applyAlignment="1">
      <alignment vertical="top"/>
    </xf>
    <xf numFmtId="0" fontId="29" fillId="0" borderId="0" xfId="0" applyFont="1" applyBorder="1" applyAlignment="1">
      <alignment horizontal="right" vertical="top"/>
    </xf>
    <xf numFmtId="0" fontId="31" fillId="2" borderId="0" xfId="0" applyFont="1" applyFill="1" applyBorder="1"/>
    <xf numFmtId="0" fontId="32" fillId="2" borderId="0" xfId="0" applyFont="1" applyFill="1" applyBorder="1"/>
    <xf numFmtId="0" fontId="33" fillId="0" borderId="0" xfId="0" applyFont="1" applyBorder="1" applyAlignment="1">
      <alignment horizontal="center" vertical="top" wrapText="1"/>
    </xf>
    <xf numFmtId="0" fontId="30" fillId="0" borderId="0" xfId="0" applyFont="1" applyBorder="1" applyAlignment="1">
      <alignment horizontal="center" vertical="top" wrapText="1"/>
    </xf>
    <xf numFmtId="0" fontId="34" fillId="0" borderId="0" xfId="0" applyFont="1" applyBorder="1" applyAlignment="1">
      <alignment horizontal="center" vertical="center"/>
    </xf>
    <xf numFmtId="0" fontId="37" fillId="6" borderId="33" xfId="25" applyFont="1" applyBorder="1" applyAlignment="1">
      <alignment horizontal="center" vertical="center" wrapText="1"/>
    </xf>
    <xf numFmtId="2" fontId="37" fillId="6" borderId="33" xfId="25" applyNumberFormat="1" applyFont="1" applyBorder="1" applyAlignment="1">
      <alignment horizontal="center" vertical="center" wrapText="1"/>
    </xf>
    <xf numFmtId="0" fontId="39" fillId="7" borderId="60" xfId="25" applyFont="1" applyFill="1" applyBorder="1" applyAlignment="1">
      <alignment horizontal="center" vertical="justify" wrapText="1"/>
    </xf>
    <xf numFmtId="0" fontId="39" fillId="7" borderId="57" xfId="25" applyFont="1" applyFill="1" applyBorder="1" applyAlignment="1">
      <alignment horizontal="center" vertical="justify" wrapText="1"/>
    </xf>
  </cellXfs>
  <cellStyles count="33">
    <cellStyle name="Вывод" xfId="25" builtinId="21"/>
    <cellStyle name="Денежный 2" xfId="19" xr:uid="{00000000-0005-0000-0000-000000000000}"/>
    <cellStyle name="Звичайний 2" xfId="21" xr:uid="{00000000-0005-0000-0000-000001000000}"/>
    <cellStyle name="Звичайний 5" xfId="18" xr:uid="{00000000-0005-0000-0000-000002000000}"/>
    <cellStyle name="Звичайний 5 10" xfId="15" xr:uid="{00000000-0005-0000-0000-000003000000}"/>
    <cellStyle name="Звичайний 5 11" xfId="22" xr:uid="{00000000-0005-0000-0000-000004000000}"/>
    <cellStyle name="Звичайний 5 2" xfId="26" xr:uid="{37A6D283-93EF-4488-B7DB-413C884CAB27}"/>
    <cellStyle name="Звичайний 8" xfId="27" xr:uid="{7C71A93F-27DC-4E67-94C4-D61795F86AAB}"/>
    <cellStyle name="Обычный" xfId="0" builtinId="0"/>
    <cellStyle name="Обычный 10" xfId="8" xr:uid="{00000000-0005-0000-0000-000006000000}"/>
    <cellStyle name="Обычный 11" xfId="20" xr:uid="{00000000-0005-0000-0000-000007000000}"/>
    <cellStyle name="Обычный 14" xfId="5" xr:uid="{00000000-0005-0000-0000-000008000000}"/>
    <cellStyle name="Обычный 18" xfId="28" xr:uid="{9F1F5B1A-085F-40B8-8D4D-363F8B6F40F9}"/>
    <cellStyle name="Обычный 18 2" xfId="29" xr:uid="{B111FC81-E42E-462E-8832-49821FEABBA2}"/>
    <cellStyle name="Обычный 2" xfId="1" xr:uid="{00000000-0005-0000-0000-000009000000}"/>
    <cellStyle name="Обычный 2 2" xfId="9" xr:uid="{00000000-0005-0000-0000-00000A000000}"/>
    <cellStyle name="Обычный 2 3" xfId="4" xr:uid="{00000000-0005-0000-0000-00000B000000}"/>
    <cellStyle name="Обычный 3" xfId="14" xr:uid="{00000000-0005-0000-0000-00000C000000}"/>
    <cellStyle name="Обычный 3 2" xfId="10" xr:uid="{00000000-0005-0000-0000-00000D000000}"/>
    <cellStyle name="Обычный 3 3" xfId="3" xr:uid="{00000000-0005-0000-0000-00000E000000}"/>
    <cellStyle name="Обычный 3 4" xfId="24" xr:uid="{00000000-0005-0000-0000-00000F000000}"/>
    <cellStyle name="Обычный 4" xfId="6" xr:uid="{00000000-0005-0000-0000-000010000000}"/>
    <cellStyle name="Обычный 4 2" xfId="11" xr:uid="{00000000-0005-0000-0000-000011000000}"/>
    <cellStyle name="Обычный 4 3" xfId="31" xr:uid="{C3A156ED-A6A4-4461-809A-A69016982121}"/>
    <cellStyle name="Обычный 7" xfId="12" xr:uid="{00000000-0005-0000-0000-000012000000}"/>
    <cellStyle name="Обычный 8" xfId="7" xr:uid="{00000000-0005-0000-0000-000013000000}"/>
    <cellStyle name="Обычный 9" xfId="13" xr:uid="{00000000-0005-0000-0000-000014000000}"/>
    <cellStyle name="Пояснение" xfId="16" builtinId="53"/>
    <cellStyle name="Пояснение 2" xfId="23" xr:uid="{00000000-0005-0000-0000-000016000000}"/>
    <cellStyle name="Финансовый" xfId="32" builtinId="3"/>
    <cellStyle name="Финансовый 2" xfId="2" xr:uid="{00000000-0005-0000-0000-000018000000}"/>
    <cellStyle name="Финансовый 3" xfId="17" xr:uid="{00000000-0005-0000-0000-000019000000}"/>
    <cellStyle name="Финансовый 3 2" xfId="30" xr:uid="{5B8B9123-982D-4376-99ED-BAF841E40F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L128"/>
  <sheetViews>
    <sheetView topLeftCell="A100" zoomScale="70" zoomScaleNormal="70" workbookViewId="0">
      <selection activeCell="V135" sqref="V135"/>
    </sheetView>
  </sheetViews>
  <sheetFormatPr defaultColWidth="8.7109375" defaultRowHeight="15.75" x14ac:dyDescent="0.25"/>
  <cols>
    <col min="1" max="1" width="8.7109375" style="26"/>
    <col min="2" max="2" width="54.28515625" style="27" customWidth="1"/>
    <col min="3" max="3" width="10.7109375" style="27" customWidth="1"/>
    <col min="4" max="4" width="11.28515625" style="27" customWidth="1"/>
    <col min="5" max="5" width="14" style="28" customWidth="1"/>
    <col min="6" max="6" width="13.28515625" style="27" customWidth="1"/>
    <col min="7" max="7" width="11" style="27" customWidth="1"/>
    <col min="8" max="8" width="15.42578125" style="27" customWidth="1"/>
    <col min="9" max="9" width="16.7109375" style="27" customWidth="1"/>
    <col min="10" max="10" width="15.28515625" style="27" customWidth="1"/>
    <col min="11" max="11" width="15.5703125" style="27" customWidth="1"/>
    <col min="12" max="16384" width="8.7109375" style="27"/>
  </cols>
  <sheetData>
    <row r="1" spans="1:11" x14ac:dyDescent="0.25">
      <c r="K1" s="29"/>
    </row>
    <row r="2" spans="1:11" x14ac:dyDescent="0.25">
      <c r="B2" s="27" t="s">
        <v>143</v>
      </c>
    </row>
    <row r="5" spans="1:11" x14ac:dyDescent="0.25">
      <c r="K5" s="29"/>
    </row>
    <row r="6" spans="1:11" x14ac:dyDescent="0.25">
      <c r="B6" s="30"/>
      <c r="C6" s="30"/>
      <c r="K6" s="29"/>
    </row>
    <row r="7" spans="1:11" x14ac:dyDescent="0.25">
      <c r="B7" s="31"/>
      <c r="C7" s="31"/>
      <c r="K7" s="29"/>
    </row>
    <row r="8" spans="1:11" x14ac:dyDescent="0.25">
      <c r="B8" s="310" t="s">
        <v>78</v>
      </c>
      <c r="C8" s="310"/>
      <c r="D8" s="310"/>
      <c r="E8" s="310"/>
      <c r="F8" s="310"/>
      <c r="G8" s="310"/>
      <c r="H8" s="310"/>
      <c r="I8" s="310"/>
      <c r="J8" s="32"/>
    </row>
    <row r="9" spans="1:11" x14ac:dyDescent="0.25">
      <c r="B9" s="311" t="s">
        <v>19</v>
      </c>
      <c r="C9" s="311"/>
      <c r="D9" s="311"/>
      <c r="E9" s="311"/>
      <c r="F9" s="311"/>
      <c r="G9" s="311"/>
      <c r="H9" s="311"/>
      <c r="I9" s="311"/>
      <c r="J9" s="311"/>
    </row>
    <row r="10" spans="1:11" ht="51" customHeight="1" x14ac:dyDescent="0.25">
      <c r="B10" s="312" t="s">
        <v>79</v>
      </c>
      <c r="C10" s="312"/>
      <c r="D10" s="312"/>
      <c r="E10" s="312"/>
      <c r="F10" s="312"/>
      <c r="G10" s="312"/>
      <c r="H10" s="312"/>
      <c r="I10" s="312"/>
      <c r="J10" s="312"/>
      <c r="K10" s="312"/>
    </row>
    <row r="11" spans="1:11" x14ac:dyDescent="0.25">
      <c r="B11" s="311" t="s">
        <v>80</v>
      </c>
      <c r="C11" s="311"/>
      <c r="D11" s="311"/>
      <c r="E11" s="311"/>
      <c r="F11" s="311"/>
      <c r="G11" s="311"/>
      <c r="H11" s="311"/>
      <c r="I11" s="311"/>
      <c r="J11" s="311"/>
    </row>
    <row r="12" spans="1:11" x14ac:dyDescent="0.25">
      <c r="B12" s="134"/>
      <c r="C12" s="134"/>
      <c r="D12" s="134"/>
      <c r="E12" s="134"/>
      <c r="F12" s="134"/>
      <c r="G12" s="134"/>
      <c r="H12" s="134"/>
      <c r="I12" s="134"/>
      <c r="J12" s="134"/>
    </row>
    <row r="13" spans="1:11" x14ac:dyDescent="0.25">
      <c r="A13" s="33"/>
      <c r="B13" s="34"/>
      <c r="C13" s="34"/>
      <c r="D13" s="34"/>
      <c r="E13" s="34" t="s">
        <v>81</v>
      </c>
      <c r="F13" s="34"/>
      <c r="G13" s="34"/>
      <c r="H13" s="34"/>
      <c r="I13" s="34"/>
      <c r="J13" s="34"/>
      <c r="K13" s="24"/>
    </row>
    <row r="14" spans="1:11" x14ac:dyDescent="0.25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24"/>
    </row>
    <row r="15" spans="1:11" x14ac:dyDescent="0.25">
      <c r="A15" s="33"/>
      <c r="B15" s="313" t="s">
        <v>141</v>
      </c>
      <c r="C15" s="313"/>
      <c r="D15" s="313"/>
      <c r="E15" s="313"/>
      <c r="F15" s="313"/>
      <c r="G15" s="313"/>
      <c r="H15" s="313"/>
      <c r="I15" s="313"/>
      <c r="J15" s="313"/>
      <c r="K15" s="313"/>
    </row>
    <row r="16" spans="1:11" ht="16.5" thickBot="1" x14ac:dyDescent="0.3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24"/>
    </row>
    <row r="17" spans="1:11" ht="15.75" customHeight="1" x14ac:dyDescent="0.25">
      <c r="A17" s="314" t="s">
        <v>1</v>
      </c>
      <c r="B17" s="316" t="s">
        <v>2</v>
      </c>
      <c r="C17" s="316" t="s">
        <v>3</v>
      </c>
      <c r="D17" s="316" t="s">
        <v>4</v>
      </c>
      <c r="E17" s="316" t="s">
        <v>5</v>
      </c>
      <c r="F17" s="316"/>
      <c r="G17" s="316" t="s">
        <v>6</v>
      </c>
      <c r="H17" s="316"/>
      <c r="I17" s="316" t="s">
        <v>7</v>
      </c>
      <c r="J17" s="316"/>
      <c r="K17" s="318"/>
    </row>
    <row r="18" spans="1:11" ht="16.5" thickBot="1" x14ac:dyDescent="0.3">
      <c r="A18" s="315"/>
      <c r="B18" s="317"/>
      <c r="C18" s="317"/>
      <c r="D18" s="317"/>
      <c r="E18" s="35" t="s">
        <v>64</v>
      </c>
      <c r="F18" s="36" t="s">
        <v>8</v>
      </c>
      <c r="G18" s="36" t="s">
        <v>65</v>
      </c>
      <c r="H18" s="36" t="s">
        <v>8</v>
      </c>
      <c r="I18" s="36" t="s">
        <v>9</v>
      </c>
      <c r="J18" s="36" t="s">
        <v>10</v>
      </c>
      <c r="K18" s="37" t="s">
        <v>11</v>
      </c>
    </row>
    <row r="19" spans="1:11" ht="16.5" customHeight="1" thickBot="1" x14ac:dyDescent="0.3">
      <c r="A19" s="319" t="s">
        <v>82</v>
      </c>
      <c r="B19" s="320"/>
      <c r="C19" s="320"/>
      <c r="D19" s="320"/>
      <c r="E19" s="320"/>
      <c r="F19" s="320"/>
      <c r="G19" s="148"/>
      <c r="H19" s="148"/>
      <c r="I19" s="148"/>
      <c r="J19" s="148"/>
      <c r="K19" s="149"/>
    </row>
    <row r="20" spans="1:11" ht="16.5" thickBot="1" x14ac:dyDescent="0.3">
      <c r="A20" s="38" t="s">
        <v>20</v>
      </c>
      <c r="B20" s="39" t="s">
        <v>83</v>
      </c>
      <c r="C20" s="40" t="s">
        <v>13</v>
      </c>
      <c r="D20" s="40">
        <f>5*15*0.45</f>
        <v>33.75</v>
      </c>
      <c r="E20" s="41"/>
      <c r="F20" s="42"/>
      <c r="G20" s="43">
        <v>270</v>
      </c>
      <c r="H20" s="43">
        <f>ROUND(G20*D20,2)</f>
        <v>9112.5</v>
      </c>
      <c r="I20" s="44">
        <f>J20+K20</f>
        <v>9112.5</v>
      </c>
      <c r="J20" s="43">
        <f>SUM(F21)</f>
        <v>0</v>
      </c>
      <c r="K20" s="45">
        <f>H20</f>
        <v>9112.5</v>
      </c>
    </row>
    <row r="21" spans="1:11" ht="16.5" thickBot="1" x14ac:dyDescent="0.3">
      <c r="A21" s="46" t="s">
        <v>21</v>
      </c>
      <c r="B21" s="47" t="s">
        <v>84</v>
      </c>
      <c r="C21" s="48" t="s">
        <v>13</v>
      </c>
      <c r="D21" s="40">
        <f>5*15*0.2</f>
        <v>15</v>
      </c>
      <c r="E21" s="49"/>
      <c r="F21" s="49"/>
      <c r="G21" s="49">
        <f>270/1.2</f>
        <v>225</v>
      </c>
      <c r="H21" s="49">
        <f>ROUND(G21*D21,2)</f>
        <v>3375</v>
      </c>
      <c r="I21" s="50">
        <f>J21+K21</f>
        <v>3375</v>
      </c>
      <c r="J21" s="49">
        <f>SUM(F22)</f>
        <v>0</v>
      </c>
      <c r="K21" s="51">
        <f>H21</f>
        <v>3375</v>
      </c>
    </row>
    <row r="22" spans="1:11" x14ac:dyDescent="0.25">
      <c r="A22" s="52" t="s">
        <v>75</v>
      </c>
      <c r="B22" s="53" t="s">
        <v>71</v>
      </c>
      <c r="C22" s="54" t="s">
        <v>12</v>
      </c>
      <c r="D22" s="55">
        <f>(15+5+5)*0.6</f>
        <v>15</v>
      </c>
      <c r="E22" s="43"/>
      <c r="F22" s="43"/>
      <c r="G22" s="43">
        <v>135</v>
      </c>
      <c r="H22" s="43">
        <f>ROUND(G22*D22,2)</f>
        <v>2025</v>
      </c>
      <c r="I22" s="44">
        <f>J22+K22</f>
        <v>5175</v>
      </c>
      <c r="J22" s="43">
        <f>SUM(F23)</f>
        <v>3150</v>
      </c>
      <c r="K22" s="45">
        <f>H22</f>
        <v>2025</v>
      </c>
    </row>
    <row r="23" spans="1:11" ht="16.5" thickBot="1" x14ac:dyDescent="0.3">
      <c r="A23" s="56"/>
      <c r="B23" s="57" t="s">
        <v>72</v>
      </c>
      <c r="C23" s="58" t="s">
        <v>12</v>
      </c>
      <c r="D23" s="59">
        <f>D22</f>
        <v>15</v>
      </c>
      <c r="E23" s="60">
        <v>210</v>
      </c>
      <c r="F23" s="60">
        <f>E23*D23</f>
        <v>3150</v>
      </c>
      <c r="G23" s="60"/>
      <c r="H23" s="60"/>
      <c r="I23" s="61"/>
      <c r="J23" s="60"/>
      <c r="K23" s="62"/>
    </row>
    <row r="24" spans="1:11" x14ac:dyDescent="0.25">
      <c r="A24" s="63">
        <v>4</v>
      </c>
      <c r="B24" s="2" t="s">
        <v>85</v>
      </c>
      <c r="C24" s="3" t="s">
        <v>13</v>
      </c>
      <c r="D24" s="55">
        <f>15*5*0.25</f>
        <v>18.75</v>
      </c>
      <c r="E24" s="7"/>
      <c r="F24" s="8"/>
      <c r="G24" s="8">
        <v>3950</v>
      </c>
      <c r="H24" s="8">
        <f>ROUND(G24*D24,2)</f>
        <v>74062.5</v>
      </c>
      <c r="I24" s="64">
        <f>J24+K24</f>
        <v>446034.10000000003</v>
      </c>
      <c r="J24" s="8">
        <f>SUM(F25:F26)</f>
        <v>371971.60000000003</v>
      </c>
      <c r="K24" s="9">
        <f>H24</f>
        <v>74062.5</v>
      </c>
    </row>
    <row r="25" spans="1:11" x14ac:dyDescent="0.25">
      <c r="A25" s="65"/>
      <c r="B25" s="66" t="s">
        <v>86</v>
      </c>
      <c r="C25" s="67" t="s">
        <v>36</v>
      </c>
      <c r="D25" s="68">
        <f>460*20*0.67*1.1/1000</f>
        <v>6.7804000000000002</v>
      </c>
      <c r="E25" s="69">
        <v>54000</v>
      </c>
      <c r="F25" s="17">
        <f>E25*D25</f>
        <v>366141.60000000003</v>
      </c>
      <c r="G25" s="17"/>
      <c r="H25" s="17"/>
      <c r="I25" s="70"/>
      <c r="J25" s="17"/>
      <c r="K25" s="18"/>
    </row>
    <row r="26" spans="1:11" ht="16.5" thickBot="1" x14ac:dyDescent="0.3">
      <c r="A26" s="65"/>
      <c r="B26" s="66" t="s">
        <v>66</v>
      </c>
      <c r="C26" s="67" t="s">
        <v>36</v>
      </c>
      <c r="D26" s="68">
        <v>0.1</v>
      </c>
      <c r="E26" s="69">
        <f>53000*1.1</f>
        <v>58300.000000000007</v>
      </c>
      <c r="F26" s="17">
        <f>E26*D26</f>
        <v>5830.0000000000009</v>
      </c>
      <c r="G26" s="17"/>
      <c r="H26" s="17"/>
      <c r="I26" s="70"/>
      <c r="J26" s="17"/>
      <c r="K26" s="18"/>
    </row>
    <row r="27" spans="1:11" x14ac:dyDescent="0.25">
      <c r="A27" s="63">
        <v>5</v>
      </c>
      <c r="B27" s="2" t="s">
        <v>67</v>
      </c>
      <c r="C27" s="3" t="s">
        <v>13</v>
      </c>
      <c r="D27" s="6">
        <f>D24</f>
        <v>18.75</v>
      </c>
      <c r="E27" s="7"/>
      <c r="F27" s="8"/>
      <c r="G27" s="8">
        <v>3650</v>
      </c>
      <c r="H27" s="8">
        <f>ROUND(G27*D27,2)</f>
        <v>68437.5</v>
      </c>
      <c r="I27" s="64">
        <f>J27+K27</f>
        <v>161081.25</v>
      </c>
      <c r="J27" s="8">
        <f>SUM(F28:F29)</f>
        <v>92643.75</v>
      </c>
      <c r="K27" s="9">
        <f>H27</f>
        <v>68437.5</v>
      </c>
    </row>
    <row r="28" spans="1:11" x14ac:dyDescent="0.25">
      <c r="A28" s="65"/>
      <c r="B28" s="19" t="s">
        <v>68</v>
      </c>
      <c r="C28" s="4" t="s">
        <v>13</v>
      </c>
      <c r="D28" s="16">
        <f>D27*1.05</f>
        <v>19.6875</v>
      </c>
      <c r="E28" s="69">
        <v>3700</v>
      </c>
      <c r="F28" s="17">
        <f>E28*D28</f>
        <v>72843.75</v>
      </c>
      <c r="G28" s="17"/>
      <c r="H28" s="17"/>
      <c r="I28" s="70"/>
      <c r="J28" s="17"/>
      <c r="K28" s="18"/>
    </row>
    <row r="29" spans="1:11" ht="16.5" thickBot="1" x14ac:dyDescent="0.3">
      <c r="A29" s="71"/>
      <c r="B29" s="10" t="s">
        <v>69</v>
      </c>
      <c r="C29" s="11" t="s">
        <v>70</v>
      </c>
      <c r="D29" s="20">
        <v>1</v>
      </c>
      <c r="E29" s="22">
        <f>18000*1.1</f>
        <v>19800</v>
      </c>
      <c r="F29" s="17">
        <f>E29*D29</f>
        <v>19800</v>
      </c>
      <c r="G29" s="12"/>
      <c r="H29" s="12"/>
      <c r="I29" s="72"/>
      <c r="J29" s="12"/>
      <c r="K29" s="13"/>
    </row>
    <row r="30" spans="1:11" ht="15.75" customHeight="1" x14ac:dyDescent="0.25">
      <c r="A30" s="321" t="s">
        <v>87</v>
      </c>
      <c r="B30" s="322"/>
      <c r="C30" s="322"/>
      <c r="D30" s="322"/>
      <c r="E30" s="322"/>
      <c r="F30" s="322"/>
      <c r="G30" s="150"/>
      <c r="H30" s="150"/>
      <c r="I30" s="150"/>
      <c r="J30" s="150"/>
      <c r="K30" s="151"/>
    </row>
    <row r="31" spans="1:11" x14ac:dyDescent="0.25">
      <c r="A31" s="73" t="s">
        <v>20</v>
      </c>
      <c r="B31" s="74" t="s">
        <v>88</v>
      </c>
      <c r="C31" s="75" t="s">
        <v>36</v>
      </c>
      <c r="D31" s="75">
        <v>8.6</v>
      </c>
      <c r="E31" s="76"/>
      <c r="F31" s="77"/>
      <c r="G31" s="17">
        <v>35000</v>
      </c>
      <c r="H31" s="17">
        <f>ROUND(G31*D31,2)</f>
        <v>301000</v>
      </c>
      <c r="I31" s="70">
        <f>J31+K31</f>
        <v>807800</v>
      </c>
      <c r="J31" s="17">
        <f>SUM(F32:F33)</f>
        <v>506800</v>
      </c>
      <c r="K31" s="17">
        <f>H31</f>
        <v>301000</v>
      </c>
    </row>
    <row r="32" spans="1:11" x14ac:dyDescent="0.25">
      <c r="A32" s="73"/>
      <c r="B32" s="78" t="s">
        <v>89</v>
      </c>
      <c r="C32" s="75" t="s">
        <v>36</v>
      </c>
      <c r="D32" s="75">
        <v>8.6</v>
      </c>
      <c r="E32" s="296">
        <v>58000</v>
      </c>
      <c r="F32" s="17">
        <f>E32*D32</f>
        <v>498800</v>
      </c>
      <c r="G32" s="77"/>
      <c r="H32" s="77"/>
      <c r="I32" s="77"/>
      <c r="J32" s="77"/>
      <c r="K32" s="77"/>
    </row>
    <row r="33" spans="1:12" x14ac:dyDescent="0.25">
      <c r="A33" s="73"/>
      <c r="B33" s="78" t="s">
        <v>74</v>
      </c>
      <c r="C33" s="75" t="s">
        <v>24</v>
      </c>
      <c r="D33" s="75">
        <v>40</v>
      </c>
      <c r="E33" s="79">
        <v>200</v>
      </c>
      <c r="F33" s="17">
        <f t="shared" ref="F33:F35" si="0">E33*D33</f>
        <v>8000</v>
      </c>
      <c r="G33" s="77"/>
      <c r="H33" s="77"/>
      <c r="I33" s="77"/>
      <c r="J33" s="77"/>
      <c r="K33" s="77"/>
    </row>
    <row r="34" spans="1:12" x14ac:dyDescent="0.25">
      <c r="A34" s="73" t="s">
        <v>21</v>
      </c>
      <c r="B34" s="74" t="s">
        <v>90</v>
      </c>
      <c r="C34" s="75" t="s">
        <v>12</v>
      </c>
      <c r="D34" s="75">
        <f>ROUND(8.6*1000/46*2,2)</f>
        <v>373.91</v>
      </c>
      <c r="E34" s="76"/>
      <c r="F34" s="77"/>
      <c r="G34" s="17">
        <v>200</v>
      </c>
      <c r="H34" s="17">
        <f>ROUND(G34*D34,2)</f>
        <v>74782</v>
      </c>
      <c r="I34" s="70">
        <f>J34+K34</f>
        <v>85438.434999999998</v>
      </c>
      <c r="J34" s="17">
        <f>SUM(F35:F36)</f>
        <v>10656.434999999999</v>
      </c>
      <c r="K34" s="17">
        <f>H34</f>
        <v>74782</v>
      </c>
    </row>
    <row r="35" spans="1:12" x14ac:dyDescent="0.25">
      <c r="A35" s="73"/>
      <c r="B35" s="78" t="s">
        <v>89</v>
      </c>
      <c r="C35" s="75" t="s">
        <v>12</v>
      </c>
      <c r="D35" s="75">
        <f>D34*0.3</f>
        <v>112.173</v>
      </c>
      <c r="E35" s="79">
        <v>95</v>
      </c>
      <c r="F35" s="17">
        <f t="shared" si="0"/>
        <v>10656.434999999999</v>
      </c>
      <c r="G35" s="77"/>
      <c r="H35" s="77"/>
      <c r="I35" s="77"/>
      <c r="J35" s="77"/>
      <c r="K35" s="77"/>
    </row>
    <row r="36" spans="1:12" ht="16.5" thickBot="1" x14ac:dyDescent="0.3">
      <c r="A36" s="73" t="s">
        <v>75</v>
      </c>
      <c r="B36" s="74" t="s">
        <v>91</v>
      </c>
      <c r="C36" s="75" t="s">
        <v>70</v>
      </c>
      <c r="D36" s="75">
        <v>2</v>
      </c>
      <c r="E36" s="76"/>
      <c r="F36" s="77"/>
      <c r="G36" s="17">
        <v>14000</v>
      </c>
      <c r="H36" s="17">
        <f>ROUND(G36*D36,2)</f>
        <v>28000</v>
      </c>
      <c r="I36" s="70">
        <f>J36+K36</f>
        <v>28000</v>
      </c>
      <c r="J36" s="17"/>
      <c r="K36" s="17">
        <f>H36</f>
        <v>28000</v>
      </c>
    </row>
    <row r="37" spans="1:12" ht="16.5" thickBot="1" x14ac:dyDescent="0.3">
      <c r="A37" s="308" t="s">
        <v>92</v>
      </c>
      <c r="B37" s="309"/>
      <c r="C37" s="309"/>
      <c r="D37" s="309"/>
      <c r="E37" s="309"/>
      <c r="F37" s="309"/>
      <c r="G37" s="152"/>
      <c r="H37" s="152"/>
      <c r="I37" s="152"/>
      <c r="J37" s="152"/>
      <c r="K37" s="153"/>
    </row>
    <row r="38" spans="1:12" x14ac:dyDescent="0.25">
      <c r="A38" s="80">
        <v>1</v>
      </c>
      <c r="B38" s="81" t="s">
        <v>93</v>
      </c>
      <c r="C38" s="82" t="s">
        <v>12</v>
      </c>
      <c r="D38" s="135">
        <v>229</v>
      </c>
      <c r="E38" s="83"/>
      <c r="F38" s="83"/>
      <c r="G38" s="83">
        <v>600</v>
      </c>
      <c r="H38" s="83">
        <f>D38*G38</f>
        <v>137400</v>
      </c>
      <c r="I38" s="84">
        <f>J38+K38</f>
        <v>257000</v>
      </c>
      <c r="J38" s="83">
        <f>SUM(F39:F45)</f>
        <v>119600</v>
      </c>
      <c r="K38" s="85">
        <f>H38</f>
        <v>137400</v>
      </c>
    </row>
    <row r="39" spans="1:12" ht="16.5" customHeight="1" x14ac:dyDescent="0.25">
      <c r="A39" s="65"/>
      <c r="B39" s="86" t="s">
        <v>94</v>
      </c>
      <c r="C39" s="87" t="s">
        <v>95</v>
      </c>
      <c r="D39" s="132">
        <v>30</v>
      </c>
      <c r="E39" s="88">
        <v>130</v>
      </c>
      <c r="F39" s="88">
        <f>D39*E39</f>
        <v>3900</v>
      </c>
      <c r="G39" s="88"/>
      <c r="H39" s="88"/>
      <c r="I39" s="89"/>
      <c r="J39" s="88"/>
      <c r="K39" s="90"/>
    </row>
    <row r="40" spans="1:12" x14ac:dyDescent="0.25">
      <c r="A40" s="65"/>
      <c r="B40" s="86" t="s">
        <v>96</v>
      </c>
      <c r="C40" s="87" t="s">
        <v>13</v>
      </c>
      <c r="D40" s="132">
        <v>4.3</v>
      </c>
      <c r="E40" s="88">
        <v>8500</v>
      </c>
      <c r="F40" s="88">
        <f t="shared" ref="F40:F45" si="1">D40*E40</f>
        <v>36550</v>
      </c>
      <c r="G40" s="88"/>
      <c r="H40" s="88"/>
      <c r="I40" s="89"/>
      <c r="J40" s="88"/>
      <c r="K40" s="90"/>
    </row>
    <row r="41" spans="1:12" x14ac:dyDescent="0.25">
      <c r="A41" s="65"/>
      <c r="B41" s="86" t="s">
        <v>97</v>
      </c>
      <c r="C41" s="87" t="s">
        <v>13</v>
      </c>
      <c r="D41" s="132">
        <v>5.2</v>
      </c>
      <c r="E41" s="88">
        <v>8500</v>
      </c>
      <c r="F41" s="88">
        <f t="shared" si="1"/>
        <v>44200</v>
      </c>
      <c r="G41" s="88"/>
      <c r="H41" s="88"/>
      <c r="I41" s="89"/>
      <c r="J41" s="88"/>
      <c r="K41" s="90"/>
    </row>
    <row r="42" spans="1:12" x14ac:dyDescent="0.25">
      <c r="A42" s="65"/>
      <c r="B42" s="86" t="s">
        <v>98</v>
      </c>
      <c r="C42" s="87" t="s">
        <v>12</v>
      </c>
      <c r="D42" s="132">
        <v>40</v>
      </c>
      <c r="E42" s="88">
        <v>450</v>
      </c>
      <c r="F42" s="88">
        <f t="shared" si="1"/>
        <v>18000</v>
      </c>
      <c r="G42" s="88"/>
      <c r="H42" s="88"/>
      <c r="I42" s="89"/>
      <c r="J42" s="88"/>
      <c r="K42" s="90"/>
      <c r="L42" s="24"/>
    </row>
    <row r="43" spans="1:12" x14ac:dyDescent="0.25">
      <c r="A43" s="65"/>
      <c r="B43" s="86" t="s">
        <v>99</v>
      </c>
      <c r="C43" s="87" t="s">
        <v>12</v>
      </c>
      <c r="D43" s="132">
        <v>15</v>
      </c>
      <c r="E43" s="88">
        <v>250</v>
      </c>
      <c r="F43" s="88">
        <f t="shared" si="1"/>
        <v>3750</v>
      </c>
      <c r="G43" s="88"/>
      <c r="H43" s="88"/>
      <c r="I43" s="89"/>
      <c r="J43" s="88"/>
      <c r="K43" s="90"/>
      <c r="L43" s="24"/>
    </row>
    <row r="44" spans="1:12" x14ac:dyDescent="0.25">
      <c r="A44" s="65"/>
      <c r="B44" s="86" t="s">
        <v>100</v>
      </c>
      <c r="C44" s="87" t="s">
        <v>95</v>
      </c>
      <c r="D44" s="132">
        <v>30</v>
      </c>
      <c r="E44" s="88">
        <v>320</v>
      </c>
      <c r="F44" s="88">
        <f t="shared" si="1"/>
        <v>9600</v>
      </c>
      <c r="G44" s="88"/>
      <c r="H44" s="88"/>
      <c r="I44" s="89"/>
      <c r="J44" s="88"/>
      <c r="K44" s="90"/>
      <c r="L44" s="24"/>
    </row>
    <row r="45" spans="1:12" x14ac:dyDescent="0.25">
      <c r="A45" s="71"/>
      <c r="B45" s="91" t="s">
        <v>14</v>
      </c>
      <c r="C45" s="92" t="s">
        <v>24</v>
      </c>
      <c r="D45" s="136">
        <v>20</v>
      </c>
      <c r="E45" s="93">
        <v>180</v>
      </c>
      <c r="F45" s="88">
        <f t="shared" si="1"/>
        <v>3600</v>
      </c>
      <c r="G45" s="93"/>
      <c r="H45" s="93"/>
      <c r="I45" s="94"/>
      <c r="J45" s="93"/>
      <c r="K45" s="95"/>
      <c r="L45" s="24"/>
    </row>
    <row r="46" spans="1:12" x14ac:dyDescent="0.25">
      <c r="A46" s="96">
        <v>2</v>
      </c>
      <c r="B46" s="97" t="s">
        <v>101</v>
      </c>
      <c r="C46" s="87" t="s">
        <v>12</v>
      </c>
      <c r="D46" s="132">
        <v>229</v>
      </c>
      <c r="E46" s="88"/>
      <c r="F46" s="88"/>
      <c r="G46" s="88">
        <v>600</v>
      </c>
      <c r="H46" s="88">
        <f>D46*G46</f>
        <v>137400</v>
      </c>
      <c r="I46" s="89">
        <f>J46+K46</f>
        <v>716919.51116959064</v>
      </c>
      <c r="J46" s="88">
        <f>SUM(F47:F51)</f>
        <v>579519.51116959064</v>
      </c>
      <c r="K46" s="90">
        <f>H46</f>
        <v>137400</v>
      </c>
      <c r="L46" s="24"/>
    </row>
    <row r="47" spans="1:12" x14ac:dyDescent="0.25">
      <c r="A47" s="65"/>
      <c r="B47" s="154" t="s">
        <v>102</v>
      </c>
      <c r="C47" s="87" t="s">
        <v>22</v>
      </c>
      <c r="D47" s="132">
        <f>D46/3.6/0.19*1.1</f>
        <v>368.27485380116957</v>
      </c>
      <c r="E47" s="88">
        <v>1360</v>
      </c>
      <c r="F47" s="88">
        <f t="shared" ref="F47:F51" si="2">D47*E47</f>
        <v>500853.80116959062</v>
      </c>
      <c r="G47" s="88"/>
      <c r="H47" s="88"/>
      <c r="I47" s="89"/>
      <c r="J47" s="88"/>
      <c r="K47" s="90"/>
      <c r="L47" s="24"/>
    </row>
    <row r="48" spans="1:12" x14ac:dyDescent="0.25">
      <c r="A48" s="65"/>
      <c r="B48" s="86" t="s">
        <v>103</v>
      </c>
      <c r="C48" s="87" t="s">
        <v>22</v>
      </c>
      <c r="D48" s="132">
        <v>20</v>
      </c>
      <c r="E48" s="88">
        <v>1800</v>
      </c>
      <c r="F48" s="88">
        <f t="shared" si="2"/>
        <v>36000</v>
      </c>
      <c r="G48" s="88"/>
      <c r="H48" s="88"/>
      <c r="I48" s="89"/>
      <c r="J48" s="88"/>
      <c r="K48" s="90"/>
      <c r="L48" s="24"/>
    </row>
    <row r="49" spans="1:12" x14ac:dyDescent="0.25">
      <c r="A49" s="65"/>
      <c r="B49" s="86" t="s">
        <v>104</v>
      </c>
      <c r="C49" s="87" t="s">
        <v>22</v>
      </c>
      <c r="D49" s="132">
        <v>14</v>
      </c>
      <c r="E49" s="88">
        <v>1271.19</v>
      </c>
      <c r="F49" s="88">
        <f t="shared" si="2"/>
        <v>17796.66</v>
      </c>
      <c r="G49" s="88"/>
      <c r="H49" s="88"/>
      <c r="I49" s="89"/>
      <c r="J49" s="88"/>
      <c r="K49" s="90"/>
      <c r="L49" s="24"/>
    </row>
    <row r="50" spans="1:12" x14ac:dyDescent="0.25">
      <c r="A50" s="65"/>
      <c r="B50" s="86" t="s">
        <v>105</v>
      </c>
      <c r="C50" s="87" t="s">
        <v>22</v>
      </c>
      <c r="D50" s="132">
        <v>5</v>
      </c>
      <c r="E50" s="88">
        <v>2296.61</v>
      </c>
      <c r="F50" s="88">
        <f t="shared" si="2"/>
        <v>11483.050000000001</v>
      </c>
      <c r="G50" s="88"/>
      <c r="H50" s="88"/>
      <c r="I50" s="89"/>
      <c r="J50" s="88"/>
      <c r="K50" s="90"/>
      <c r="L50" s="24"/>
    </row>
    <row r="51" spans="1:12" ht="16.5" thickBot="1" x14ac:dyDescent="0.3">
      <c r="A51" s="98"/>
      <c r="B51" s="99" t="s">
        <v>14</v>
      </c>
      <c r="C51" s="100" t="s">
        <v>22</v>
      </c>
      <c r="D51" s="137">
        <v>2231</v>
      </c>
      <c r="E51" s="101">
        <v>6</v>
      </c>
      <c r="F51" s="88">
        <f t="shared" si="2"/>
        <v>13386</v>
      </c>
      <c r="G51" s="101"/>
      <c r="H51" s="101"/>
      <c r="I51" s="102"/>
      <c r="J51" s="101"/>
      <c r="K51" s="103"/>
      <c r="L51" s="24"/>
    </row>
    <row r="52" spans="1:12" ht="16.5" thickBot="1" x14ac:dyDescent="0.3">
      <c r="A52" s="308" t="s">
        <v>106</v>
      </c>
      <c r="B52" s="309"/>
      <c r="C52" s="309"/>
      <c r="D52" s="309"/>
      <c r="E52" s="309"/>
      <c r="F52" s="309"/>
      <c r="G52" s="152"/>
      <c r="H52" s="152"/>
      <c r="I52" s="152"/>
      <c r="J52" s="152"/>
      <c r="K52" s="153"/>
      <c r="L52" s="24"/>
    </row>
    <row r="53" spans="1:12" x14ac:dyDescent="0.25">
      <c r="A53" s="104" t="s">
        <v>20</v>
      </c>
      <c r="B53" s="105" t="s">
        <v>37</v>
      </c>
      <c r="C53" s="106" t="s">
        <v>12</v>
      </c>
      <c r="D53" s="138">
        <f>6.8*15.8+20</f>
        <v>127.44</v>
      </c>
      <c r="E53" s="83"/>
      <c r="F53" s="83"/>
      <c r="G53" s="83">
        <v>398</v>
      </c>
      <c r="H53" s="83">
        <f>D53*G53</f>
        <v>50721.120000000003</v>
      </c>
      <c r="I53" s="84">
        <f>J53+K53</f>
        <v>128023.12</v>
      </c>
      <c r="J53" s="83">
        <f>SUM(F54:F58)</f>
        <v>77302</v>
      </c>
      <c r="K53" s="85">
        <f>H53</f>
        <v>50721.120000000003</v>
      </c>
      <c r="L53" s="24"/>
    </row>
    <row r="54" spans="1:12" x14ac:dyDescent="0.25">
      <c r="A54" s="107"/>
      <c r="B54" s="108" t="s">
        <v>38</v>
      </c>
      <c r="C54" s="109" t="s">
        <v>22</v>
      </c>
      <c r="D54" s="132">
        <v>640</v>
      </c>
      <c r="E54" s="88">
        <v>3.2</v>
      </c>
      <c r="F54" s="88">
        <f>D54*E54</f>
        <v>2048</v>
      </c>
      <c r="G54" s="88"/>
      <c r="H54" s="88"/>
      <c r="I54" s="89"/>
      <c r="J54" s="88"/>
      <c r="K54" s="90"/>
      <c r="L54" s="24"/>
    </row>
    <row r="55" spans="1:12" x14ac:dyDescent="0.25">
      <c r="A55" s="107"/>
      <c r="B55" s="108" t="s">
        <v>39</v>
      </c>
      <c r="C55" s="109" t="s">
        <v>40</v>
      </c>
      <c r="D55" s="132">
        <v>14</v>
      </c>
      <c r="E55" s="88">
        <v>56</v>
      </c>
      <c r="F55" s="88">
        <f t="shared" ref="F55:F84" si="3">D55*E55</f>
        <v>784</v>
      </c>
      <c r="G55" s="88"/>
      <c r="H55" s="88"/>
      <c r="I55" s="89"/>
      <c r="J55" s="88"/>
      <c r="K55" s="90"/>
      <c r="L55" s="24"/>
    </row>
    <row r="56" spans="1:12" x14ac:dyDescent="0.25">
      <c r="A56" s="107"/>
      <c r="B56" s="108" t="s">
        <v>107</v>
      </c>
      <c r="C56" s="109" t="s">
        <v>13</v>
      </c>
      <c r="D56" s="132">
        <v>4</v>
      </c>
      <c r="E56" s="88">
        <v>8200</v>
      </c>
      <c r="F56" s="88">
        <f t="shared" si="3"/>
        <v>32800</v>
      </c>
      <c r="G56" s="88"/>
      <c r="H56" s="88"/>
      <c r="I56" s="89"/>
      <c r="J56" s="88"/>
      <c r="K56" s="90"/>
      <c r="L56" s="24"/>
    </row>
    <row r="57" spans="1:12" x14ac:dyDescent="0.25">
      <c r="A57" s="107"/>
      <c r="B57" s="108" t="s">
        <v>41</v>
      </c>
      <c r="C57" s="109" t="s">
        <v>13</v>
      </c>
      <c r="D57" s="132">
        <v>4.8</v>
      </c>
      <c r="E57" s="88">
        <v>8200</v>
      </c>
      <c r="F57" s="88">
        <f t="shared" si="3"/>
        <v>39360</v>
      </c>
      <c r="G57" s="88"/>
      <c r="H57" s="88"/>
      <c r="I57" s="89"/>
      <c r="J57" s="88"/>
      <c r="K57" s="90"/>
      <c r="L57" s="24"/>
    </row>
    <row r="58" spans="1:12" x14ac:dyDescent="0.25">
      <c r="A58" s="107"/>
      <c r="B58" s="108" t="s">
        <v>42</v>
      </c>
      <c r="C58" s="109" t="s">
        <v>24</v>
      </c>
      <c r="D58" s="132">
        <v>10.5</v>
      </c>
      <c r="E58" s="88">
        <v>220</v>
      </c>
      <c r="F58" s="88">
        <f t="shared" si="3"/>
        <v>2310</v>
      </c>
      <c r="G58" s="88"/>
      <c r="H58" s="88"/>
      <c r="I58" s="89"/>
      <c r="J58" s="88"/>
      <c r="K58" s="90"/>
      <c r="L58" s="24"/>
    </row>
    <row r="59" spans="1:12" x14ac:dyDescent="0.25">
      <c r="A59" s="110" t="s">
        <v>21</v>
      </c>
      <c r="B59" s="111" t="s">
        <v>43</v>
      </c>
      <c r="C59" s="109" t="s">
        <v>12</v>
      </c>
      <c r="D59" s="132">
        <v>135.80000000000001</v>
      </c>
      <c r="E59" s="88"/>
      <c r="F59" s="88"/>
      <c r="G59" s="88">
        <v>520</v>
      </c>
      <c r="H59" s="88">
        <f>D59*G59</f>
        <v>70616</v>
      </c>
      <c r="I59" s="89">
        <f>J59+K59</f>
        <v>154592</v>
      </c>
      <c r="J59" s="88">
        <f>SUM(F60:F62)</f>
        <v>83976</v>
      </c>
      <c r="K59" s="90">
        <f>H59</f>
        <v>70616</v>
      </c>
      <c r="L59" s="24"/>
    </row>
    <row r="60" spans="1:12" x14ac:dyDescent="0.25">
      <c r="A60" s="107"/>
      <c r="B60" s="108" t="s">
        <v>44</v>
      </c>
      <c r="C60" s="109" t="s">
        <v>12</v>
      </c>
      <c r="D60" s="132">
        <v>176</v>
      </c>
      <c r="E60" s="88">
        <v>450</v>
      </c>
      <c r="F60" s="88">
        <f t="shared" si="3"/>
        <v>79200</v>
      </c>
      <c r="G60" s="88"/>
      <c r="H60" s="88"/>
      <c r="I60" s="89"/>
      <c r="J60" s="88"/>
      <c r="K60" s="90"/>
      <c r="L60" s="24"/>
    </row>
    <row r="61" spans="1:12" x14ac:dyDescent="0.25">
      <c r="A61" s="107"/>
      <c r="B61" s="108" t="s">
        <v>45</v>
      </c>
      <c r="C61" s="109" t="s">
        <v>22</v>
      </c>
      <c r="D61" s="132">
        <v>960</v>
      </c>
      <c r="E61" s="88">
        <v>3.1</v>
      </c>
      <c r="F61" s="88">
        <f t="shared" si="3"/>
        <v>2976</v>
      </c>
      <c r="G61" s="88"/>
      <c r="H61" s="88"/>
      <c r="I61" s="89"/>
      <c r="J61" s="88"/>
      <c r="K61" s="90"/>
    </row>
    <row r="62" spans="1:12" x14ac:dyDescent="0.25">
      <c r="A62" s="107"/>
      <c r="B62" s="112" t="s">
        <v>46</v>
      </c>
      <c r="C62" s="109" t="s">
        <v>22</v>
      </c>
      <c r="D62" s="132">
        <v>1</v>
      </c>
      <c r="E62" s="88">
        <v>1800</v>
      </c>
      <c r="F62" s="88">
        <f t="shared" si="3"/>
        <v>1800</v>
      </c>
      <c r="G62" s="88"/>
      <c r="H62" s="88"/>
      <c r="I62" s="89"/>
      <c r="J62" s="88"/>
      <c r="K62" s="90"/>
    </row>
    <row r="63" spans="1:12" x14ac:dyDescent="0.25">
      <c r="A63" s="110" t="s">
        <v>75</v>
      </c>
      <c r="B63" s="111" t="s">
        <v>47</v>
      </c>
      <c r="C63" s="109" t="s">
        <v>48</v>
      </c>
      <c r="D63" s="132">
        <v>44</v>
      </c>
      <c r="E63" s="88"/>
      <c r="F63" s="88"/>
      <c r="G63" s="88">
        <v>220</v>
      </c>
      <c r="H63" s="88">
        <f>D63*G63</f>
        <v>9680</v>
      </c>
      <c r="I63" s="89">
        <f>J63+K63</f>
        <v>11457.7</v>
      </c>
      <c r="J63" s="88">
        <f>SUM(F64:F65)</f>
        <v>1777.7</v>
      </c>
      <c r="K63" s="90">
        <f>H63</f>
        <v>9680</v>
      </c>
    </row>
    <row r="64" spans="1:12" x14ac:dyDescent="0.25">
      <c r="A64" s="107"/>
      <c r="B64" s="108" t="s">
        <v>49</v>
      </c>
      <c r="C64" s="109" t="s">
        <v>48</v>
      </c>
      <c r="D64" s="132">
        <v>11</v>
      </c>
      <c r="E64" s="88">
        <v>154</v>
      </c>
      <c r="F64" s="88">
        <f t="shared" si="3"/>
        <v>1694</v>
      </c>
      <c r="G64" s="88"/>
      <c r="H64" s="88"/>
      <c r="I64" s="89"/>
      <c r="J64" s="88"/>
      <c r="K64" s="90"/>
    </row>
    <row r="65" spans="1:11" x14ac:dyDescent="0.25">
      <c r="A65" s="107"/>
      <c r="B65" s="108" t="s">
        <v>45</v>
      </c>
      <c r="C65" s="109" t="s">
        <v>22</v>
      </c>
      <c r="D65" s="132">
        <v>27</v>
      </c>
      <c r="E65" s="88">
        <v>3.1</v>
      </c>
      <c r="F65" s="88">
        <f t="shared" si="3"/>
        <v>83.7</v>
      </c>
      <c r="G65" s="88"/>
      <c r="H65" s="88"/>
      <c r="I65" s="89"/>
      <c r="J65" s="88"/>
      <c r="K65" s="90"/>
    </row>
    <row r="66" spans="1:11" x14ac:dyDescent="0.25">
      <c r="A66" s="110" t="s">
        <v>63</v>
      </c>
      <c r="B66" s="111" t="s">
        <v>108</v>
      </c>
      <c r="C66" s="109" t="s">
        <v>48</v>
      </c>
      <c r="D66" s="132">
        <v>16.600000000000001</v>
      </c>
      <c r="E66" s="88"/>
      <c r="F66" s="88"/>
      <c r="G66" s="88">
        <v>195</v>
      </c>
      <c r="H66" s="88">
        <f>D66*G66</f>
        <v>3237.0000000000005</v>
      </c>
      <c r="I66" s="89">
        <f>J66+K66</f>
        <v>5940.18</v>
      </c>
      <c r="J66" s="88">
        <f>SUM(F67:F68)</f>
        <v>2703.18</v>
      </c>
      <c r="K66" s="90">
        <f>H66</f>
        <v>3237.0000000000005</v>
      </c>
    </row>
    <row r="67" spans="1:11" x14ac:dyDescent="0.25">
      <c r="A67" s="107"/>
      <c r="B67" s="108" t="s">
        <v>109</v>
      </c>
      <c r="C67" s="109" t="s">
        <v>48</v>
      </c>
      <c r="D67" s="132">
        <v>18</v>
      </c>
      <c r="E67" s="88">
        <v>141.6</v>
      </c>
      <c r="F67" s="88">
        <f t="shared" si="3"/>
        <v>2548.7999999999997</v>
      </c>
      <c r="G67" s="88"/>
      <c r="H67" s="88"/>
      <c r="I67" s="89"/>
      <c r="J67" s="88"/>
      <c r="K67" s="90"/>
    </row>
    <row r="68" spans="1:11" x14ac:dyDescent="0.25">
      <c r="A68" s="107"/>
      <c r="B68" s="108" t="s">
        <v>45</v>
      </c>
      <c r="C68" s="109" t="s">
        <v>22</v>
      </c>
      <c r="D68" s="132">
        <v>49.800000000000004</v>
      </c>
      <c r="E68" s="88">
        <v>3.1</v>
      </c>
      <c r="F68" s="88">
        <f t="shared" si="3"/>
        <v>154.38000000000002</v>
      </c>
      <c r="G68" s="88"/>
      <c r="H68" s="88"/>
      <c r="I68" s="89"/>
      <c r="J68" s="88"/>
      <c r="K68" s="90"/>
    </row>
    <row r="69" spans="1:11" x14ac:dyDescent="0.25">
      <c r="A69" s="110" t="s">
        <v>110</v>
      </c>
      <c r="B69" s="111" t="s">
        <v>50</v>
      </c>
      <c r="C69" s="109" t="s">
        <v>48</v>
      </c>
      <c r="D69" s="132">
        <v>38</v>
      </c>
      <c r="E69" s="88"/>
      <c r="F69" s="88"/>
      <c r="G69" s="88">
        <v>170</v>
      </c>
      <c r="H69" s="88">
        <f>D69*G69</f>
        <v>6460</v>
      </c>
      <c r="I69" s="89">
        <f>J69+K69</f>
        <v>11363.14</v>
      </c>
      <c r="J69" s="88">
        <f>SUM(F70:F71)</f>
        <v>4903.1400000000003</v>
      </c>
      <c r="K69" s="90">
        <f>H69</f>
        <v>6460</v>
      </c>
    </row>
    <row r="70" spans="1:11" x14ac:dyDescent="0.25">
      <c r="A70" s="107"/>
      <c r="B70" s="108" t="s">
        <v>51</v>
      </c>
      <c r="C70" s="109" t="s">
        <v>48</v>
      </c>
      <c r="D70" s="132">
        <v>40.660000000000004</v>
      </c>
      <c r="E70" s="88">
        <v>109</v>
      </c>
      <c r="F70" s="88">
        <f t="shared" si="3"/>
        <v>4431.9400000000005</v>
      </c>
      <c r="G70" s="88"/>
      <c r="H70" s="88"/>
      <c r="I70" s="89"/>
      <c r="J70" s="88"/>
      <c r="K70" s="90"/>
    </row>
    <row r="71" spans="1:11" x14ac:dyDescent="0.25">
      <c r="A71" s="107"/>
      <c r="B71" s="108" t="s">
        <v>45</v>
      </c>
      <c r="C71" s="109" t="s">
        <v>22</v>
      </c>
      <c r="D71" s="132">
        <v>152</v>
      </c>
      <c r="E71" s="88">
        <v>3.1</v>
      </c>
      <c r="F71" s="88">
        <f t="shared" si="3"/>
        <v>471.2</v>
      </c>
      <c r="G71" s="88"/>
      <c r="H71" s="88"/>
      <c r="I71" s="89"/>
      <c r="J71" s="88"/>
      <c r="K71" s="90"/>
    </row>
    <row r="72" spans="1:11" x14ac:dyDescent="0.25">
      <c r="A72" s="110" t="s">
        <v>111</v>
      </c>
      <c r="B72" s="111" t="s">
        <v>52</v>
      </c>
      <c r="C72" s="109" t="s">
        <v>48</v>
      </c>
      <c r="D72" s="132">
        <v>34</v>
      </c>
      <c r="E72" s="88"/>
      <c r="F72" s="88"/>
      <c r="G72" s="88">
        <v>265</v>
      </c>
      <c r="H72" s="88">
        <f>D72*G72</f>
        <v>9010</v>
      </c>
      <c r="I72" s="89">
        <f>J72+K72</f>
        <v>12306</v>
      </c>
      <c r="J72" s="88">
        <f>SUM(F73:F74)</f>
        <v>3296</v>
      </c>
      <c r="K72" s="90">
        <f>H72</f>
        <v>9010</v>
      </c>
    </row>
    <row r="73" spans="1:11" x14ac:dyDescent="0.25">
      <c r="A73" s="107"/>
      <c r="B73" s="108" t="s">
        <v>53</v>
      </c>
      <c r="C73" s="109" t="s">
        <v>48</v>
      </c>
      <c r="D73" s="132">
        <v>68</v>
      </c>
      <c r="E73" s="88">
        <v>22</v>
      </c>
      <c r="F73" s="88">
        <f t="shared" si="3"/>
        <v>1496</v>
      </c>
      <c r="G73" s="88"/>
      <c r="H73" s="88"/>
      <c r="I73" s="89"/>
      <c r="J73" s="88"/>
      <c r="K73" s="90"/>
    </row>
    <row r="74" spans="1:11" x14ac:dyDescent="0.25">
      <c r="A74" s="107"/>
      <c r="B74" s="108" t="s">
        <v>54</v>
      </c>
      <c r="C74" s="109" t="s">
        <v>24</v>
      </c>
      <c r="D74" s="132">
        <v>12</v>
      </c>
      <c r="E74" s="88">
        <v>150</v>
      </c>
      <c r="F74" s="88">
        <f t="shared" si="3"/>
        <v>1800</v>
      </c>
      <c r="G74" s="88"/>
      <c r="H74" s="88"/>
      <c r="I74" s="89"/>
      <c r="J74" s="88"/>
      <c r="K74" s="90"/>
    </row>
    <row r="75" spans="1:11" x14ac:dyDescent="0.25">
      <c r="A75" s="110" t="s">
        <v>112</v>
      </c>
      <c r="B75" s="111" t="s">
        <v>55</v>
      </c>
      <c r="C75" s="109" t="s">
        <v>48</v>
      </c>
      <c r="D75" s="132">
        <v>34</v>
      </c>
      <c r="E75" s="88"/>
      <c r="F75" s="88"/>
      <c r="G75" s="88">
        <v>110</v>
      </c>
      <c r="H75" s="88">
        <f>D75*G75</f>
        <v>3740</v>
      </c>
      <c r="I75" s="89">
        <f>J75+K75</f>
        <v>28590</v>
      </c>
      <c r="J75" s="88">
        <f>SUM(F76:F77)</f>
        <v>24850</v>
      </c>
      <c r="K75" s="90">
        <f>H75</f>
        <v>3740</v>
      </c>
    </row>
    <row r="76" spans="1:11" x14ac:dyDescent="0.25">
      <c r="A76" s="107"/>
      <c r="B76" s="108" t="s">
        <v>56</v>
      </c>
      <c r="C76" s="109" t="s">
        <v>22</v>
      </c>
      <c r="D76" s="132">
        <v>38</v>
      </c>
      <c r="E76" s="88">
        <v>650</v>
      </c>
      <c r="F76" s="88">
        <f t="shared" si="3"/>
        <v>24700</v>
      </c>
      <c r="G76" s="88"/>
      <c r="H76" s="88"/>
      <c r="I76" s="89"/>
      <c r="J76" s="88"/>
      <c r="K76" s="90"/>
    </row>
    <row r="77" spans="1:11" x14ac:dyDescent="0.25">
      <c r="A77" s="107"/>
      <c r="B77" s="108" t="s">
        <v>54</v>
      </c>
      <c r="C77" s="109" t="s">
        <v>24</v>
      </c>
      <c r="D77" s="132">
        <v>1</v>
      </c>
      <c r="E77" s="88">
        <v>150</v>
      </c>
      <c r="F77" s="88">
        <f t="shared" si="3"/>
        <v>150</v>
      </c>
      <c r="G77" s="88"/>
      <c r="H77" s="88"/>
      <c r="I77" s="89"/>
      <c r="J77" s="88"/>
      <c r="K77" s="90"/>
    </row>
    <row r="78" spans="1:11" x14ac:dyDescent="0.25">
      <c r="A78" s="110" t="s">
        <v>113</v>
      </c>
      <c r="B78" s="111" t="s">
        <v>57</v>
      </c>
      <c r="C78" s="109" t="s">
        <v>48</v>
      </c>
      <c r="D78" s="132">
        <v>89</v>
      </c>
      <c r="E78" s="88"/>
      <c r="F78" s="88"/>
      <c r="G78" s="88">
        <v>270</v>
      </c>
      <c r="H78" s="88">
        <f>D78*G78</f>
        <v>24030</v>
      </c>
      <c r="I78" s="89">
        <f>J78+K78</f>
        <v>49080.5</v>
      </c>
      <c r="J78" s="88">
        <f>SUM(F79:F81)</f>
        <v>25050.5</v>
      </c>
      <c r="K78" s="90">
        <f>H78</f>
        <v>24030</v>
      </c>
    </row>
    <row r="79" spans="1:11" x14ac:dyDescent="0.25">
      <c r="A79" s="107"/>
      <c r="B79" s="108" t="s">
        <v>58</v>
      </c>
      <c r="C79" s="109" t="s">
        <v>22</v>
      </c>
      <c r="D79" s="132">
        <v>44.5</v>
      </c>
      <c r="E79" s="88">
        <v>145</v>
      </c>
      <c r="F79" s="88">
        <f t="shared" si="3"/>
        <v>6452.5</v>
      </c>
      <c r="G79" s="88"/>
      <c r="H79" s="88"/>
      <c r="I79" s="89"/>
      <c r="J79" s="88"/>
      <c r="K79" s="90"/>
    </row>
    <row r="80" spans="1:11" x14ac:dyDescent="0.25">
      <c r="A80" s="107"/>
      <c r="B80" s="108" t="s">
        <v>59</v>
      </c>
      <c r="C80" s="109" t="s">
        <v>22</v>
      </c>
      <c r="D80" s="132">
        <v>25</v>
      </c>
      <c r="E80" s="88">
        <v>730</v>
      </c>
      <c r="F80" s="88">
        <f t="shared" si="3"/>
        <v>18250</v>
      </c>
      <c r="G80" s="88"/>
      <c r="H80" s="88"/>
      <c r="I80" s="89"/>
      <c r="J80" s="88"/>
      <c r="K80" s="90"/>
    </row>
    <row r="81" spans="1:11" x14ac:dyDescent="0.25">
      <c r="A81" s="107"/>
      <c r="B81" s="108" t="s">
        <v>54</v>
      </c>
      <c r="C81" s="109" t="s">
        <v>24</v>
      </c>
      <c r="D81" s="132">
        <v>2</v>
      </c>
      <c r="E81" s="88">
        <v>174</v>
      </c>
      <c r="F81" s="88">
        <f t="shared" si="3"/>
        <v>348</v>
      </c>
      <c r="G81" s="88"/>
      <c r="H81" s="88"/>
      <c r="I81" s="89"/>
      <c r="J81" s="88"/>
      <c r="K81" s="90"/>
    </row>
    <row r="82" spans="1:11" x14ac:dyDescent="0.25">
      <c r="A82" s="110" t="s">
        <v>114</v>
      </c>
      <c r="B82" s="111" t="s">
        <v>60</v>
      </c>
      <c r="C82" s="109" t="s">
        <v>48</v>
      </c>
      <c r="D82" s="132">
        <v>33</v>
      </c>
      <c r="E82" s="88"/>
      <c r="F82" s="88"/>
      <c r="G82" s="88">
        <v>350</v>
      </c>
      <c r="H82" s="88">
        <f>D82*G82</f>
        <v>11550</v>
      </c>
      <c r="I82" s="89">
        <f>J82+K82</f>
        <v>47750</v>
      </c>
      <c r="J82" s="88">
        <f>SUM(F83:F84)</f>
        <v>36200</v>
      </c>
      <c r="K82" s="90">
        <f>H82</f>
        <v>11550</v>
      </c>
    </row>
    <row r="83" spans="1:11" x14ac:dyDescent="0.25">
      <c r="A83" s="107"/>
      <c r="B83" s="108" t="s">
        <v>61</v>
      </c>
      <c r="C83" s="109" t="s">
        <v>22</v>
      </c>
      <c r="D83" s="132">
        <v>12</v>
      </c>
      <c r="E83" s="88">
        <v>2550</v>
      </c>
      <c r="F83" s="88">
        <f t="shared" si="3"/>
        <v>30600</v>
      </c>
      <c r="G83" s="88"/>
      <c r="H83" s="88"/>
      <c r="I83" s="89"/>
      <c r="J83" s="88"/>
      <c r="K83" s="90"/>
    </row>
    <row r="84" spans="1:11" ht="16.5" thickBot="1" x14ac:dyDescent="0.3">
      <c r="A84" s="107"/>
      <c r="B84" s="108" t="s">
        <v>62</v>
      </c>
      <c r="C84" s="109" t="s">
        <v>22</v>
      </c>
      <c r="D84" s="132">
        <v>8</v>
      </c>
      <c r="E84" s="88">
        <v>700</v>
      </c>
      <c r="F84" s="88">
        <f t="shared" si="3"/>
        <v>5600</v>
      </c>
      <c r="G84" s="88"/>
      <c r="H84" s="88"/>
      <c r="I84" s="89"/>
      <c r="J84" s="88"/>
      <c r="K84" s="90"/>
    </row>
    <row r="85" spans="1:11" ht="16.5" thickBot="1" x14ac:dyDescent="0.3">
      <c r="A85" s="308" t="s">
        <v>115</v>
      </c>
      <c r="B85" s="309"/>
      <c r="C85" s="309"/>
      <c r="D85" s="309"/>
      <c r="E85" s="309"/>
      <c r="F85" s="309"/>
      <c r="G85" s="152"/>
      <c r="H85" s="152"/>
      <c r="I85" s="152"/>
      <c r="J85" s="152"/>
      <c r="K85" s="153"/>
    </row>
    <row r="86" spans="1:11" x14ac:dyDescent="0.25">
      <c r="A86" s="104" t="s">
        <v>116</v>
      </c>
      <c r="B86" s="81" t="s">
        <v>25</v>
      </c>
      <c r="C86" s="82" t="s">
        <v>15</v>
      </c>
      <c r="D86" s="139">
        <v>88</v>
      </c>
      <c r="E86" s="83"/>
      <c r="F86" s="83"/>
      <c r="G86" s="113">
        <v>1050</v>
      </c>
      <c r="H86" s="83">
        <f>D86*G86</f>
        <v>92400</v>
      </c>
      <c r="I86" s="84">
        <f>J86+K86</f>
        <v>238220.34400000001</v>
      </c>
      <c r="J86" s="83">
        <f>SUM(F87:F92)</f>
        <v>145820.34400000001</v>
      </c>
      <c r="K86" s="85">
        <f>H86</f>
        <v>92400</v>
      </c>
    </row>
    <row r="87" spans="1:11" x14ac:dyDescent="0.25">
      <c r="A87" s="65"/>
      <c r="B87" s="86" t="s">
        <v>26</v>
      </c>
      <c r="C87" s="87" t="s">
        <v>15</v>
      </c>
      <c r="D87" s="133">
        <v>88</v>
      </c>
      <c r="E87" s="21">
        <v>1200</v>
      </c>
      <c r="F87" s="88">
        <f>D87*E87</f>
        <v>105600</v>
      </c>
      <c r="G87" s="88"/>
      <c r="H87" s="88"/>
      <c r="I87" s="89"/>
      <c r="J87" s="88"/>
      <c r="K87" s="90"/>
    </row>
    <row r="88" spans="1:11" x14ac:dyDescent="0.25">
      <c r="A88" s="65"/>
      <c r="B88" s="86" t="s">
        <v>27</v>
      </c>
      <c r="C88" s="87" t="s">
        <v>24</v>
      </c>
      <c r="D88" s="133">
        <v>440</v>
      </c>
      <c r="E88" s="21">
        <v>19.399999999999999</v>
      </c>
      <c r="F88" s="88">
        <f t="shared" ref="F88:F92" si="4">D88*E88</f>
        <v>8536</v>
      </c>
      <c r="G88" s="88"/>
      <c r="H88" s="88"/>
      <c r="I88" s="89"/>
      <c r="J88" s="88"/>
      <c r="K88" s="90"/>
    </row>
    <row r="89" spans="1:11" x14ac:dyDescent="0.25">
      <c r="A89" s="65"/>
      <c r="B89" s="86" t="s">
        <v>117</v>
      </c>
      <c r="C89" s="87" t="s">
        <v>12</v>
      </c>
      <c r="D89" s="133">
        <v>10</v>
      </c>
      <c r="E89" s="21">
        <v>450</v>
      </c>
      <c r="F89" s="88">
        <f t="shared" si="4"/>
        <v>4500</v>
      </c>
      <c r="G89" s="88"/>
      <c r="H89" s="88"/>
      <c r="I89" s="89"/>
      <c r="J89" s="88"/>
      <c r="K89" s="90"/>
    </row>
    <row r="90" spans="1:11" x14ac:dyDescent="0.25">
      <c r="A90" s="65"/>
      <c r="B90" s="86" t="s">
        <v>28</v>
      </c>
      <c r="C90" s="87" t="s">
        <v>22</v>
      </c>
      <c r="D90" s="133">
        <v>176</v>
      </c>
      <c r="E90" s="88">
        <v>14.2</v>
      </c>
      <c r="F90" s="88">
        <f t="shared" si="4"/>
        <v>2499.1999999999998</v>
      </c>
      <c r="G90" s="88"/>
      <c r="H90" s="88"/>
      <c r="I90" s="89"/>
      <c r="J90" s="88"/>
      <c r="K90" s="90"/>
    </row>
    <row r="91" spans="1:11" x14ac:dyDescent="0.25">
      <c r="A91" s="65"/>
      <c r="B91" s="86" t="s">
        <v>29</v>
      </c>
      <c r="C91" s="87" t="s">
        <v>23</v>
      </c>
      <c r="D91" s="133">
        <v>26.4</v>
      </c>
      <c r="E91" s="21">
        <v>76.27</v>
      </c>
      <c r="F91" s="88">
        <f t="shared" si="4"/>
        <v>2013.5279999999998</v>
      </c>
      <c r="G91" s="88"/>
      <c r="H91" s="88"/>
      <c r="I91" s="89"/>
      <c r="J91" s="88"/>
      <c r="K91" s="90"/>
    </row>
    <row r="92" spans="1:11" x14ac:dyDescent="0.25">
      <c r="A92" s="65"/>
      <c r="B92" s="86" t="s">
        <v>30</v>
      </c>
      <c r="C92" s="87" t="s">
        <v>24</v>
      </c>
      <c r="D92" s="133">
        <v>281.60000000000002</v>
      </c>
      <c r="E92" s="21">
        <v>80.510000000000005</v>
      </c>
      <c r="F92" s="88">
        <f t="shared" si="4"/>
        <v>22671.616000000002</v>
      </c>
      <c r="G92" s="88"/>
      <c r="H92" s="88"/>
      <c r="I92" s="89"/>
      <c r="J92" s="88"/>
      <c r="K92" s="90"/>
    </row>
    <row r="93" spans="1:11" x14ac:dyDescent="0.25">
      <c r="A93" s="110" t="s">
        <v>118</v>
      </c>
      <c r="B93" s="97" t="s">
        <v>119</v>
      </c>
      <c r="C93" s="87" t="s">
        <v>15</v>
      </c>
      <c r="D93" s="133">
        <v>88</v>
      </c>
      <c r="E93" s="88"/>
      <c r="F93" s="88"/>
      <c r="G93" s="88">
        <v>250</v>
      </c>
      <c r="H93" s="88">
        <f>D93*G93</f>
        <v>22000</v>
      </c>
      <c r="I93" s="89">
        <f>J93+K93</f>
        <v>30561.8</v>
      </c>
      <c r="J93" s="88">
        <f>SUM(F94:F95)</f>
        <v>8561.7999999999993</v>
      </c>
      <c r="K93" s="90">
        <f>H93</f>
        <v>22000</v>
      </c>
    </row>
    <row r="94" spans="1:11" x14ac:dyDescent="0.25">
      <c r="A94" s="65"/>
      <c r="B94" s="86" t="s">
        <v>31</v>
      </c>
      <c r="C94" s="87" t="s">
        <v>15</v>
      </c>
      <c r="D94" s="133">
        <v>18</v>
      </c>
      <c r="E94" s="88">
        <v>432.2</v>
      </c>
      <c r="F94" s="88">
        <f t="shared" ref="F94:F113" si="5">D94*E94</f>
        <v>7779.5999999999995</v>
      </c>
      <c r="G94" s="88"/>
      <c r="H94" s="88"/>
      <c r="I94" s="89"/>
      <c r="J94" s="88"/>
      <c r="K94" s="90"/>
    </row>
    <row r="95" spans="1:11" x14ac:dyDescent="0.25">
      <c r="A95" s="65"/>
      <c r="B95" s="86" t="s">
        <v>32</v>
      </c>
      <c r="C95" s="87" t="s">
        <v>33</v>
      </c>
      <c r="D95" s="133">
        <v>2</v>
      </c>
      <c r="E95" s="88">
        <v>391.1</v>
      </c>
      <c r="F95" s="88">
        <f t="shared" si="5"/>
        <v>782.2</v>
      </c>
      <c r="G95" s="88"/>
      <c r="H95" s="88"/>
      <c r="I95" s="89"/>
      <c r="J95" s="88"/>
      <c r="K95" s="90"/>
    </row>
    <row r="96" spans="1:11" ht="31.5" x14ac:dyDescent="0.25">
      <c r="A96" s="110" t="s">
        <v>120</v>
      </c>
      <c r="B96" s="97" t="s">
        <v>121</v>
      </c>
      <c r="C96" s="5" t="s">
        <v>15</v>
      </c>
      <c r="D96" s="131">
        <v>32</v>
      </c>
      <c r="E96" s="114"/>
      <c r="F96" s="88"/>
      <c r="G96" s="114">
        <v>400</v>
      </c>
      <c r="H96" s="114">
        <f>D96*G96</f>
        <v>12800</v>
      </c>
      <c r="I96" s="115">
        <f>J96+K96</f>
        <v>37795.131499999996</v>
      </c>
      <c r="J96" s="114">
        <f>SUM(F97:F103)</f>
        <v>24995.131499999996</v>
      </c>
      <c r="K96" s="116">
        <f>H96</f>
        <v>12800</v>
      </c>
    </row>
    <row r="97" spans="1:11" x14ac:dyDescent="0.25">
      <c r="A97" s="117"/>
      <c r="B97" s="86" t="s">
        <v>122</v>
      </c>
      <c r="C97" s="5" t="s">
        <v>15</v>
      </c>
      <c r="D97" s="140">
        <v>32</v>
      </c>
      <c r="E97" s="114">
        <v>350</v>
      </c>
      <c r="F97" s="88">
        <f t="shared" si="5"/>
        <v>11200</v>
      </c>
      <c r="G97" s="114"/>
      <c r="H97" s="114"/>
      <c r="I97" s="115"/>
      <c r="J97" s="114"/>
      <c r="K97" s="116"/>
    </row>
    <row r="98" spans="1:11" x14ac:dyDescent="0.25">
      <c r="A98" s="117"/>
      <c r="B98" s="86" t="s">
        <v>27</v>
      </c>
      <c r="C98" s="5" t="s">
        <v>24</v>
      </c>
      <c r="D98" s="140">
        <v>53</v>
      </c>
      <c r="E98" s="21">
        <v>19.399999999999999</v>
      </c>
      <c r="F98" s="88">
        <f t="shared" si="5"/>
        <v>1028.1999999999998</v>
      </c>
      <c r="G98" s="114"/>
      <c r="H98" s="114"/>
      <c r="I98" s="115"/>
      <c r="J98" s="114"/>
      <c r="K98" s="116"/>
    </row>
    <row r="99" spans="1:11" x14ac:dyDescent="0.25">
      <c r="A99" s="117"/>
      <c r="B99" s="86" t="s">
        <v>123</v>
      </c>
      <c r="C99" s="5" t="s">
        <v>22</v>
      </c>
      <c r="D99" s="140">
        <v>159</v>
      </c>
      <c r="E99" s="114">
        <v>14.2</v>
      </c>
      <c r="F99" s="88">
        <f t="shared" si="5"/>
        <v>2257.7999999999997</v>
      </c>
      <c r="G99" s="114"/>
      <c r="H99" s="114"/>
      <c r="I99" s="115"/>
      <c r="J99" s="114"/>
      <c r="K99" s="116"/>
    </row>
    <row r="100" spans="1:11" x14ac:dyDescent="0.25">
      <c r="A100" s="117"/>
      <c r="B100" s="86" t="s">
        <v>34</v>
      </c>
      <c r="C100" s="5" t="s">
        <v>12</v>
      </c>
      <c r="D100" s="140">
        <v>29.15</v>
      </c>
      <c r="E100" s="114">
        <v>23.31</v>
      </c>
      <c r="F100" s="88">
        <f t="shared" si="5"/>
        <v>679.48649999999998</v>
      </c>
      <c r="G100" s="114"/>
      <c r="H100" s="114"/>
      <c r="I100" s="115"/>
      <c r="J100" s="114"/>
      <c r="K100" s="116"/>
    </row>
    <row r="101" spans="1:11" x14ac:dyDescent="0.25">
      <c r="A101" s="117"/>
      <c r="B101" s="86" t="s">
        <v>35</v>
      </c>
      <c r="C101" s="5" t="s">
        <v>24</v>
      </c>
      <c r="D101" s="140">
        <v>132.5</v>
      </c>
      <c r="E101" s="114">
        <v>20.09</v>
      </c>
      <c r="F101" s="88">
        <f t="shared" si="5"/>
        <v>2661.9250000000002</v>
      </c>
      <c r="G101" s="114"/>
      <c r="H101" s="114"/>
      <c r="I101" s="115"/>
      <c r="J101" s="114"/>
      <c r="K101" s="116"/>
    </row>
    <row r="102" spans="1:11" x14ac:dyDescent="0.25">
      <c r="A102" s="117"/>
      <c r="B102" s="86" t="s">
        <v>29</v>
      </c>
      <c r="C102" s="5" t="s">
        <v>23</v>
      </c>
      <c r="D102" s="140">
        <v>7.95</v>
      </c>
      <c r="E102" s="114">
        <v>96.5</v>
      </c>
      <c r="F102" s="88">
        <f t="shared" si="5"/>
        <v>767.17500000000007</v>
      </c>
      <c r="G102" s="114"/>
      <c r="H102" s="114"/>
      <c r="I102" s="115"/>
      <c r="J102" s="114"/>
      <c r="K102" s="116"/>
    </row>
    <row r="103" spans="1:11" x14ac:dyDescent="0.25">
      <c r="A103" s="117"/>
      <c r="B103" s="86" t="s">
        <v>30</v>
      </c>
      <c r="C103" s="5" t="s">
        <v>24</v>
      </c>
      <c r="D103" s="140">
        <v>79.5</v>
      </c>
      <c r="E103" s="114">
        <v>80.510000000000005</v>
      </c>
      <c r="F103" s="88">
        <f t="shared" si="5"/>
        <v>6400.5450000000001</v>
      </c>
      <c r="G103" s="114"/>
      <c r="H103" s="114"/>
      <c r="I103" s="115"/>
      <c r="J103" s="114"/>
      <c r="K103" s="116"/>
    </row>
    <row r="104" spans="1:11" x14ac:dyDescent="0.25">
      <c r="A104" s="110" t="s">
        <v>124</v>
      </c>
      <c r="B104" s="97" t="s">
        <v>125</v>
      </c>
      <c r="C104" s="87" t="s">
        <v>22</v>
      </c>
      <c r="D104" s="141">
        <v>6</v>
      </c>
      <c r="E104" s="17"/>
      <c r="F104" s="88"/>
      <c r="G104" s="17">
        <v>8881.36</v>
      </c>
      <c r="H104" s="17">
        <f>D104*G104</f>
        <v>53288.160000000003</v>
      </c>
      <c r="I104" s="70">
        <f>J104+K104</f>
        <v>202385.68000000002</v>
      </c>
      <c r="J104" s="17">
        <f>SUM(F105:F113)</f>
        <v>149097.52000000002</v>
      </c>
      <c r="K104" s="18">
        <f>H104</f>
        <v>53288.160000000003</v>
      </c>
    </row>
    <row r="105" spans="1:11" x14ac:dyDescent="0.25">
      <c r="A105" s="117"/>
      <c r="B105" s="86" t="s">
        <v>126</v>
      </c>
      <c r="C105" s="87" t="s">
        <v>22</v>
      </c>
      <c r="D105" s="129">
        <v>6</v>
      </c>
      <c r="E105" s="114">
        <v>8827.1200000000008</v>
      </c>
      <c r="F105" s="88">
        <f t="shared" si="5"/>
        <v>52962.720000000001</v>
      </c>
      <c r="G105" s="17"/>
      <c r="H105" s="17"/>
      <c r="I105" s="70"/>
      <c r="J105" s="17"/>
      <c r="K105" s="18"/>
    </row>
    <row r="106" spans="1:11" x14ac:dyDescent="0.25">
      <c r="A106" s="117"/>
      <c r="B106" s="86" t="s">
        <v>127</v>
      </c>
      <c r="C106" s="87" t="s">
        <v>22</v>
      </c>
      <c r="D106" s="129">
        <f>D104</f>
        <v>6</v>
      </c>
      <c r="E106" s="114">
        <v>2500</v>
      </c>
      <c r="F106" s="88">
        <f t="shared" si="5"/>
        <v>15000</v>
      </c>
      <c r="G106" s="17"/>
      <c r="H106" s="17"/>
      <c r="I106" s="70"/>
      <c r="J106" s="17"/>
      <c r="K106" s="18"/>
    </row>
    <row r="107" spans="1:11" x14ac:dyDescent="0.25">
      <c r="A107" s="117"/>
      <c r="B107" s="86" t="s">
        <v>128</v>
      </c>
      <c r="C107" s="87" t="s">
        <v>22</v>
      </c>
      <c r="D107" s="129">
        <v>12</v>
      </c>
      <c r="E107" s="114">
        <v>4200</v>
      </c>
      <c r="F107" s="88">
        <f t="shared" si="5"/>
        <v>50400</v>
      </c>
      <c r="G107" s="17"/>
      <c r="H107" s="17"/>
      <c r="I107" s="70"/>
      <c r="J107" s="17"/>
      <c r="K107" s="18"/>
    </row>
    <row r="108" spans="1:11" x14ac:dyDescent="0.25">
      <c r="A108" s="117"/>
      <c r="B108" s="86" t="s">
        <v>129</v>
      </c>
      <c r="C108" s="87" t="s">
        <v>24</v>
      </c>
      <c r="D108" s="129">
        <v>144</v>
      </c>
      <c r="E108" s="21">
        <v>19.399999999999999</v>
      </c>
      <c r="F108" s="88">
        <f t="shared" si="5"/>
        <v>2793.6</v>
      </c>
      <c r="G108" s="17"/>
      <c r="H108" s="17"/>
      <c r="I108" s="70"/>
      <c r="J108" s="17"/>
      <c r="K108" s="18"/>
    </row>
    <row r="109" spans="1:11" x14ac:dyDescent="0.25">
      <c r="A109" s="117"/>
      <c r="B109" s="86" t="s">
        <v>130</v>
      </c>
      <c r="C109" s="87" t="s">
        <v>22</v>
      </c>
      <c r="D109" s="129">
        <v>144</v>
      </c>
      <c r="E109" s="17">
        <v>14.2</v>
      </c>
      <c r="F109" s="88">
        <f t="shared" si="5"/>
        <v>2044.8</v>
      </c>
      <c r="G109" s="17"/>
      <c r="H109" s="17"/>
      <c r="I109" s="70"/>
      <c r="J109" s="17"/>
      <c r="K109" s="18"/>
    </row>
    <row r="110" spans="1:11" x14ac:dyDescent="0.25">
      <c r="A110" s="117"/>
      <c r="B110" s="86" t="s">
        <v>34</v>
      </c>
      <c r="C110" s="87" t="s">
        <v>12</v>
      </c>
      <c r="D110" s="129">
        <v>50</v>
      </c>
      <c r="E110" s="114">
        <v>35</v>
      </c>
      <c r="F110" s="88">
        <f t="shared" si="5"/>
        <v>1750</v>
      </c>
      <c r="G110" s="17"/>
      <c r="H110" s="17"/>
      <c r="I110" s="70"/>
      <c r="J110" s="17"/>
      <c r="K110" s="18"/>
    </row>
    <row r="111" spans="1:11" x14ac:dyDescent="0.25">
      <c r="A111" s="117"/>
      <c r="B111" s="86" t="s">
        <v>35</v>
      </c>
      <c r="C111" s="87" t="s">
        <v>24</v>
      </c>
      <c r="D111" s="129">
        <v>120</v>
      </c>
      <c r="E111" s="114">
        <v>20.09</v>
      </c>
      <c r="F111" s="88">
        <f t="shared" si="5"/>
        <v>2410.8000000000002</v>
      </c>
      <c r="G111" s="17"/>
      <c r="H111" s="17"/>
      <c r="I111" s="70"/>
      <c r="J111" s="17"/>
      <c r="K111" s="18"/>
    </row>
    <row r="112" spans="1:11" x14ac:dyDescent="0.25">
      <c r="A112" s="117"/>
      <c r="B112" s="86" t="s">
        <v>29</v>
      </c>
      <c r="C112" s="87" t="s">
        <v>23</v>
      </c>
      <c r="D112" s="129">
        <v>2.4</v>
      </c>
      <c r="E112" s="114">
        <v>96.5</v>
      </c>
      <c r="F112" s="88">
        <f t="shared" si="5"/>
        <v>231.6</v>
      </c>
      <c r="G112" s="17"/>
      <c r="H112" s="17"/>
      <c r="I112" s="70"/>
      <c r="J112" s="17"/>
      <c r="K112" s="18"/>
    </row>
    <row r="113" spans="1:11" ht="16.5" thickBot="1" x14ac:dyDescent="0.3">
      <c r="A113" s="118"/>
      <c r="B113" s="99" t="s">
        <v>30</v>
      </c>
      <c r="C113" s="100" t="s">
        <v>24</v>
      </c>
      <c r="D113" s="130">
        <v>76.8</v>
      </c>
      <c r="E113" s="23">
        <v>280</v>
      </c>
      <c r="F113" s="88">
        <f t="shared" si="5"/>
        <v>21504</v>
      </c>
      <c r="G113" s="14"/>
      <c r="H113" s="14"/>
      <c r="I113" s="119"/>
      <c r="J113" s="14"/>
      <c r="K113" s="15"/>
    </row>
    <row r="114" spans="1:11" ht="16.5" thickBot="1" x14ac:dyDescent="0.3">
      <c r="A114" s="308" t="s">
        <v>131</v>
      </c>
      <c r="B114" s="309"/>
      <c r="C114" s="309"/>
      <c r="D114" s="309"/>
      <c r="E114" s="309"/>
      <c r="F114" s="309"/>
      <c r="G114" s="152"/>
      <c r="H114" s="152"/>
      <c r="I114" s="152"/>
      <c r="J114" s="152"/>
      <c r="K114" s="153"/>
    </row>
    <row r="115" spans="1:11" x14ac:dyDescent="0.25">
      <c r="A115" s="155">
        <v>1</v>
      </c>
      <c r="B115" s="156" t="s">
        <v>132</v>
      </c>
      <c r="C115" s="157" t="s">
        <v>12</v>
      </c>
      <c r="D115" s="157">
        <v>8</v>
      </c>
      <c r="E115" s="123">
        <v>5000</v>
      </c>
      <c r="F115" s="123">
        <f>D115*E115</f>
        <v>40000</v>
      </c>
      <c r="G115" s="123">
        <v>2000</v>
      </c>
      <c r="H115" s="123">
        <f>D115*G115</f>
        <v>16000</v>
      </c>
      <c r="I115" s="158">
        <f>J115+K115</f>
        <v>56000</v>
      </c>
      <c r="J115" s="123">
        <f>F115</f>
        <v>40000</v>
      </c>
      <c r="K115" s="128">
        <f>H115</f>
        <v>16000</v>
      </c>
    </row>
    <row r="116" spans="1:11" x14ac:dyDescent="0.25">
      <c r="A116" s="110">
        <v>2</v>
      </c>
      <c r="B116" s="97" t="s">
        <v>133</v>
      </c>
      <c r="C116" s="87" t="s">
        <v>22</v>
      </c>
      <c r="D116" s="87">
        <v>8</v>
      </c>
      <c r="E116" s="88">
        <v>4500</v>
      </c>
      <c r="F116" s="88">
        <f>D116*E116</f>
        <v>36000</v>
      </c>
      <c r="G116" s="88">
        <v>1000</v>
      </c>
      <c r="H116" s="88">
        <f>D116*G116</f>
        <v>8000</v>
      </c>
      <c r="I116" s="89">
        <f>J116+K116</f>
        <v>44000</v>
      </c>
      <c r="J116" s="88">
        <f>F116</f>
        <v>36000</v>
      </c>
      <c r="K116" s="90">
        <f>H116</f>
        <v>8000</v>
      </c>
    </row>
    <row r="117" spans="1:11" x14ac:dyDescent="0.25">
      <c r="A117" s="96">
        <v>6</v>
      </c>
      <c r="B117" s="120" t="s">
        <v>134</v>
      </c>
      <c r="C117" s="87" t="s">
        <v>12</v>
      </c>
      <c r="D117" s="87">
        <v>250</v>
      </c>
      <c r="E117" s="88">
        <v>100</v>
      </c>
      <c r="F117" s="88">
        <f>D117*E117</f>
        <v>25000</v>
      </c>
      <c r="G117" s="88">
        <v>100</v>
      </c>
      <c r="H117" s="88">
        <f>D117*G117</f>
        <v>25000</v>
      </c>
      <c r="I117" s="89">
        <f>J117+K117</f>
        <v>50000</v>
      </c>
      <c r="J117" s="88">
        <f>F117</f>
        <v>25000</v>
      </c>
      <c r="K117" s="90">
        <f>F117</f>
        <v>25000</v>
      </c>
    </row>
    <row r="118" spans="1:11" ht="16.5" thickBot="1" x14ac:dyDescent="0.3">
      <c r="A118" s="159" t="s">
        <v>112</v>
      </c>
      <c r="B118" s="160" t="s">
        <v>135</v>
      </c>
      <c r="C118" s="100" t="s">
        <v>136</v>
      </c>
      <c r="D118" s="100">
        <v>1</v>
      </c>
      <c r="E118" s="101">
        <v>120000</v>
      </c>
      <c r="F118" s="101">
        <f>D118*E118</f>
        <v>120000</v>
      </c>
      <c r="G118" s="101"/>
      <c r="H118" s="101"/>
      <c r="I118" s="89">
        <f>J118+K118</f>
        <v>120000</v>
      </c>
      <c r="J118" s="101">
        <f>F118</f>
        <v>120000</v>
      </c>
      <c r="K118" s="103"/>
    </row>
    <row r="119" spans="1:11" x14ac:dyDescent="0.25">
      <c r="A119" s="121"/>
      <c r="B119" s="288" t="s">
        <v>137</v>
      </c>
      <c r="C119" s="289"/>
      <c r="D119" s="289"/>
      <c r="E119" s="122"/>
      <c r="F119" s="122"/>
      <c r="G119" s="122"/>
      <c r="H119" s="122"/>
      <c r="I119" s="290">
        <f>SUM(I20:I118)</f>
        <v>3748001.3916695914</v>
      </c>
      <c r="J119" s="290">
        <f t="shared" ref="J119:K119" si="6">SUM(J20:J118)</f>
        <v>2493874.6116695907</v>
      </c>
      <c r="K119" s="290">
        <f t="shared" si="6"/>
        <v>1254126.78</v>
      </c>
    </row>
    <row r="120" spans="1:11" x14ac:dyDescent="0.25">
      <c r="A120" s="294"/>
      <c r="B120" s="295" t="s">
        <v>142</v>
      </c>
      <c r="C120" s="88"/>
      <c r="D120" s="88"/>
      <c r="E120" s="88"/>
      <c r="F120" s="88"/>
      <c r="G120" s="88"/>
      <c r="H120" s="88"/>
      <c r="I120" s="161">
        <f>I119*0.09</f>
        <v>337320.1252502632</v>
      </c>
      <c r="J120" s="161">
        <f t="shared" ref="J120:K120" si="7">J119*0.09</f>
        <v>224448.71505026316</v>
      </c>
      <c r="K120" s="161">
        <f t="shared" si="7"/>
        <v>112871.4102</v>
      </c>
    </row>
    <row r="121" spans="1:11" x14ac:dyDescent="0.25">
      <c r="A121" s="291"/>
      <c r="B121" s="292" t="s">
        <v>16</v>
      </c>
      <c r="C121" s="83"/>
      <c r="D121" s="83"/>
      <c r="E121" s="83"/>
      <c r="F121" s="83"/>
      <c r="G121" s="83"/>
      <c r="H121" s="83"/>
      <c r="I121" s="293">
        <f>I120+I119</f>
        <v>4085321.5169198546</v>
      </c>
      <c r="J121" s="293">
        <f t="shared" ref="J121:K121" si="8">J120+J119</f>
        <v>2718323.326719854</v>
      </c>
      <c r="K121" s="293">
        <f t="shared" si="8"/>
        <v>1366998.1902000001</v>
      </c>
    </row>
    <row r="122" spans="1:11" x14ac:dyDescent="0.25">
      <c r="A122" s="117"/>
      <c r="B122" s="89" t="s">
        <v>17</v>
      </c>
      <c r="C122" s="88"/>
      <c r="D122" s="88"/>
      <c r="E122" s="88"/>
      <c r="F122" s="88"/>
      <c r="G122" s="88"/>
      <c r="H122" s="88"/>
      <c r="I122" s="161">
        <f>I121*0.2</f>
        <v>817064.30338397098</v>
      </c>
      <c r="J122" s="161">
        <f t="shared" ref="J122:K122" si="9">J121*0.2</f>
        <v>543664.66534397088</v>
      </c>
      <c r="K122" s="161">
        <f t="shared" si="9"/>
        <v>273399.63804000005</v>
      </c>
    </row>
    <row r="123" spans="1:11" ht="16.5" thickBot="1" x14ac:dyDescent="0.3">
      <c r="A123" s="118"/>
      <c r="B123" s="102" t="s">
        <v>18</v>
      </c>
      <c r="C123" s="101"/>
      <c r="D123" s="101"/>
      <c r="E123" s="101"/>
      <c r="F123" s="101"/>
      <c r="G123" s="101"/>
      <c r="H123" s="101"/>
      <c r="I123" s="162">
        <f>I122+I121</f>
        <v>4902385.8203038257</v>
      </c>
      <c r="J123" s="162">
        <f t="shared" ref="J123:K123" si="10">J122+J121</f>
        <v>3261987.992063825</v>
      </c>
      <c r="K123" s="162">
        <f t="shared" si="10"/>
        <v>1640397.8282400002</v>
      </c>
    </row>
    <row r="124" spans="1:11" ht="16.5" thickBot="1" x14ac:dyDescent="0.3">
      <c r="A124" s="305"/>
      <c r="B124" s="305"/>
      <c r="C124" s="305"/>
      <c r="D124" s="124"/>
      <c r="E124" s="124"/>
      <c r="F124" s="306" t="s">
        <v>144</v>
      </c>
      <c r="G124" s="306"/>
      <c r="H124" s="306"/>
      <c r="I124" s="297">
        <f>I123*3</f>
        <v>14707157.460911477</v>
      </c>
      <c r="J124" s="297">
        <f t="shared" ref="J124:K124" si="11">J123*3</f>
        <v>9785963.976191476</v>
      </c>
      <c r="K124" s="297">
        <f t="shared" si="11"/>
        <v>4921193.484720001</v>
      </c>
    </row>
    <row r="125" spans="1:11" x14ac:dyDescent="0.25">
      <c r="A125" s="125"/>
      <c r="D125" s="307"/>
      <c r="E125" s="307"/>
    </row>
    <row r="126" spans="1:11" x14ac:dyDescent="0.25">
      <c r="A126" s="125"/>
      <c r="B126" s="126" t="s">
        <v>76</v>
      </c>
      <c r="C126" s="126" t="s">
        <v>73</v>
      </c>
      <c r="D126" s="126"/>
      <c r="E126" s="126"/>
      <c r="F126" s="24"/>
      <c r="I126" s="127"/>
    </row>
    <row r="127" spans="1:11" x14ac:dyDescent="0.25">
      <c r="A127" s="27"/>
      <c r="B127" s="126" t="s">
        <v>138</v>
      </c>
      <c r="C127" s="126" t="s">
        <v>139</v>
      </c>
      <c r="D127" s="126"/>
      <c r="E127" s="126"/>
      <c r="F127" s="24"/>
    </row>
    <row r="128" spans="1:11" ht="16.5" thickBot="1" x14ac:dyDescent="0.3">
      <c r="A128" s="27"/>
      <c r="B128" s="1" t="s">
        <v>0</v>
      </c>
      <c r="C128" s="1" t="s">
        <v>0</v>
      </c>
      <c r="D128" s="1"/>
      <c r="E128" s="1"/>
      <c r="F128" s="24"/>
      <c r="I128" s="102"/>
    </row>
  </sheetData>
  <mergeCells count="21">
    <mergeCell ref="A19:F19"/>
    <mergeCell ref="A30:F30"/>
    <mergeCell ref="A37:F37"/>
    <mergeCell ref="A52:F52"/>
    <mergeCell ref="A85:F85"/>
    <mergeCell ref="A124:C124"/>
    <mergeCell ref="F124:H124"/>
    <mergeCell ref="D125:E125"/>
    <mergeCell ref="A114:F114"/>
    <mergeCell ref="B8:I8"/>
    <mergeCell ref="B9:J9"/>
    <mergeCell ref="B10:K10"/>
    <mergeCell ref="B11:J11"/>
    <mergeCell ref="B15:K15"/>
    <mergeCell ref="A17:A18"/>
    <mergeCell ref="B17:B18"/>
    <mergeCell ref="C17:C18"/>
    <mergeCell ref="D17:D18"/>
    <mergeCell ref="E17:F17"/>
    <mergeCell ref="G17:H17"/>
    <mergeCell ref="I17:K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L128"/>
  <sheetViews>
    <sheetView topLeftCell="A102" zoomScale="80" zoomScaleNormal="80" workbookViewId="0">
      <selection activeCell="I124" sqref="I124"/>
    </sheetView>
  </sheetViews>
  <sheetFormatPr defaultColWidth="8.7109375" defaultRowHeight="15.75" x14ac:dyDescent="0.25"/>
  <cols>
    <col min="1" max="1" width="8.7109375" style="26"/>
    <col min="2" max="2" width="54.28515625" style="27" customWidth="1"/>
    <col min="3" max="3" width="10.7109375" style="27" customWidth="1"/>
    <col min="4" max="4" width="11.28515625" style="27" customWidth="1"/>
    <col min="5" max="5" width="14" style="28" customWidth="1"/>
    <col min="6" max="6" width="13.28515625" style="27" customWidth="1"/>
    <col min="7" max="7" width="11" style="27" customWidth="1"/>
    <col min="8" max="8" width="15.42578125" style="27" customWidth="1"/>
    <col min="9" max="9" width="16.7109375" style="27" customWidth="1"/>
    <col min="10" max="10" width="15.28515625" style="27" customWidth="1"/>
    <col min="11" max="11" width="15.5703125" style="27" customWidth="1"/>
    <col min="12" max="16384" width="8.7109375" style="27"/>
  </cols>
  <sheetData>
    <row r="1" spans="1:11" x14ac:dyDescent="0.25">
      <c r="K1" s="29"/>
    </row>
    <row r="2" spans="1:11" x14ac:dyDescent="0.25">
      <c r="B2" s="27" t="s">
        <v>77</v>
      </c>
    </row>
    <row r="5" spans="1:11" x14ac:dyDescent="0.25">
      <c r="K5" s="29"/>
    </row>
    <row r="6" spans="1:11" x14ac:dyDescent="0.25">
      <c r="B6" s="30"/>
      <c r="C6" s="30"/>
      <c r="K6" s="29"/>
    </row>
    <row r="7" spans="1:11" x14ac:dyDescent="0.25">
      <c r="B7" s="31"/>
      <c r="C7" s="31"/>
      <c r="K7" s="29"/>
    </row>
    <row r="8" spans="1:11" x14ac:dyDescent="0.25">
      <c r="B8" s="310" t="s">
        <v>78</v>
      </c>
      <c r="C8" s="310"/>
      <c r="D8" s="310"/>
      <c r="E8" s="310"/>
      <c r="F8" s="310"/>
      <c r="G8" s="310"/>
      <c r="H8" s="310"/>
      <c r="I8" s="310"/>
      <c r="J8" s="32"/>
    </row>
    <row r="9" spans="1:11" x14ac:dyDescent="0.25">
      <c r="B9" s="311" t="s">
        <v>19</v>
      </c>
      <c r="C9" s="311"/>
      <c r="D9" s="311"/>
      <c r="E9" s="311"/>
      <c r="F9" s="311"/>
      <c r="G9" s="311"/>
      <c r="H9" s="311"/>
      <c r="I9" s="311"/>
      <c r="J9" s="311"/>
    </row>
    <row r="10" spans="1:11" ht="51" customHeight="1" x14ac:dyDescent="0.25">
      <c r="B10" s="312" t="s">
        <v>79</v>
      </c>
      <c r="C10" s="312"/>
      <c r="D10" s="312"/>
      <c r="E10" s="312"/>
      <c r="F10" s="312"/>
      <c r="G10" s="312"/>
      <c r="H10" s="312"/>
      <c r="I10" s="312"/>
      <c r="J10" s="312"/>
      <c r="K10" s="312"/>
    </row>
    <row r="11" spans="1:11" x14ac:dyDescent="0.25">
      <c r="B11" s="311" t="s">
        <v>80</v>
      </c>
      <c r="C11" s="311"/>
      <c r="D11" s="311"/>
      <c r="E11" s="311"/>
      <c r="F11" s="311"/>
      <c r="G11" s="311"/>
      <c r="H11" s="311"/>
      <c r="I11" s="311"/>
      <c r="J11" s="311"/>
    </row>
    <row r="12" spans="1:11" x14ac:dyDescent="0.25">
      <c r="B12" s="134"/>
      <c r="C12" s="134"/>
      <c r="D12" s="134"/>
      <c r="E12" s="134"/>
      <c r="F12" s="134"/>
      <c r="G12" s="134"/>
      <c r="H12" s="134"/>
      <c r="I12" s="134"/>
      <c r="J12" s="134"/>
    </row>
    <row r="13" spans="1:11" x14ac:dyDescent="0.25">
      <c r="A13" s="33"/>
      <c r="B13" s="34"/>
      <c r="C13" s="34"/>
      <c r="D13" s="34"/>
      <c r="E13" s="34" t="s">
        <v>81</v>
      </c>
      <c r="F13" s="34"/>
      <c r="G13" s="34"/>
      <c r="H13" s="34"/>
      <c r="I13" s="34"/>
      <c r="J13" s="34"/>
      <c r="K13" s="24"/>
    </row>
    <row r="14" spans="1:11" x14ac:dyDescent="0.25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24"/>
    </row>
    <row r="15" spans="1:11" x14ac:dyDescent="0.25">
      <c r="A15" s="33"/>
      <c r="B15" s="313" t="s">
        <v>140</v>
      </c>
      <c r="C15" s="313"/>
      <c r="D15" s="313"/>
      <c r="E15" s="313"/>
      <c r="F15" s="313"/>
      <c r="G15" s="313"/>
      <c r="H15" s="313"/>
      <c r="I15" s="313"/>
      <c r="J15" s="313"/>
      <c r="K15" s="313"/>
    </row>
    <row r="16" spans="1:11" ht="16.5" thickBot="1" x14ac:dyDescent="0.3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24"/>
    </row>
    <row r="17" spans="1:11" ht="15.75" customHeight="1" x14ac:dyDescent="0.25">
      <c r="A17" s="323" t="s">
        <v>1</v>
      </c>
      <c r="B17" s="325" t="s">
        <v>2</v>
      </c>
      <c r="C17" s="325" t="s">
        <v>3</v>
      </c>
      <c r="D17" s="325" t="s">
        <v>4</v>
      </c>
      <c r="E17" s="325" t="s">
        <v>5</v>
      </c>
      <c r="F17" s="325"/>
      <c r="G17" s="325" t="s">
        <v>6</v>
      </c>
      <c r="H17" s="325"/>
      <c r="I17" s="325" t="s">
        <v>7</v>
      </c>
      <c r="J17" s="325"/>
      <c r="K17" s="327"/>
    </row>
    <row r="18" spans="1:11" ht="16.5" thickBot="1" x14ac:dyDescent="0.3">
      <c r="A18" s="324"/>
      <c r="B18" s="326"/>
      <c r="C18" s="326"/>
      <c r="D18" s="326"/>
      <c r="E18" s="163" t="s">
        <v>64</v>
      </c>
      <c r="F18" s="164" t="s">
        <v>8</v>
      </c>
      <c r="G18" s="164" t="s">
        <v>65</v>
      </c>
      <c r="H18" s="164" t="s">
        <v>8</v>
      </c>
      <c r="I18" s="164" t="s">
        <v>9</v>
      </c>
      <c r="J18" s="164" t="s">
        <v>10</v>
      </c>
      <c r="K18" s="165" t="s">
        <v>11</v>
      </c>
    </row>
    <row r="19" spans="1:11" ht="16.5" customHeight="1" thickBot="1" x14ac:dyDescent="0.3">
      <c r="A19" s="328" t="s">
        <v>82</v>
      </c>
      <c r="B19" s="329"/>
      <c r="C19" s="329"/>
      <c r="D19" s="329"/>
      <c r="E19" s="329"/>
      <c r="F19" s="329"/>
      <c r="G19" s="329"/>
      <c r="H19" s="329"/>
      <c r="I19" s="329"/>
      <c r="J19" s="329"/>
      <c r="K19" s="330"/>
    </row>
    <row r="20" spans="1:11" ht="16.5" thickBot="1" x14ac:dyDescent="0.3">
      <c r="A20" s="166" t="s">
        <v>20</v>
      </c>
      <c r="B20" s="167" t="s">
        <v>83</v>
      </c>
      <c r="C20" s="168" t="s">
        <v>13</v>
      </c>
      <c r="D20" s="168">
        <f>5*15*0.45</f>
        <v>33.75</v>
      </c>
      <c r="E20" s="169"/>
      <c r="F20" s="170"/>
      <c r="G20" s="171">
        <v>270</v>
      </c>
      <c r="H20" s="171">
        <f>ROUND(G20*D20,2)</f>
        <v>9112.5</v>
      </c>
      <c r="I20" s="172">
        <f>J20+K20</f>
        <v>9112.5</v>
      </c>
      <c r="J20" s="171">
        <f>SUM(F21)</f>
        <v>0</v>
      </c>
      <c r="K20" s="173">
        <f>H20</f>
        <v>9112.5</v>
      </c>
    </row>
    <row r="21" spans="1:11" ht="16.5" thickBot="1" x14ac:dyDescent="0.3">
      <c r="A21" s="174" t="s">
        <v>21</v>
      </c>
      <c r="B21" s="175" t="s">
        <v>84</v>
      </c>
      <c r="C21" s="176" t="s">
        <v>13</v>
      </c>
      <c r="D21" s="168">
        <f>5*15*0.2</f>
        <v>15</v>
      </c>
      <c r="E21" s="177"/>
      <c r="F21" s="177"/>
      <c r="G21" s="177">
        <f>270/1.2</f>
        <v>225</v>
      </c>
      <c r="H21" s="177">
        <f>ROUND(G21*D21,2)</f>
        <v>3375</v>
      </c>
      <c r="I21" s="178">
        <f>J21+K21</f>
        <v>3375</v>
      </c>
      <c r="J21" s="177">
        <f>SUM(F22)</f>
        <v>0</v>
      </c>
      <c r="K21" s="179">
        <f>H21</f>
        <v>3375</v>
      </c>
    </row>
    <row r="22" spans="1:11" x14ac:dyDescent="0.25">
      <c r="A22" s="180" t="s">
        <v>75</v>
      </c>
      <c r="B22" s="181" t="s">
        <v>71</v>
      </c>
      <c r="C22" s="182" t="s">
        <v>12</v>
      </c>
      <c r="D22" s="183">
        <f>(15+5+5)*0.6</f>
        <v>15</v>
      </c>
      <c r="E22" s="171"/>
      <c r="F22" s="171"/>
      <c r="G22" s="171">
        <v>135</v>
      </c>
      <c r="H22" s="171">
        <f>ROUND(G22*D22,2)</f>
        <v>2025</v>
      </c>
      <c r="I22" s="172">
        <f>J22+K22</f>
        <v>5175</v>
      </c>
      <c r="J22" s="171">
        <f>SUM(F23)</f>
        <v>3150</v>
      </c>
      <c r="K22" s="173">
        <f>H22</f>
        <v>2025</v>
      </c>
    </row>
    <row r="23" spans="1:11" ht="16.5" thickBot="1" x14ac:dyDescent="0.3">
      <c r="A23" s="184"/>
      <c r="B23" s="185" t="s">
        <v>72</v>
      </c>
      <c r="C23" s="186" t="s">
        <v>12</v>
      </c>
      <c r="D23" s="187">
        <f>D22</f>
        <v>15</v>
      </c>
      <c r="E23" s="188">
        <v>210</v>
      </c>
      <c r="F23" s="188">
        <f>E23*D23</f>
        <v>3150</v>
      </c>
      <c r="G23" s="188"/>
      <c r="H23" s="188"/>
      <c r="I23" s="189"/>
      <c r="J23" s="188"/>
      <c r="K23" s="190"/>
    </row>
    <row r="24" spans="1:11" x14ac:dyDescent="0.25">
      <c r="A24" s="191">
        <v>4</v>
      </c>
      <c r="B24" s="192" t="s">
        <v>85</v>
      </c>
      <c r="C24" s="193" t="s">
        <v>13</v>
      </c>
      <c r="D24" s="183">
        <f>15*5*0.25</f>
        <v>18.75</v>
      </c>
      <c r="E24" s="194"/>
      <c r="F24" s="195"/>
      <c r="G24" s="195">
        <v>3950</v>
      </c>
      <c r="H24" s="195">
        <f>ROUND(G24*D24,2)</f>
        <v>74062.5</v>
      </c>
      <c r="I24" s="196">
        <f>J24+K24</f>
        <v>446034.10000000003</v>
      </c>
      <c r="J24" s="195">
        <f>SUM(F25:F26)</f>
        <v>371971.60000000003</v>
      </c>
      <c r="K24" s="197">
        <f>H24</f>
        <v>74062.5</v>
      </c>
    </row>
    <row r="25" spans="1:11" x14ac:dyDescent="0.25">
      <c r="A25" s="198"/>
      <c r="B25" s="199" t="s">
        <v>86</v>
      </c>
      <c r="C25" s="200" t="s">
        <v>36</v>
      </c>
      <c r="D25" s="201">
        <f>460*20*0.67*1.1/1000</f>
        <v>6.7804000000000002</v>
      </c>
      <c r="E25" s="202">
        <v>54000</v>
      </c>
      <c r="F25" s="203">
        <f>E25*D25</f>
        <v>366141.60000000003</v>
      </c>
      <c r="G25" s="203"/>
      <c r="H25" s="203"/>
      <c r="I25" s="204"/>
      <c r="J25" s="203"/>
      <c r="K25" s="205"/>
    </row>
    <row r="26" spans="1:11" ht="16.5" thickBot="1" x14ac:dyDescent="0.3">
      <c r="A26" s="198"/>
      <c r="B26" s="199" t="s">
        <v>66</v>
      </c>
      <c r="C26" s="200" t="s">
        <v>36</v>
      </c>
      <c r="D26" s="201">
        <v>0.1</v>
      </c>
      <c r="E26" s="202">
        <f>53000*1.1</f>
        <v>58300.000000000007</v>
      </c>
      <c r="F26" s="188">
        <f>E26*D26</f>
        <v>5830.0000000000009</v>
      </c>
      <c r="G26" s="203"/>
      <c r="H26" s="203"/>
      <c r="I26" s="204"/>
      <c r="J26" s="203"/>
      <c r="K26" s="205"/>
    </row>
    <row r="27" spans="1:11" x14ac:dyDescent="0.25">
      <c r="A27" s="191">
        <v>5</v>
      </c>
      <c r="B27" s="192" t="s">
        <v>67</v>
      </c>
      <c r="C27" s="193" t="s">
        <v>13</v>
      </c>
      <c r="D27" s="206">
        <f>D24</f>
        <v>18.75</v>
      </c>
      <c r="E27" s="194"/>
      <c r="F27" s="195"/>
      <c r="G27" s="195">
        <v>3650</v>
      </c>
      <c r="H27" s="195">
        <f>ROUND(G27*D27,2)</f>
        <v>68437.5</v>
      </c>
      <c r="I27" s="196">
        <f>J27+K27</f>
        <v>161081.25</v>
      </c>
      <c r="J27" s="195">
        <f>SUM(F28:F29)</f>
        <v>92643.75</v>
      </c>
      <c r="K27" s="197">
        <f>H27</f>
        <v>68437.5</v>
      </c>
    </row>
    <row r="28" spans="1:11" x14ac:dyDescent="0.25">
      <c r="A28" s="198"/>
      <c r="B28" s="207" t="s">
        <v>68</v>
      </c>
      <c r="C28" s="208" t="s">
        <v>13</v>
      </c>
      <c r="D28" s="209">
        <f>D27*1.05</f>
        <v>19.6875</v>
      </c>
      <c r="E28" s="202">
        <v>3700</v>
      </c>
      <c r="F28" s="203">
        <f>E28*D28</f>
        <v>72843.75</v>
      </c>
      <c r="G28" s="203"/>
      <c r="H28" s="203"/>
      <c r="I28" s="204"/>
      <c r="J28" s="203"/>
      <c r="K28" s="205"/>
    </row>
    <row r="29" spans="1:11" ht="16.5" thickBot="1" x14ac:dyDescent="0.3">
      <c r="A29" s="210"/>
      <c r="B29" s="211" t="s">
        <v>69</v>
      </c>
      <c r="C29" s="212" t="s">
        <v>70</v>
      </c>
      <c r="D29" s="213">
        <v>1</v>
      </c>
      <c r="E29" s="214">
        <f>18000*1.1</f>
        <v>19800</v>
      </c>
      <c r="F29" s="188">
        <f>E29*D29</f>
        <v>19800</v>
      </c>
      <c r="G29" s="215"/>
      <c r="H29" s="215"/>
      <c r="I29" s="216"/>
      <c r="J29" s="215"/>
      <c r="K29" s="217"/>
    </row>
    <row r="30" spans="1:11" ht="15.75" customHeight="1" x14ac:dyDescent="0.25">
      <c r="A30" s="331" t="s">
        <v>87</v>
      </c>
      <c r="B30" s="332"/>
      <c r="C30" s="332"/>
      <c r="D30" s="332"/>
      <c r="E30" s="332"/>
      <c r="F30" s="332"/>
      <c r="G30" s="332"/>
      <c r="H30" s="332"/>
      <c r="I30" s="332"/>
      <c r="J30" s="332"/>
      <c r="K30" s="333"/>
    </row>
    <row r="31" spans="1:11" x14ac:dyDescent="0.25">
      <c r="A31" s="218" t="s">
        <v>20</v>
      </c>
      <c r="B31" s="219" t="s">
        <v>88</v>
      </c>
      <c r="C31" s="220" t="s">
        <v>36</v>
      </c>
      <c r="D31" s="220">
        <v>11.3</v>
      </c>
      <c r="E31" s="221"/>
      <c r="F31" s="222"/>
      <c r="G31" s="203">
        <v>35000</v>
      </c>
      <c r="H31" s="203">
        <f>ROUND(G31*D31,2)</f>
        <v>395500</v>
      </c>
      <c r="I31" s="204">
        <f>J31+K31</f>
        <v>1058900</v>
      </c>
      <c r="J31" s="203">
        <f>SUM(F32:F33)</f>
        <v>663400</v>
      </c>
      <c r="K31" s="203">
        <f>H31</f>
        <v>395500</v>
      </c>
    </row>
    <row r="32" spans="1:11" x14ac:dyDescent="0.25">
      <c r="A32" s="218"/>
      <c r="B32" s="223" t="s">
        <v>89</v>
      </c>
      <c r="C32" s="220" t="s">
        <v>36</v>
      </c>
      <c r="D32" s="220">
        <v>11.3</v>
      </c>
      <c r="E32" s="224">
        <v>58000</v>
      </c>
      <c r="F32" s="203">
        <f t="shared" ref="F32:F33" si="0">ROUND(D32*E32,2)</f>
        <v>655400</v>
      </c>
      <c r="G32" s="222"/>
      <c r="H32" s="222"/>
      <c r="I32" s="222"/>
      <c r="J32" s="222"/>
      <c r="K32" s="222"/>
    </row>
    <row r="33" spans="1:12" x14ac:dyDescent="0.25">
      <c r="A33" s="218"/>
      <c r="B33" s="223" t="s">
        <v>74</v>
      </c>
      <c r="C33" s="220" t="s">
        <v>24</v>
      </c>
      <c r="D33" s="220">
        <v>40</v>
      </c>
      <c r="E33" s="224">
        <v>200</v>
      </c>
      <c r="F33" s="203">
        <f t="shared" si="0"/>
        <v>8000</v>
      </c>
      <c r="G33" s="222"/>
      <c r="H33" s="222"/>
      <c r="I33" s="222"/>
      <c r="J33" s="222"/>
      <c r="K33" s="222"/>
    </row>
    <row r="34" spans="1:12" x14ac:dyDescent="0.25">
      <c r="A34" s="218" t="s">
        <v>21</v>
      </c>
      <c r="B34" s="219" t="s">
        <v>90</v>
      </c>
      <c r="C34" s="220" t="s">
        <v>12</v>
      </c>
      <c r="D34" s="220">
        <f>ROUND(8.6*1000/46*2,2)</f>
        <v>373.91</v>
      </c>
      <c r="E34" s="221"/>
      <c r="F34" s="222"/>
      <c r="G34" s="203">
        <v>200</v>
      </c>
      <c r="H34" s="203">
        <f>ROUND(G34*D34,2)</f>
        <v>74782</v>
      </c>
      <c r="I34" s="204">
        <f>J34+K34</f>
        <v>85438.44</v>
      </c>
      <c r="J34" s="203">
        <f>SUM(F35:F36)</f>
        <v>10656.44</v>
      </c>
      <c r="K34" s="203">
        <f>H34</f>
        <v>74782</v>
      </c>
    </row>
    <row r="35" spans="1:12" x14ac:dyDescent="0.25">
      <c r="A35" s="218"/>
      <c r="B35" s="223" t="s">
        <v>89</v>
      </c>
      <c r="C35" s="220" t="s">
        <v>12</v>
      </c>
      <c r="D35" s="220">
        <f>D34*0.3</f>
        <v>112.173</v>
      </c>
      <c r="E35" s="224">
        <v>95</v>
      </c>
      <c r="F35" s="203">
        <f t="shared" ref="F35" si="1">ROUND(D35*E35,2)</f>
        <v>10656.44</v>
      </c>
      <c r="G35" s="222"/>
      <c r="H35" s="222"/>
      <c r="I35" s="222"/>
      <c r="J35" s="222"/>
      <c r="K35" s="222"/>
    </row>
    <row r="36" spans="1:12" ht="16.5" thickBot="1" x14ac:dyDescent="0.3">
      <c r="A36" s="218" t="s">
        <v>75</v>
      </c>
      <c r="B36" s="219" t="s">
        <v>91</v>
      </c>
      <c r="C36" s="220" t="s">
        <v>70</v>
      </c>
      <c r="D36" s="220">
        <v>2</v>
      </c>
      <c r="E36" s="221"/>
      <c r="F36" s="222"/>
      <c r="G36" s="203">
        <v>14000</v>
      </c>
      <c r="H36" s="203">
        <f>ROUND(G36*D36,2)</f>
        <v>28000</v>
      </c>
      <c r="I36" s="204">
        <f>J36+K36</f>
        <v>28000</v>
      </c>
      <c r="J36" s="203"/>
      <c r="K36" s="203">
        <f>H36</f>
        <v>28000</v>
      </c>
    </row>
    <row r="37" spans="1:12" ht="16.5" thickBot="1" x14ac:dyDescent="0.3">
      <c r="A37" s="334" t="s">
        <v>92</v>
      </c>
      <c r="B37" s="335"/>
      <c r="C37" s="335"/>
      <c r="D37" s="335"/>
      <c r="E37" s="335"/>
      <c r="F37" s="335"/>
      <c r="G37" s="335"/>
      <c r="H37" s="335"/>
      <c r="I37" s="335"/>
      <c r="J37" s="335"/>
      <c r="K37" s="336"/>
    </row>
    <row r="38" spans="1:12" x14ac:dyDescent="0.25">
      <c r="A38" s="225">
        <v>1</v>
      </c>
      <c r="B38" s="226" t="s">
        <v>93</v>
      </c>
      <c r="C38" s="145" t="s">
        <v>12</v>
      </c>
      <c r="D38" s="276">
        <v>249.4</v>
      </c>
      <c r="E38" s="227"/>
      <c r="F38" s="227"/>
      <c r="G38" s="227">
        <v>600</v>
      </c>
      <c r="H38" s="227">
        <f>D38*G38</f>
        <v>149640</v>
      </c>
      <c r="I38" s="228">
        <f>J38+K38</f>
        <v>269240</v>
      </c>
      <c r="J38" s="227">
        <f>SUM(F39:F45)</f>
        <v>119600</v>
      </c>
      <c r="K38" s="229">
        <f>H38</f>
        <v>149640</v>
      </c>
    </row>
    <row r="39" spans="1:12" x14ac:dyDescent="0.25">
      <c r="A39" s="198"/>
      <c r="B39" s="230" t="s">
        <v>94</v>
      </c>
      <c r="C39" s="144" t="s">
        <v>95</v>
      </c>
      <c r="D39" s="143">
        <v>30</v>
      </c>
      <c r="E39" s="231">
        <v>130</v>
      </c>
      <c r="F39" s="231">
        <f>D39*E39</f>
        <v>3900</v>
      </c>
      <c r="G39" s="231"/>
      <c r="H39" s="231"/>
      <c r="I39" s="232"/>
      <c r="J39" s="231"/>
      <c r="K39" s="233"/>
    </row>
    <row r="40" spans="1:12" x14ac:dyDescent="0.25">
      <c r="A40" s="198"/>
      <c r="B40" s="230" t="s">
        <v>96</v>
      </c>
      <c r="C40" s="144" t="s">
        <v>13</v>
      </c>
      <c r="D40" s="143">
        <v>4.3</v>
      </c>
      <c r="E40" s="231">
        <v>8500</v>
      </c>
      <c r="F40" s="231">
        <f t="shared" ref="F40:F45" si="2">D40*E40</f>
        <v>36550</v>
      </c>
      <c r="G40" s="231"/>
      <c r="H40" s="231"/>
      <c r="I40" s="232"/>
      <c r="J40" s="231"/>
      <c r="K40" s="233"/>
    </row>
    <row r="41" spans="1:12" x14ac:dyDescent="0.25">
      <c r="A41" s="198"/>
      <c r="B41" s="230" t="s">
        <v>97</v>
      </c>
      <c r="C41" s="144" t="s">
        <v>13</v>
      </c>
      <c r="D41" s="143">
        <v>5.2</v>
      </c>
      <c r="E41" s="231">
        <v>8500</v>
      </c>
      <c r="F41" s="231">
        <f t="shared" si="2"/>
        <v>44200</v>
      </c>
      <c r="G41" s="231"/>
      <c r="H41" s="231"/>
      <c r="I41" s="232"/>
      <c r="J41" s="231"/>
      <c r="K41" s="233"/>
    </row>
    <row r="42" spans="1:12" x14ac:dyDescent="0.25">
      <c r="A42" s="198"/>
      <c r="B42" s="230" t="s">
        <v>98</v>
      </c>
      <c r="C42" s="144" t="s">
        <v>12</v>
      </c>
      <c r="D42" s="143">
        <v>40</v>
      </c>
      <c r="E42" s="231">
        <v>450</v>
      </c>
      <c r="F42" s="231">
        <f t="shared" si="2"/>
        <v>18000</v>
      </c>
      <c r="G42" s="231"/>
      <c r="H42" s="231"/>
      <c r="I42" s="232"/>
      <c r="J42" s="231"/>
      <c r="K42" s="233"/>
      <c r="L42" s="24"/>
    </row>
    <row r="43" spans="1:12" x14ac:dyDescent="0.25">
      <c r="A43" s="198"/>
      <c r="B43" s="230" t="s">
        <v>99</v>
      </c>
      <c r="C43" s="144" t="s">
        <v>12</v>
      </c>
      <c r="D43" s="143">
        <v>15</v>
      </c>
      <c r="E43" s="231">
        <v>250</v>
      </c>
      <c r="F43" s="231">
        <f t="shared" si="2"/>
        <v>3750</v>
      </c>
      <c r="G43" s="231"/>
      <c r="H43" s="231"/>
      <c r="I43" s="232"/>
      <c r="J43" s="231"/>
      <c r="K43" s="233"/>
      <c r="L43" s="24"/>
    </row>
    <row r="44" spans="1:12" x14ac:dyDescent="0.25">
      <c r="A44" s="198"/>
      <c r="B44" s="230" t="s">
        <v>100</v>
      </c>
      <c r="C44" s="144" t="s">
        <v>95</v>
      </c>
      <c r="D44" s="143">
        <v>30</v>
      </c>
      <c r="E44" s="231">
        <v>320</v>
      </c>
      <c r="F44" s="231">
        <f t="shared" si="2"/>
        <v>9600</v>
      </c>
      <c r="G44" s="231"/>
      <c r="H44" s="231"/>
      <c r="I44" s="232"/>
      <c r="J44" s="231"/>
      <c r="K44" s="233"/>
      <c r="L44" s="24"/>
    </row>
    <row r="45" spans="1:12" x14ac:dyDescent="0.25">
      <c r="A45" s="210"/>
      <c r="B45" s="234" t="s">
        <v>14</v>
      </c>
      <c r="C45" s="235" t="s">
        <v>24</v>
      </c>
      <c r="D45" s="277">
        <v>20</v>
      </c>
      <c r="E45" s="236">
        <v>180</v>
      </c>
      <c r="F45" s="231">
        <f t="shared" si="2"/>
        <v>3600</v>
      </c>
      <c r="G45" s="236"/>
      <c r="H45" s="236"/>
      <c r="I45" s="237"/>
      <c r="J45" s="236"/>
      <c r="K45" s="238"/>
      <c r="L45" s="24"/>
    </row>
    <row r="46" spans="1:12" x14ac:dyDescent="0.25">
      <c r="A46" s="239">
        <v>2</v>
      </c>
      <c r="B46" s="240" t="s">
        <v>101</v>
      </c>
      <c r="C46" s="144" t="s">
        <v>12</v>
      </c>
      <c r="D46" s="143">
        <v>249.4</v>
      </c>
      <c r="E46" s="231"/>
      <c r="F46" s="231"/>
      <c r="G46" s="231">
        <v>600</v>
      </c>
      <c r="H46" s="231">
        <f>D46*G46</f>
        <v>149640</v>
      </c>
      <c r="I46" s="232">
        <f>J46+K46</f>
        <v>773777.05502923985</v>
      </c>
      <c r="J46" s="231">
        <f>SUM(F47:F51)</f>
        <v>624137.05502923985</v>
      </c>
      <c r="K46" s="233">
        <f>H46</f>
        <v>149640</v>
      </c>
      <c r="L46" s="24"/>
    </row>
    <row r="47" spans="1:12" x14ac:dyDescent="0.25">
      <c r="A47" s="198"/>
      <c r="B47" s="241" t="s">
        <v>102</v>
      </c>
      <c r="C47" s="144" t="s">
        <v>22</v>
      </c>
      <c r="D47" s="143">
        <f>D46/3.6/0.19*1.1</f>
        <v>401.08187134502924</v>
      </c>
      <c r="E47" s="231">
        <v>1360</v>
      </c>
      <c r="F47" s="231">
        <f>D47*E47</f>
        <v>545471.34502923978</v>
      </c>
      <c r="G47" s="231"/>
      <c r="H47" s="231"/>
      <c r="I47" s="232"/>
      <c r="J47" s="231"/>
      <c r="K47" s="233"/>
      <c r="L47" s="24"/>
    </row>
    <row r="48" spans="1:12" x14ac:dyDescent="0.25">
      <c r="A48" s="198"/>
      <c r="B48" s="230" t="s">
        <v>103</v>
      </c>
      <c r="C48" s="144" t="s">
        <v>22</v>
      </c>
      <c r="D48" s="143">
        <v>20</v>
      </c>
      <c r="E48" s="231">
        <v>1800</v>
      </c>
      <c r="F48" s="231">
        <f t="shared" ref="F48:F51" si="3">D48*E48</f>
        <v>36000</v>
      </c>
      <c r="G48" s="231"/>
      <c r="H48" s="231"/>
      <c r="I48" s="232"/>
      <c r="J48" s="231"/>
      <c r="K48" s="233"/>
      <c r="L48" s="24"/>
    </row>
    <row r="49" spans="1:12" x14ac:dyDescent="0.25">
      <c r="A49" s="198"/>
      <c r="B49" s="230" t="s">
        <v>104</v>
      </c>
      <c r="C49" s="144" t="s">
        <v>22</v>
      </c>
      <c r="D49" s="143">
        <v>14</v>
      </c>
      <c r="E49" s="231">
        <v>1271.19</v>
      </c>
      <c r="F49" s="231">
        <f t="shared" si="3"/>
        <v>17796.66</v>
      </c>
      <c r="G49" s="231"/>
      <c r="H49" s="231"/>
      <c r="I49" s="232"/>
      <c r="J49" s="231"/>
      <c r="K49" s="233"/>
      <c r="L49" s="24"/>
    </row>
    <row r="50" spans="1:12" x14ac:dyDescent="0.25">
      <c r="A50" s="198"/>
      <c r="B50" s="230" t="s">
        <v>105</v>
      </c>
      <c r="C50" s="144" t="s">
        <v>22</v>
      </c>
      <c r="D50" s="143">
        <v>5</v>
      </c>
      <c r="E50" s="231">
        <v>2296.61</v>
      </c>
      <c r="F50" s="231">
        <f t="shared" si="3"/>
        <v>11483.050000000001</v>
      </c>
      <c r="G50" s="231"/>
      <c r="H50" s="231"/>
      <c r="I50" s="232"/>
      <c r="J50" s="231"/>
      <c r="K50" s="233"/>
      <c r="L50" s="24"/>
    </row>
    <row r="51" spans="1:12" ht="16.5" thickBot="1" x14ac:dyDescent="0.3">
      <c r="A51" s="242"/>
      <c r="B51" s="243" t="s">
        <v>14</v>
      </c>
      <c r="C51" s="244" t="s">
        <v>22</v>
      </c>
      <c r="D51" s="278">
        <v>2231</v>
      </c>
      <c r="E51" s="245">
        <v>6</v>
      </c>
      <c r="F51" s="231">
        <f t="shared" si="3"/>
        <v>13386</v>
      </c>
      <c r="G51" s="245"/>
      <c r="H51" s="245"/>
      <c r="I51" s="246"/>
      <c r="J51" s="245"/>
      <c r="K51" s="247"/>
      <c r="L51" s="24"/>
    </row>
    <row r="52" spans="1:12" ht="16.5" thickBot="1" x14ac:dyDescent="0.3">
      <c r="A52" s="334" t="s">
        <v>106</v>
      </c>
      <c r="B52" s="335"/>
      <c r="C52" s="335"/>
      <c r="D52" s="335"/>
      <c r="E52" s="335"/>
      <c r="F52" s="335"/>
      <c r="G52" s="335"/>
      <c r="H52" s="335"/>
      <c r="I52" s="335"/>
      <c r="J52" s="335"/>
      <c r="K52" s="336"/>
      <c r="L52" s="24"/>
    </row>
    <row r="53" spans="1:12" x14ac:dyDescent="0.25">
      <c r="A53" s="248" t="s">
        <v>20</v>
      </c>
      <c r="B53" s="249" t="s">
        <v>37</v>
      </c>
      <c r="C53" s="250" t="s">
        <v>12</v>
      </c>
      <c r="D53" s="279">
        <v>135.80000000000001</v>
      </c>
      <c r="E53" s="227"/>
      <c r="F53" s="227"/>
      <c r="G53" s="227">
        <v>398</v>
      </c>
      <c r="H53" s="227">
        <f>D53*G53</f>
        <v>54048.4</v>
      </c>
      <c r="I53" s="228">
        <f>J53+K53</f>
        <v>131350.39999999999</v>
      </c>
      <c r="J53" s="227">
        <f>SUM(F54:F58)</f>
        <v>77302</v>
      </c>
      <c r="K53" s="229">
        <f>H53</f>
        <v>54048.4</v>
      </c>
      <c r="L53" s="24"/>
    </row>
    <row r="54" spans="1:12" x14ac:dyDescent="0.25">
      <c r="A54" s="251"/>
      <c r="B54" s="252" t="s">
        <v>38</v>
      </c>
      <c r="C54" s="253" t="s">
        <v>22</v>
      </c>
      <c r="D54" s="143">
        <v>640</v>
      </c>
      <c r="E54" s="231">
        <v>3.2</v>
      </c>
      <c r="F54" s="231">
        <f>D54*E54</f>
        <v>2048</v>
      </c>
      <c r="G54" s="231"/>
      <c r="H54" s="231"/>
      <c r="I54" s="232"/>
      <c r="J54" s="231"/>
      <c r="K54" s="233"/>
      <c r="L54" s="24"/>
    </row>
    <row r="55" spans="1:12" x14ac:dyDescent="0.25">
      <c r="A55" s="251"/>
      <c r="B55" s="252" t="s">
        <v>39</v>
      </c>
      <c r="C55" s="253" t="s">
        <v>40</v>
      </c>
      <c r="D55" s="143">
        <v>14</v>
      </c>
      <c r="E55" s="231">
        <v>56</v>
      </c>
      <c r="F55" s="231">
        <f t="shared" ref="F55:F58" si="4">D55*E55</f>
        <v>784</v>
      </c>
      <c r="G55" s="231"/>
      <c r="H55" s="231"/>
      <c r="I55" s="232"/>
      <c r="J55" s="231"/>
      <c r="K55" s="233"/>
      <c r="L55" s="24"/>
    </row>
    <row r="56" spans="1:12" x14ac:dyDescent="0.25">
      <c r="A56" s="251"/>
      <c r="B56" s="252" t="s">
        <v>107</v>
      </c>
      <c r="C56" s="253" t="s">
        <v>13</v>
      </c>
      <c r="D56" s="143">
        <v>4</v>
      </c>
      <c r="E56" s="231">
        <v>8200</v>
      </c>
      <c r="F56" s="231">
        <f t="shared" si="4"/>
        <v>32800</v>
      </c>
      <c r="G56" s="231"/>
      <c r="H56" s="231"/>
      <c r="I56" s="232"/>
      <c r="J56" s="231"/>
      <c r="K56" s="233"/>
      <c r="L56" s="24"/>
    </row>
    <row r="57" spans="1:12" x14ac:dyDescent="0.25">
      <c r="A57" s="251"/>
      <c r="B57" s="252" t="s">
        <v>41</v>
      </c>
      <c r="C57" s="253" t="s">
        <v>13</v>
      </c>
      <c r="D57" s="143">
        <v>4.8</v>
      </c>
      <c r="E57" s="231">
        <v>8200</v>
      </c>
      <c r="F57" s="231">
        <f t="shared" si="4"/>
        <v>39360</v>
      </c>
      <c r="G57" s="231"/>
      <c r="H57" s="231"/>
      <c r="I57" s="232"/>
      <c r="J57" s="231"/>
      <c r="K57" s="233"/>
      <c r="L57" s="24"/>
    </row>
    <row r="58" spans="1:12" x14ac:dyDescent="0.25">
      <c r="A58" s="251"/>
      <c r="B58" s="252" t="s">
        <v>42</v>
      </c>
      <c r="C58" s="253" t="s">
        <v>24</v>
      </c>
      <c r="D58" s="143">
        <v>10.5</v>
      </c>
      <c r="E58" s="231">
        <v>220</v>
      </c>
      <c r="F58" s="231">
        <f t="shared" si="4"/>
        <v>2310</v>
      </c>
      <c r="G58" s="231"/>
      <c r="H58" s="231"/>
      <c r="I58" s="232"/>
      <c r="J58" s="231"/>
      <c r="K58" s="233"/>
      <c r="L58" s="24"/>
    </row>
    <row r="59" spans="1:12" x14ac:dyDescent="0.25">
      <c r="A59" s="254" t="s">
        <v>21</v>
      </c>
      <c r="B59" s="255" t="s">
        <v>43</v>
      </c>
      <c r="C59" s="253" t="s">
        <v>12</v>
      </c>
      <c r="D59" s="143">
        <v>135.80000000000001</v>
      </c>
      <c r="E59" s="231"/>
      <c r="F59" s="231"/>
      <c r="G59" s="231">
        <v>520</v>
      </c>
      <c r="H59" s="231">
        <f>D59*G59</f>
        <v>70616</v>
      </c>
      <c r="I59" s="232">
        <f>J59+K59</f>
        <v>154592</v>
      </c>
      <c r="J59" s="231">
        <f>SUM(F60:F62)</f>
        <v>83976</v>
      </c>
      <c r="K59" s="233">
        <f>H59</f>
        <v>70616</v>
      </c>
      <c r="L59" s="24"/>
    </row>
    <row r="60" spans="1:12" x14ac:dyDescent="0.25">
      <c r="A60" s="251"/>
      <c r="B60" s="252" t="s">
        <v>44</v>
      </c>
      <c r="C60" s="253" t="s">
        <v>12</v>
      </c>
      <c r="D60" s="143">
        <v>176</v>
      </c>
      <c r="E60" s="231">
        <v>450</v>
      </c>
      <c r="F60" s="231">
        <f>D60*E60</f>
        <v>79200</v>
      </c>
      <c r="G60" s="231"/>
      <c r="H60" s="231"/>
      <c r="I60" s="232"/>
      <c r="J60" s="231"/>
      <c r="K60" s="233"/>
      <c r="L60" s="24"/>
    </row>
    <row r="61" spans="1:12" x14ac:dyDescent="0.25">
      <c r="A61" s="251"/>
      <c r="B61" s="252" t="s">
        <v>45</v>
      </c>
      <c r="C61" s="253" t="s">
        <v>22</v>
      </c>
      <c r="D61" s="143">
        <v>960</v>
      </c>
      <c r="E61" s="231">
        <v>3.1</v>
      </c>
      <c r="F61" s="231">
        <f t="shared" ref="F61:F81" si="5">D61*E61</f>
        <v>2976</v>
      </c>
      <c r="G61" s="231"/>
      <c r="H61" s="231"/>
      <c r="I61" s="232"/>
      <c r="J61" s="231"/>
      <c r="K61" s="233"/>
    </row>
    <row r="62" spans="1:12" x14ac:dyDescent="0.25">
      <c r="A62" s="251"/>
      <c r="B62" s="256" t="s">
        <v>46</v>
      </c>
      <c r="C62" s="253" t="s">
        <v>22</v>
      </c>
      <c r="D62" s="143">
        <v>1</v>
      </c>
      <c r="E62" s="231">
        <v>1800</v>
      </c>
      <c r="F62" s="231">
        <f t="shared" si="5"/>
        <v>1800</v>
      </c>
      <c r="G62" s="231"/>
      <c r="H62" s="231"/>
      <c r="I62" s="232"/>
      <c r="J62" s="231"/>
      <c r="K62" s="233"/>
    </row>
    <row r="63" spans="1:12" x14ac:dyDescent="0.25">
      <c r="A63" s="254" t="s">
        <v>75</v>
      </c>
      <c r="B63" s="255" t="s">
        <v>47</v>
      </c>
      <c r="C63" s="253" t="s">
        <v>48</v>
      </c>
      <c r="D63" s="143">
        <v>44</v>
      </c>
      <c r="E63" s="231"/>
      <c r="F63" s="231"/>
      <c r="G63" s="231">
        <v>220</v>
      </c>
      <c r="H63" s="231">
        <f>D63*G63</f>
        <v>9680</v>
      </c>
      <c r="I63" s="232">
        <f>J63+K63</f>
        <v>16539.7</v>
      </c>
      <c r="J63" s="231">
        <f>SUM(F64:F65)</f>
        <v>6859.7</v>
      </c>
      <c r="K63" s="233">
        <f>H63</f>
        <v>9680</v>
      </c>
    </row>
    <row r="64" spans="1:12" x14ac:dyDescent="0.25">
      <c r="A64" s="251"/>
      <c r="B64" s="252" t="s">
        <v>49</v>
      </c>
      <c r="C64" s="253" t="s">
        <v>48</v>
      </c>
      <c r="D64" s="143">
        <v>44</v>
      </c>
      <c r="E64" s="231">
        <v>154</v>
      </c>
      <c r="F64" s="231">
        <f t="shared" si="5"/>
        <v>6776</v>
      </c>
      <c r="G64" s="231"/>
      <c r="H64" s="231"/>
      <c r="I64" s="232"/>
      <c r="J64" s="231"/>
      <c r="K64" s="233"/>
    </row>
    <row r="65" spans="1:11" x14ac:dyDescent="0.25">
      <c r="A65" s="251"/>
      <c r="B65" s="252" t="s">
        <v>45</v>
      </c>
      <c r="C65" s="253" t="s">
        <v>22</v>
      </c>
      <c r="D65" s="143">
        <v>27</v>
      </c>
      <c r="E65" s="231">
        <v>3.1</v>
      </c>
      <c r="F65" s="231">
        <f t="shared" si="5"/>
        <v>83.7</v>
      </c>
      <c r="G65" s="231"/>
      <c r="H65" s="231"/>
      <c r="I65" s="232"/>
      <c r="J65" s="231"/>
      <c r="K65" s="233"/>
    </row>
    <row r="66" spans="1:11" x14ac:dyDescent="0.25">
      <c r="A66" s="254" t="s">
        <v>63</v>
      </c>
      <c r="B66" s="255" t="s">
        <v>108</v>
      </c>
      <c r="C66" s="253" t="s">
        <v>48</v>
      </c>
      <c r="D66" s="143">
        <v>16.600000000000001</v>
      </c>
      <c r="E66" s="231"/>
      <c r="F66" s="231"/>
      <c r="G66" s="231">
        <v>195</v>
      </c>
      <c r="H66" s="231">
        <f>D66*G66</f>
        <v>3237.0000000000005</v>
      </c>
      <c r="I66" s="232">
        <f>J66+K66</f>
        <v>5940.18</v>
      </c>
      <c r="J66" s="231">
        <f>SUM(F67:F68)</f>
        <v>2703.18</v>
      </c>
      <c r="K66" s="233">
        <f>H66</f>
        <v>3237.0000000000005</v>
      </c>
    </row>
    <row r="67" spans="1:11" x14ac:dyDescent="0.25">
      <c r="A67" s="251"/>
      <c r="B67" s="252" t="s">
        <v>109</v>
      </c>
      <c r="C67" s="253" t="s">
        <v>48</v>
      </c>
      <c r="D67" s="143">
        <v>18</v>
      </c>
      <c r="E67" s="231">
        <v>141.6</v>
      </c>
      <c r="F67" s="231">
        <f t="shared" si="5"/>
        <v>2548.7999999999997</v>
      </c>
      <c r="G67" s="231"/>
      <c r="H67" s="231"/>
      <c r="I67" s="232"/>
      <c r="J67" s="231"/>
      <c r="K67" s="233"/>
    </row>
    <row r="68" spans="1:11" x14ac:dyDescent="0.25">
      <c r="A68" s="251"/>
      <c r="B68" s="252" t="s">
        <v>45</v>
      </c>
      <c r="C68" s="253" t="s">
        <v>22</v>
      </c>
      <c r="D68" s="143">
        <v>49.800000000000004</v>
      </c>
      <c r="E68" s="231">
        <v>3.1</v>
      </c>
      <c r="F68" s="231">
        <f t="shared" si="5"/>
        <v>154.38000000000002</v>
      </c>
      <c r="G68" s="231"/>
      <c r="H68" s="231"/>
      <c r="I68" s="232"/>
      <c r="J68" s="231"/>
      <c r="K68" s="233"/>
    </row>
    <row r="69" spans="1:11" x14ac:dyDescent="0.25">
      <c r="A69" s="254" t="s">
        <v>110</v>
      </c>
      <c r="B69" s="255" t="s">
        <v>50</v>
      </c>
      <c r="C69" s="253" t="s">
        <v>48</v>
      </c>
      <c r="D69" s="143">
        <v>38</v>
      </c>
      <c r="E69" s="231"/>
      <c r="F69" s="231"/>
      <c r="G69" s="231">
        <v>170</v>
      </c>
      <c r="H69" s="231">
        <f>D69*G69</f>
        <v>6460</v>
      </c>
      <c r="I69" s="232">
        <f>J69+K69</f>
        <v>11073.2</v>
      </c>
      <c r="J69" s="231">
        <f>SUM(F70:F71)</f>
        <v>4613.2</v>
      </c>
      <c r="K69" s="233">
        <f>H69</f>
        <v>6460</v>
      </c>
    </row>
    <row r="70" spans="1:11" x14ac:dyDescent="0.25">
      <c r="A70" s="251"/>
      <c r="B70" s="252" t="s">
        <v>51</v>
      </c>
      <c r="C70" s="253" t="s">
        <v>48</v>
      </c>
      <c r="D70" s="143">
        <v>38</v>
      </c>
      <c r="E70" s="231">
        <v>109</v>
      </c>
      <c r="F70" s="231">
        <f t="shared" si="5"/>
        <v>4142</v>
      </c>
      <c r="G70" s="231"/>
      <c r="H70" s="231"/>
      <c r="I70" s="232"/>
      <c r="J70" s="231"/>
      <c r="K70" s="233"/>
    </row>
    <row r="71" spans="1:11" x14ac:dyDescent="0.25">
      <c r="A71" s="251"/>
      <c r="B71" s="252" t="s">
        <v>45</v>
      </c>
      <c r="C71" s="253" t="s">
        <v>22</v>
      </c>
      <c r="D71" s="143">
        <v>152</v>
      </c>
      <c r="E71" s="231">
        <v>3.1</v>
      </c>
      <c r="F71" s="231">
        <f t="shared" si="5"/>
        <v>471.2</v>
      </c>
      <c r="G71" s="231"/>
      <c r="H71" s="231"/>
      <c r="I71" s="232"/>
      <c r="J71" s="231"/>
      <c r="K71" s="233"/>
    </row>
    <row r="72" spans="1:11" x14ac:dyDescent="0.25">
      <c r="A72" s="254" t="s">
        <v>111</v>
      </c>
      <c r="B72" s="255" t="s">
        <v>52</v>
      </c>
      <c r="C72" s="253" t="s">
        <v>48</v>
      </c>
      <c r="D72" s="143">
        <v>34</v>
      </c>
      <c r="E72" s="231"/>
      <c r="F72" s="231"/>
      <c r="G72" s="231">
        <v>265</v>
      </c>
      <c r="H72" s="231">
        <f>D72*G72</f>
        <v>9010</v>
      </c>
      <c r="I72" s="232">
        <f>J72+K72</f>
        <v>12306</v>
      </c>
      <c r="J72" s="231">
        <f>SUM(F73:F74)</f>
        <v>3296</v>
      </c>
      <c r="K72" s="233">
        <f>H72</f>
        <v>9010</v>
      </c>
    </row>
    <row r="73" spans="1:11" x14ac:dyDescent="0.25">
      <c r="A73" s="251"/>
      <c r="B73" s="252" t="s">
        <v>53</v>
      </c>
      <c r="C73" s="253" t="s">
        <v>48</v>
      </c>
      <c r="D73" s="143">
        <v>68</v>
      </c>
      <c r="E73" s="231">
        <v>22</v>
      </c>
      <c r="F73" s="231">
        <f t="shared" si="5"/>
        <v>1496</v>
      </c>
      <c r="G73" s="231"/>
      <c r="H73" s="231"/>
      <c r="I73" s="232"/>
      <c r="J73" s="231"/>
      <c r="K73" s="233"/>
    </row>
    <row r="74" spans="1:11" x14ac:dyDescent="0.25">
      <c r="A74" s="251"/>
      <c r="B74" s="252" t="s">
        <v>54</v>
      </c>
      <c r="C74" s="253" t="s">
        <v>24</v>
      </c>
      <c r="D74" s="143">
        <v>12</v>
      </c>
      <c r="E74" s="231">
        <v>150</v>
      </c>
      <c r="F74" s="231">
        <f t="shared" si="5"/>
        <v>1800</v>
      </c>
      <c r="G74" s="231"/>
      <c r="H74" s="231"/>
      <c r="I74" s="232"/>
      <c r="J74" s="231"/>
      <c r="K74" s="233"/>
    </row>
    <row r="75" spans="1:11" x14ac:dyDescent="0.25">
      <c r="A75" s="254" t="s">
        <v>112</v>
      </c>
      <c r="B75" s="255" t="s">
        <v>55</v>
      </c>
      <c r="C75" s="253" t="s">
        <v>48</v>
      </c>
      <c r="D75" s="143">
        <v>34</v>
      </c>
      <c r="E75" s="231"/>
      <c r="F75" s="231"/>
      <c r="G75" s="231">
        <v>110</v>
      </c>
      <c r="H75" s="231">
        <f>D75*G75</f>
        <v>3740</v>
      </c>
      <c r="I75" s="232">
        <f>J75+K75</f>
        <v>25990</v>
      </c>
      <c r="J75" s="231">
        <f>SUM(F76:F77)</f>
        <v>22250</v>
      </c>
      <c r="K75" s="233">
        <f>H75</f>
        <v>3740</v>
      </c>
    </row>
    <row r="76" spans="1:11" x14ac:dyDescent="0.25">
      <c r="A76" s="251"/>
      <c r="B76" s="252" t="s">
        <v>56</v>
      </c>
      <c r="C76" s="253" t="s">
        <v>22</v>
      </c>
      <c r="D76" s="143">
        <v>34</v>
      </c>
      <c r="E76" s="231">
        <v>650</v>
      </c>
      <c r="F76" s="231">
        <f t="shared" si="5"/>
        <v>22100</v>
      </c>
      <c r="G76" s="231"/>
      <c r="H76" s="231"/>
      <c r="I76" s="232"/>
      <c r="J76" s="231"/>
      <c r="K76" s="233"/>
    </row>
    <row r="77" spans="1:11" x14ac:dyDescent="0.25">
      <c r="A77" s="251"/>
      <c r="B77" s="252" t="s">
        <v>54</v>
      </c>
      <c r="C77" s="253" t="s">
        <v>24</v>
      </c>
      <c r="D77" s="143">
        <v>1</v>
      </c>
      <c r="E77" s="231">
        <v>150</v>
      </c>
      <c r="F77" s="231">
        <f t="shared" si="5"/>
        <v>150</v>
      </c>
      <c r="G77" s="231"/>
      <c r="H77" s="231"/>
      <c r="I77" s="232"/>
      <c r="J77" s="231"/>
      <c r="K77" s="233"/>
    </row>
    <row r="78" spans="1:11" x14ac:dyDescent="0.25">
      <c r="A78" s="254" t="s">
        <v>113</v>
      </c>
      <c r="B78" s="255" t="s">
        <v>57</v>
      </c>
      <c r="C78" s="253" t="s">
        <v>48</v>
      </c>
      <c r="D78" s="143">
        <v>89</v>
      </c>
      <c r="E78" s="231"/>
      <c r="F78" s="231"/>
      <c r="G78" s="231">
        <v>270</v>
      </c>
      <c r="H78" s="231">
        <f>D78*G78</f>
        <v>24030</v>
      </c>
      <c r="I78" s="232">
        <f>J78+K78</f>
        <v>49080.5</v>
      </c>
      <c r="J78" s="231">
        <f>SUM(F79:F81)</f>
        <v>25050.5</v>
      </c>
      <c r="K78" s="233">
        <f>H78</f>
        <v>24030</v>
      </c>
    </row>
    <row r="79" spans="1:11" x14ac:dyDescent="0.25">
      <c r="A79" s="251"/>
      <c r="B79" s="252" t="s">
        <v>58</v>
      </c>
      <c r="C79" s="253" t="s">
        <v>22</v>
      </c>
      <c r="D79" s="143">
        <v>44.5</v>
      </c>
      <c r="E79" s="231">
        <v>145</v>
      </c>
      <c r="F79" s="231">
        <f t="shared" si="5"/>
        <v>6452.5</v>
      </c>
      <c r="G79" s="231"/>
      <c r="H79" s="231"/>
      <c r="I79" s="232"/>
      <c r="J79" s="231"/>
      <c r="K79" s="233"/>
    </row>
    <row r="80" spans="1:11" x14ac:dyDescent="0.25">
      <c r="A80" s="251"/>
      <c r="B80" s="252" t="s">
        <v>59</v>
      </c>
      <c r="C80" s="253" t="s">
        <v>22</v>
      </c>
      <c r="D80" s="143">
        <v>25</v>
      </c>
      <c r="E80" s="231">
        <v>730</v>
      </c>
      <c r="F80" s="231">
        <f t="shared" si="5"/>
        <v>18250</v>
      </c>
      <c r="G80" s="231"/>
      <c r="H80" s="231"/>
      <c r="I80" s="232"/>
      <c r="J80" s="231"/>
      <c r="K80" s="233"/>
    </row>
    <row r="81" spans="1:11" x14ac:dyDescent="0.25">
      <c r="A81" s="251"/>
      <c r="B81" s="252" t="s">
        <v>54</v>
      </c>
      <c r="C81" s="253" t="s">
        <v>24</v>
      </c>
      <c r="D81" s="143">
        <v>2</v>
      </c>
      <c r="E81" s="231">
        <v>174</v>
      </c>
      <c r="F81" s="231">
        <f t="shared" si="5"/>
        <v>348</v>
      </c>
      <c r="G81" s="231"/>
      <c r="H81" s="231"/>
      <c r="I81" s="232"/>
      <c r="J81" s="231"/>
      <c r="K81" s="233"/>
    </row>
    <row r="82" spans="1:11" x14ac:dyDescent="0.25">
      <c r="A82" s="254" t="s">
        <v>114</v>
      </c>
      <c r="B82" s="255" t="s">
        <v>60</v>
      </c>
      <c r="C82" s="253" t="s">
        <v>48</v>
      </c>
      <c r="D82" s="143">
        <v>33</v>
      </c>
      <c r="E82" s="231"/>
      <c r="F82" s="231"/>
      <c r="G82" s="231">
        <v>350</v>
      </c>
      <c r="H82" s="231">
        <f>D82*G82</f>
        <v>11550</v>
      </c>
      <c r="I82" s="232">
        <f>J82+K82</f>
        <v>47750</v>
      </c>
      <c r="J82" s="231">
        <f>SUM(F83:F84)</f>
        <v>36200</v>
      </c>
      <c r="K82" s="233">
        <f>H82</f>
        <v>11550</v>
      </c>
    </row>
    <row r="83" spans="1:11" x14ac:dyDescent="0.25">
      <c r="A83" s="251"/>
      <c r="B83" s="252" t="s">
        <v>61</v>
      </c>
      <c r="C83" s="253" t="s">
        <v>22</v>
      </c>
      <c r="D83" s="143">
        <v>12</v>
      </c>
      <c r="E83" s="231">
        <v>2550</v>
      </c>
      <c r="F83" s="231">
        <f t="shared" ref="F83:F84" si="6">D83*E83</f>
        <v>30600</v>
      </c>
      <c r="G83" s="231"/>
      <c r="H83" s="231"/>
      <c r="I83" s="232"/>
      <c r="J83" s="231"/>
      <c r="K83" s="233"/>
    </row>
    <row r="84" spans="1:11" ht="16.5" thickBot="1" x14ac:dyDescent="0.3">
      <c r="A84" s="251"/>
      <c r="B84" s="252" t="s">
        <v>62</v>
      </c>
      <c r="C84" s="253" t="s">
        <v>22</v>
      </c>
      <c r="D84" s="143">
        <v>8</v>
      </c>
      <c r="E84" s="231">
        <v>700</v>
      </c>
      <c r="F84" s="231">
        <f t="shared" si="6"/>
        <v>5600</v>
      </c>
      <c r="G84" s="231"/>
      <c r="H84" s="231"/>
      <c r="I84" s="232"/>
      <c r="J84" s="231"/>
      <c r="K84" s="233"/>
    </row>
    <row r="85" spans="1:11" ht="16.5" thickBot="1" x14ac:dyDescent="0.3">
      <c r="A85" s="337" t="s">
        <v>115</v>
      </c>
      <c r="B85" s="338"/>
      <c r="C85" s="338"/>
      <c r="D85" s="338"/>
      <c r="E85" s="338"/>
      <c r="F85" s="338"/>
      <c r="G85" s="338"/>
      <c r="H85" s="338"/>
      <c r="I85" s="338"/>
      <c r="J85" s="338"/>
      <c r="K85" s="339"/>
    </row>
    <row r="86" spans="1:11" x14ac:dyDescent="0.25">
      <c r="A86" s="248" t="s">
        <v>116</v>
      </c>
      <c r="B86" s="226" t="s">
        <v>25</v>
      </c>
      <c r="C86" s="145" t="s">
        <v>15</v>
      </c>
      <c r="D86" s="280">
        <v>88</v>
      </c>
      <c r="E86" s="227"/>
      <c r="F86" s="227"/>
      <c r="G86" s="257">
        <v>1050</v>
      </c>
      <c r="H86" s="227">
        <f>D86*G86</f>
        <v>92400</v>
      </c>
      <c r="I86" s="228">
        <f>J86+K86</f>
        <v>238220.34400000001</v>
      </c>
      <c r="J86" s="227">
        <f>SUM(F87:F92)</f>
        <v>145820.34400000001</v>
      </c>
      <c r="K86" s="229">
        <f>H86</f>
        <v>92400</v>
      </c>
    </row>
    <row r="87" spans="1:11" x14ac:dyDescent="0.25">
      <c r="A87" s="198"/>
      <c r="B87" s="230" t="s">
        <v>26</v>
      </c>
      <c r="C87" s="144" t="s">
        <v>15</v>
      </c>
      <c r="D87" s="142">
        <v>88</v>
      </c>
      <c r="E87" s="258">
        <v>1200</v>
      </c>
      <c r="F87" s="231">
        <f>D87*E87</f>
        <v>105600</v>
      </c>
      <c r="G87" s="231"/>
      <c r="H87" s="231"/>
      <c r="I87" s="232"/>
      <c r="J87" s="231"/>
      <c r="K87" s="233"/>
    </row>
    <row r="88" spans="1:11" x14ac:dyDescent="0.25">
      <c r="A88" s="198"/>
      <c r="B88" s="230" t="s">
        <v>27</v>
      </c>
      <c r="C88" s="144" t="s">
        <v>24</v>
      </c>
      <c r="D88" s="142">
        <v>440</v>
      </c>
      <c r="E88" s="258">
        <v>19.399999999999999</v>
      </c>
      <c r="F88" s="231">
        <f t="shared" ref="F88:F113" si="7">D88*E88</f>
        <v>8536</v>
      </c>
      <c r="G88" s="231"/>
      <c r="H88" s="231"/>
      <c r="I88" s="232"/>
      <c r="J88" s="231"/>
      <c r="K88" s="233"/>
    </row>
    <row r="89" spans="1:11" x14ac:dyDescent="0.25">
      <c r="A89" s="198"/>
      <c r="B89" s="230" t="s">
        <v>117</v>
      </c>
      <c r="C89" s="144" t="s">
        <v>12</v>
      </c>
      <c r="D89" s="142">
        <v>10</v>
      </c>
      <c r="E89" s="258">
        <v>450</v>
      </c>
      <c r="F89" s="231">
        <f t="shared" si="7"/>
        <v>4500</v>
      </c>
      <c r="G89" s="231"/>
      <c r="H89" s="231"/>
      <c r="I89" s="232"/>
      <c r="J89" s="231"/>
      <c r="K89" s="233"/>
    </row>
    <row r="90" spans="1:11" x14ac:dyDescent="0.25">
      <c r="A90" s="198"/>
      <c r="B90" s="230" t="s">
        <v>28</v>
      </c>
      <c r="C90" s="144" t="s">
        <v>22</v>
      </c>
      <c r="D90" s="142">
        <v>176</v>
      </c>
      <c r="E90" s="231">
        <v>14.2</v>
      </c>
      <c r="F90" s="231">
        <f t="shared" si="7"/>
        <v>2499.1999999999998</v>
      </c>
      <c r="G90" s="231"/>
      <c r="H90" s="231"/>
      <c r="I90" s="232"/>
      <c r="J90" s="231"/>
      <c r="K90" s="233"/>
    </row>
    <row r="91" spans="1:11" x14ac:dyDescent="0.25">
      <c r="A91" s="198"/>
      <c r="B91" s="230" t="s">
        <v>29</v>
      </c>
      <c r="C91" s="144" t="s">
        <v>23</v>
      </c>
      <c r="D91" s="142">
        <v>26.4</v>
      </c>
      <c r="E91" s="258">
        <v>76.27</v>
      </c>
      <c r="F91" s="231">
        <f t="shared" si="7"/>
        <v>2013.5279999999998</v>
      </c>
      <c r="G91" s="231"/>
      <c r="H91" s="231"/>
      <c r="I91" s="232"/>
      <c r="J91" s="231"/>
      <c r="K91" s="233"/>
    </row>
    <row r="92" spans="1:11" x14ac:dyDescent="0.25">
      <c r="A92" s="198"/>
      <c r="B92" s="230" t="s">
        <v>30</v>
      </c>
      <c r="C92" s="144" t="s">
        <v>24</v>
      </c>
      <c r="D92" s="142">
        <v>281.60000000000002</v>
      </c>
      <c r="E92" s="258">
        <v>80.510000000000005</v>
      </c>
      <c r="F92" s="231">
        <f t="shared" si="7"/>
        <v>22671.616000000002</v>
      </c>
      <c r="G92" s="231"/>
      <c r="H92" s="231"/>
      <c r="I92" s="232"/>
      <c r="J92" s="231"/>
      <c r="K92" s="233"/>
    </row>
    <row r="93" spans="1:11" x14ac:dyDescent="0.25">
      <c r="A93" s="254" t="s">
        <v>118</v>
      </c>
      <c r="B93" s="240" t="s">
        <v>119</v>
      </c>
      <c r="C93" s="144" t="s">
        <v>15</v>
      </c>
      <c r="D93" s="142">
        <v>88</v>
      </c>
      <c r="E93" s="231"/>
      <c r="F93" s="231"/>
      <c r="G93" s="231">
        <v>250</v>
      </c>
      <c r="H93" s="231">
        <f>D93*G93</f>
        <v>22000</v>
      </c>
      <c r="I93" s="232">
        <f>J93+K93</f>
        <v>60815.799999999996</v>
      </c>
      <c r="J93" s="231">
        <f>SUM(F94:F95)</f>
        <v>38815.799999999996</v>
      </c>
      <c r="K93" s="233">
        <f>H93</f>
        <v>22000</v>
      </c>
    </row>
    <row r="94" spans="1:11" x14ac:dyDescent="0.25">
      <c r="A94" s="198"/>
      <c r="B94" s="230" t="s">
        <v>31</v>
      </c>
      <c r="C94" s="144" t="s">
        <v>15</v>
      </c>
      <c r="D94" s="142">
        <v>88</v>
      </c>
      <c r="E94" s="231">
        <v>432.2</v>
      </c>
      <c r="F94" s="231">
        <f t="shared" si="7"/>
        <v>38033.599999999999</v>
      </c>
      <c r="G94" s="231"/>
      <c r="H94" s="231"/>
      <c r="I94" s="232"/>
      <c r="J94" s="231"/>
      <c r="K94" s="233"/>
    </row>
    <row r="95" spans="1:11" x14ac:dyDescent="0.25">
      <c r="A95" s="198"/>
      <c r="B95" s="230" t="s">
        <v>32</v>
      </c>
      <c r="C95" s="144" t="s">
        <v>33</v>
      </c>
      <c r="D95" s="142">
        <v>2</v>
      </c>
      <c r="E95" s="231">
        <v>391.1</v>
      </c>
      <c r="F95" s="231">
        <f t="shared" si="7"/>
        <v>782.2</v>
      </c>
      <c r="G95" s="231"/>
      <c r="H95" s="231"/>
      <c r="I95" s="232"/>
      <c r="J95" s="231"/>
      <c r="K95" s="233"/>
    </row>
    <row r="96" spans="1:11" ht="31.5" x14ac:dyDescent="0.25">
      <c r="A96" s="254" t="s">
        <v>120</v>
      </c>
      <c r="B96" s="240" t="s">
        <v>121</v>
      </c>
      <c r="C96" s="259" t="s">
        <v>15</v>
      </c>
      <c r="D96" s="281">
        <v>32</v>
      </c>
      <c r="E96" s="260"/>
      <c r="F96" s="231"/>
      <c r="G96" s="260">
        <v>400</v>
      </c>
      <c r="H96" s="260">
        <f>D96*G96</f>
        <v>12800</v>
      </c>
      <c r="I96" s="261">
        <f>J96+K96</f>
        <v>37795.131499999996</v>
      </c>
      <c r="J96" s="260">
        <f>SUM(F97:F103)</f>
        <v>24995.131499999996</v>
      </c>
      <c r="K96" s="262">
        <f>H96</f>
        <v>12800</v>
      </c>
    </row>
    <row r="97" spans="1:11" x14ac:dyDescent="0.25">
      <c r="A97" s="263"/>
      <c r="B97" s="230" t="s">
        <v>122</v>
      </c>
      <c r="C97" s="259" t="s">
        <v>15</v>
      </c>
      <c r="D97" s="282">
        <v>32</v>
      </c>
      <c r="E97" s="260">
        <v>350</v>
      </c>
      <c r="F97" s="231">
        <f t="shared" si="7"/>
        <v>11200</v>
      </c>
      <c r="G97" s="260"/>
      <c r="H97" s="260"/>
      <c r="I97" s="261"/>
      <c r="J97" s="260"/>
      <c r="K97" s="262"/>
    </row>
    <row r="98" spans="1:11" x14ac:dyDescent="0.25">
      <c r="A98" s="263"/>
      <c r="B98" s="230" t="s">
        <v>27</v>
      </c>
      <c r="C98" s="259" t="s">
        <v>24</v>
      </c>
      <c r="D98" s="282">
        <v>53</v>
      </c>
      <c r="E98" s="258">
        <v>19.399999999999999</v>
      </c>
      <c r="F98" s="231">
        <f t="shared" si="7"/>
        <v>1028.1999999999998</v>
      </c>
      <c r="G98" s="260"/>
      <c r="H98" s="260"/>
      <c r="I98" s="261"/>
      <c r="J98" s="260"/>
      <c r="K98" s="262"/>
    </row>
    <row r="99" spans="1:11" x14ac:dyDescent="0.25">
      <c r="A99" s="263"/>
      <c r="B99" s="230" t="s">
        <v>123</v>
      </c>
      <c r="C99" s="259" t="s">
        <v>22</v>
      </c>
      <c r="D99" s="282">
        <v>159</v>
      </c>
      <c r="E99" s="260">
        <v>14.2</v>
      </c>
      <c r="F99" s="231">
        <f t="shared" si="7"/>
        <v>2257.7999999999997</v>
      </c>
      <c r="G99" s="260"/>
      <c r="H99" s="260"/>
      <c r="I99" s="261"/>
      <c r="J99" s="260"/>
      <c r="K99" s="262"/>
    </row>
    <row r="100" spans="1:11" x14ac:dyDescent="0.25">
      <c r="A100" s="263"/>
      <c r="B100" s="230" t="s">
        <v>34</v>
      </c>
      <c r="C100" s="259" t="s">
        <v>12</v>
      </c>
      <c r="D100" s="282">
        <v>29.15</v>
      </c>
      <c r="E100" s="260">
        <v>23.31</v>
      </c>
      <c r="F100" s="231">
        <f t="shared" si="7"/>
        <v>679.48649999999998</v>
      </c>
      <c r="G100" s="260"/>
      <c r="H100" s="260"/>
      <c r="I100" s="261"/>
      <c r="J100" s="260"/>
      <c r="K100" s="262"/>
    </row>
    <row r="101" spans="1:11" x14ac:dyDescent="0.25">
      <c r="A101" s="263"/>
      <c r="B101" s="230" t="s">
        <v>35</v>
      </c>
      <c r="C101" s="259" t="s">
        <v>24</v>
      </c>
      <c r="D101" s="282">
        <v>132.5</v>
      </c>
      <c r="E101" s="260">
        <v>20.09</v>
      </c>
      <c r="F101" s="231">
        <f t="shared" si="7"/>
        <v>2661.9250000000002</v>
      </c>
      <c r="G101" s="260"/>
      <c r="H101" s="260"/>
      <c r="I101" s="261"/>
      <c r="J101" s="260"/>
      <c r="K101" s="262"/>
    </row>
    <row r="102" spans="1:11" x14ac:dyDescent="0.25">
      <c r="A102" s="263"/>
      <c r="B102" s="230" t="s">
        <v>29</v>
      </c>
      <c r="C102" s="259" t="s">
        <v>23</v>
      </c>
      <c r="D102" s="282">
        <v>7.95</v>
      </c>
      <c r="E102" s="260">
        <v>96.5</v>
      </c>
      <c r="F102" s="231">
        <f t="shared" si="7"/>
        <v>767.17500000000007</v>
      </c>
      <c r="G102" s="260"/>
      <c r="H102" s="260"/>
      <c r="I102" s="261"/>
      <c r="J102" s="260"/>
      <c r="K102" s="262"/>
    </row>
    <row r="103" spans="1:11" x14ac:dyDescent="0.25">
      <c r="A103" s="263"/>
      <c r="B103" s="230" t="s">
        <v>30</v>
      </c>
      <c r="C103" s="259" t="s">
        <v>24</v>
      </c>
      <c r="D103" s="282">
        <v>79.5</v>
      </c>
      <c r="E103" s="260">
        <v>80.510000000000005</v>
      </c>
      <c r="F103" s="231">
        <f t="shared" si="7"/>
        <v>6400.5450000000001</v>
      </c>
      <c r="G103" s="260"/>
      <c r="H103" s="260"/>
      <c r="I103" s="261"/>
      <c r="J103" s="260"/>
      <c r="K103" s="262"/>
    </row>
    <row r="104" spans="1:11" x14ac:dyDescent="0.25">
      <c r="A104" s="254" t="s">
        <v>124</v>
      </c>
      <c r="B104" s="240" t="s">
        <v>125</v>
      </c>
      <c r="C104" s="144" t="s">
        <v>22</v>
      </c>
      <c r="D104" s="283">
        <v>6</v>
      </c>
      <c r="E104" s="203"/>
      <c r="F104" s="231"/>
      <c r="G104" s="203">
        <v>8881.36</v>
      </c>
      <c r="H104" s="203">
        <f>D104*G104</f>
        <v>53288.160000000003</v>
      </c>
      <c r="I104" s="204">
        <f>J104+K104</f>
        <v>202385.68000000002</v>
      </c>
      <c r="J104" s="203">
        <f>SUM(F105:F113)</f>
        <v>149097.52000000002</v>
      </c>
      <c r="K104" s="205">
        <f>H104</f>
        <v>53288.160000000003</v>
      </c>
    </row>
    <row r="105" spans="1:11" x14ac:dyDescent="0.25">
      <c r="A105" s="263"/>
      <c r="B105" s="230" t="s">
        <v>126</v>
      </c>
      <c r="C105" s="144" t="s">
        <v>22</v>
      </c>
      <c r="D105" s="284">
        <v>6</v>
      </c>
      <c r="E105" s="260">
        <v>8827.1200000000008</v>
      </c>
      <c r="F105" s="231">
        <f t="shared" si="7"/>
        <v>52962.720000000001</v>
      </c>
      <c r="G105" s="203"/>
      <c r="H105" s="203"/>
      <c r="I105" s="204"/>
      <c r="J105" s="203"/>
      <c r="K105" s="205"/>
    </row>
    <row r="106" spans="1:11" x14ac:dyDescent="0.25">
      <c r="A106" s="263"/>
      <c r="B106" s="230" t="s">
        <v>127</v>
      </c>
      <c r="C106" s="144" t="s">
        <v>22</v>
      </c>
      <c r="D106" s="284">
        <f>D104</f>
        <v>6</v>
      </c>
      <c r="E106" s="260">
        <v>2500</v>
      </c>
      <c r="F106" s="231">
        <f t="shared" si="7"/>
        <v>15000</v>
      </c>
      <c r="G106" s="203"/>
      <c r="H106" s="203"/>
      <c r="I106" s="204"/>
      <c r="J106" s="203"/>
      <c r="K106" s="205"/>
    </row>
    <row r="107" spans="1:11" x14ac:dyDescent="0.25">
      <c r="A107" s="263"/>
      <c r="B107" s="230" t="s">
        <v>128</v>
      </c>
      <c r="C107" s="144" t="s">
        <v>22</v>
      </c>
      <c r="D107" s="284">
        <v>12</v>
      </c>
      <c r="E107" s="260">
        <v>4200</v>
      </c>
      <c r="F107" s="231">
        <f t="shared" si="7"/>
        <v>50400</v>
      </c>
      <c r="G107" s="203"/>
      <c r="H107" s="203"/>
      <c r="I107" s="204"/>
      <c r="J107" s="203"/>
      <c r="K107" s="205"/>
    </row>
    <row r="108" spans="1:11" x14ac:dyDescent="0.25">
      <c r="A108" s="263"/>
      <c r="B108" s="230" t="s">
        <v>129</v>
      </c>
      <c r="C108" s="144" t="s">
        <v>24</v>
      </c>
      <c r="D108" s="284">
        <v>144</v>
      </c>
      <c r="E108" s="258">
        <v>19.399999999999999</v>
      </c>
      <c r="F108" s="231">
        <f t="shared" si="7"/>
        <v>2793.6</v>
      </c>
      <c r="G108" s="203"/>
      <c r="H108" s="203"/>
      <c r="I108" s="204"/>
      <c r="J108" s="203"/>
      <c r="K108" s="205"/>
    </row>
    <row r="109" spans="1:11" x14ac:dyDescent="0.25">
      <c r="A109" s="263"/>
      <c r="B109" s="230" t="s">
        <v>130</v>
      </c>
      <c r="C109" s="144" t="s">
        <v>22</v>
      </c>
      <c r="D109" s="284">
        <v>144</v>
      </c>
      <c r="E109" s="203">
        <v>14.2</v>
      </c>
      <c r="F109" s="231">
        <f t="shared" si="7"/>
        <v>2044.8</v>
      </c>
      <c r="G109" s="203"/>
      <c r="H109" s="203"/>
      <c r="I109" s="204"/>
      <c r="J109" s="203"/>
      <c r="K109" s="205"/>
    </row>
    <row r="110" spans="1:11" x14ac:dyDescent="0.25">
      <c r="A110" s="263"/>
      <c r="B110" s="230" t="s">
        <v>34</v>
      </c>
      <c r="C110" s="144" t="s">
        <v>12</v>
      </c>
      <c r="D110" s="284">
        <v>50</v>
      </c>
      <c r="E110" s="260">
        <v>35</v>
      </c>
      <c r="F110" s="231">
        <f t="shared" si="7"/>
        <v>1750</v>
      </c>
      <c r="G110" s="203"/>
      <c r="H110" s="203"/>
      <c r="I110" s="204"/>
      <c r="J110" s="203"/>
      <c r="K110" s="205"/>
    </row>
    <row r="111" spans="1:11" x14ac:dyDescent="0.25">
      <c r="A111" s="263"/>
      <c r="B111" s="230" t="s">
        <v>35</v>
      </c>
      <c r="C111" s="144" t="s">
        <v>24</v>
      </c>
      <c r="D111" s="284">
        <v>120</v>
      </c>
      <c r="E111" s="260">
        <v>20.09</v>
      </c>
      <c r="F111" s="231">
        <f t="shared" si="7"/>
        <v>2410.8000000000002</v>
      </c>
      <c r="G111" s="203"/>
      <c r="H111" s="203"/>
      <c r="I111" s="204"/>
      <c r="J111" s="203"/>
      <c r="K111" s="205"/>
    </row>
    <row r="112" spans="1:11" x14ac:dyDescent="0.25">
      <c r="A112" s="263"/>
      <c r="B112" s="230" t="s">
        <v>29</v>
      </c>
      <c r="C112" s="144" t="s">
        <v>23</v>
      </c>
      <c r="D112" s="284">
        <v>2.4</v>
      </c>
      <c r="E112" s="260">
        <v>96.5</v>
      </c>
      <c r="F112" s="231">
        <f t="shared" si="7"/>
        <v>231.6</v>
      </c>
      <c r="G112" s="203"/>
      <c r="H112" s="203"/>
      <c r="I112" s="204"/>
      <c r="J112" s="203"/>
      <c r="K112" s="205"/>
    </row>
    <row r="113" spans="1:11" ht="16.5" thickBot="1" x14ac:dyDescent="0.3">
      <c r="A113" s="264"/>
      <c r="B113" s="243" t="s">
        <v>30</v>
      </c>
      <c r="C113" s="244" t="s">
        <v>24</v>
      </c>
      <c r="D113" s="285">
        <v>76.8</v>
      </c>
      <c r="E113" s="266">
        <v>280</v>
      </c>
      <c r="F113" s="231">
        <f t="shared" si="7"/>
        <v>21504</v>
      </c>
      <c r="G113" s="265"/>
      <c r="H113" s="265"/>
      <c r="I113" s="267"/>
      <c r="J113" s="265"/>
      <c r="K113" s="268"/>
    </row>
    <row r="114" spans="1:11" ht="16.5" thickBot="1" x14ac:dyDescent="0.3">
      <c r="A114" s="334" t="s">
        <v>131</v>
      </c>
      <c r="B114" s="335"/>
      <c r="C114" s="335"/>
      <c r="D114" s="335"/>
      <c r="E114" s="335"/>
      <c r="F114" s="335"/>
      <c r="G114" s="335"/>
      <c r="H114" s="335"/>
      <c r="I114" s="335"/>
      <c r="J114" s="335"/>
      <c r="K114" s="336"/>
    </row>
    <row r="115" spans="1:11" ht="16.5" thickBot="1" x14ac:dyDescent="0.3">
      <c r="A115" s="269">
        <v>1</v>
      </c>
      <c r="B115" s="270" t="s">
        <v>132</v>
      </c>
      <c r="C115" s="271" t="s">
        <v>12</v>
      </c>
      <c r="D115" s="286">
        <f>2*4</f>
        <v>8</v>
      </c>
      <c r="E115" s="147">
        <v>5000</v>
      </c>
      <c r="F115" s="147">
        <f>D115*E115</f>
        <v>40000</v>
      </c>
      <c r="G115" s="147">
        <v>2000</v>
      </c>
      <c r="H115" s="147">
        <f>D115*G115</f>
        <v>16000</v>
      </c>
      <c r="I115" s="272">
        <f>J115+K115</f>
        <v>56000</v>
      </c>
      <c r="J115" s="147">
        <f>F115</f>
        <v>40000</v>
      </c>
      <c r="K115" s="146">
        <f>H115</f>
        <v>16000</v>
      </c>
    </row>
    <row r="116" spans="1:11" ht="16.5" thickBot="1" x14ac:dyDescent="0.3">
      <c r="A116" s="254">
        <v>2</v>
      </c>
      <c r="B116" s="240" t="s">
        <v>133</v>
      </c>
      <c r="C116" s="144" t="s">
        <v>22</v>
      </c>
      <c r="D116" s="287">
        <v>8</v>
      </c>
      <c r="E116" s="231">
        <v>4500</v>
      </c>
      <c r="F116" s="231">
        <f>D116*E116</f>
        <v>36000</v>
      </c>
      <c r="G116" s="231">
        <v>1000</v>
      </c>
      <c r="H116" s="231">
        <f>D116*G116</f>
        <v>8000</v>
      </c>
      <c r="I116" s="232">
        <f>J116+K116</f>
        <v>44000</v>
      </c>
      <c r="J116" s="231">
        <f>F116</f>
        <v>36000</v>
      </c>
      <c r="K116" s="233">
        <f>H116</f>
        <v>8000</v>
      </c>
    </row>
    <row r="117" spans="1:11" ht="16.5" thickBot="1" x14ac:dyDescent="0.3">
      <c r="A117" s="239">
        <v>6</v>
      </c>
      <c r="B117" s="273" t="s">
        <v>134</v>
      </c>
      <c r="C117" s="144" t="s">
        <v>12</v>
      </c>
      <c r="D117" s="286">
        <v>250</v>
      </c>
      <c r="E117" s="231">
        <v>100</v>
      </c>
      <c r="F117" s="231">
        <f>D117*E117</f>
        <v>25000</v>
      </c>
      <c r="G117" s="231">
        <v>100</v>
      </c>
      <c r="H117" s="231">
        <f>D117*G117</f>
        <v>25000</v>
      </c>
      <c r="I117" s="232">
        <f>J117+K117</f>
        <v>50000</v>
      </c>
      <c r="J117" s="231">
        <f>F117</f>
        <v>25000</v>
      </c>
      <c r="K117" s="233">
        <f>F117</f>
        <v>25000</v>
      </c>
    </row>
    <row r="118" spans="1:11" ht="16.5" thickBot="1" x14ac:dyDescent="0.3">
      <c r="A118" s="274" t="s">
        <v>112</v>
      </c>
      <c r="B118" s="275" t="s">
        <v>135</v>
      </c>
      <c r="C118" s="244" t="s">
        <v>136</v>
      </c>
      <c r="D118" s="286">
        <v>1</v>
      </c>
      <c r="E118" s="245">
        <v>120000</v>
      </c>
      <c r="F118" s="245">
        <f>D118*E118</f>
        <v>120000</v>
      </c>
      <c r="G118" s="245"/>
      <c r="H118" s="245"/>
      <c r="I118" s="246">
        <v>120000</v>
      </c>
      <c r="J118" s="245">
        <f>F118</f>
        <v>120000</v>
      </c>
      <c r="K118" s="247"/>
    </row>
    <row r="119" spans="1:11" x14ac:dyDescent="0.25">
      <c r="A119" s="191"/>
      <c r="B119" s="298" t="s">
        <v>137</v>
      </c>
      <c r="C119" s="271"/>
      <c r="D119" s="271"/>
      <c r="E119" s="147"/>
      <c r="F119" s="147"/>
      <c r="G119" s="147"/>
      <c r="H119" s="147"/>
      <c r="I119" s="272">
        <f>SUM(I20:I118)</f>
        <v>4103972.2805292406</v>
      </c>
      <c r="J119" s="272">
        <f t="shared" ref="J119:K119" si="8">SUM(J20:J118)</f>
        <v>2727538.2205292396</v>
      </c>
      <c r="K119" s="272">
        <f t="shared" si="8"/>
        <v>1376434.0599999998</v>
      </c>
    </row>
    <row r="120" spans="1:11" x14ac:dyDescent="0.25">
      <c r="A120" s="198"/>
      <c r="B120" s="301" t="s">
        <v>142</v>
      </c>
      <c r="C120" s="231"/>
      <c r="D120" s="231"/>
      <c r="E120" s="231"/>
      <c r="F120" s="231"/>
      <c r="G120" s="231"/>
      <c r="H120" s="231"/>
      <c r="I120" s="232">
        <f>I119*0.09</f>
        <v>369357.50524763163</v>
      </c>
      <c r="J120" s="232">
        <f t="shared" ref="J120:K120" si="9">J119*0.09</f>
        <v>245478.43984763155</v>
      </c>
      <c r="K120" s="232">
        <f t="shared" si="9"/>
        <v>123879.06539999998</v>
      </c>
    </row>
    <row r="121" spans="1:11" x14ac:dyDescent="0.25">
      <c r="A121" s="299"/>
      <c r="B121" s="300" t="s">
        <v>16</v>
      </c>
      <c r="C121" s="227"/>
      <c r="D121" s="227"/>
      <c r="E121" s="227"/>
      <c r="F121" s="227"/>
      <c r="G121" s="227"/>
      <c r="H121" s="227"/>
      <c r="I121" s="228">
        <f>I120+I119</f>
        <v>4473329.7857768722</v>
      </c>
      <c r="J121" s="228">
        <f t="shared" ref="J121:K121" si="10">J120+J119</f>
        <v>2973016.660376871</v>
      </c>
      <c r="K121" s="228">
        <f t="shared" si="10"/>
        <v>1500313.1253999998</v>
      </c>
    </row>
    <row r="122" spans="1:11" x14ac:dyDescent="0.25">
      <c r="A122" s="263"/>
      <c r="B122" s="232" t="s">
        <v>17</v>
      </c>
      <c r="C122" s="231"/>
      <c r="D122" s="231"/>
      <c r="E122" s="231"/>
      <c r="F122" s="231"/>
      <c r="G122" s="231"/>
      <c r="H122" s="231"/>
      <c r="I122" s="232">
        <f>I121*0.2</f>
        <v>894665.95715537446</v>
      </c>
      <c r="J122" s="232">
        <f t="shared" ref="J122:K122" si="11">J121*0.2</f>
        <v>594603.3320753742</v>
      </c>
      <c r="K122" s="232">
        <f t="shared" si="11"/>
        <v>300062.62507999997</v>
      </c>
    </row>
    <row r="123" spans="1:11" ht="16.5" thickBot="1" x14ac:dyDescent="0.3">
      <c r="A123" s="264"/>
      <c r="B123" s="246" t="s">
        <v>18</v>
      </c>
      <c r="C123" s="245"/>
      <c r="D123" s="245"/>
      <c r="E123" s="245"/>
      <c r="F123" s="245"/>
      <c r="G123" s="245"/>
      <c r="H123" s="245"/>
      <c r="I123" s="246">
        <f>I122+I121</f>
        <v>5367995.742932247</v>
      </c>
      <c r="J123" s="246">
        <f t="shared" ref="J123:K123" si="12">J122+J121</f>
        <v>3567619.9924522452</v>
      </c>
      <c r="K123" s="246">
        <f t="shared" si="12"/>
        <v>1800375.7504799997</v>
      </c>
    </row>
    <row r="124" spans="1:11" ht="16.5" thickBot="1" x14ac:dyDescent="0.3">
      <c r="A124" s="305"/>
      <c r="B124" s="305"/>
      <c r="C124" s="305"/>
      <c r="D124" s="124"/>
      <c r="E124" s="124"/>
      <c r="F124" s="306" t="s">
        <v>145</v>
      </c>
      <c r="G124" s="306"/>
      <c r="H124" s="306"/>
      <c r="I124" s="297">
        <f>I123*2</f>
        <v>10735991.485864494</v>
      </c>
      <c r="J124" s="297">
        <f t="shared" ref="J124:K124" si="13">J123*5</f>
        <v>17838099.962261226</v>
      </c>
      <c r="K124" s="297">
        <f t="shared" si="13"/>
        <v>9001878.7523999978</v>
      </c>
    </row>
    <row r="125" spans="1:11" x14ac:dyDescent="0.25">
      <c r="A125" s="125"/>
      <c r="D125" s="307"/>
      <c r="E125" s="307"/>
    </row>
    <row r="126" spans="1:11" x14ac:dyDescent="0.25">
      <c r="A126" s="125"/>
      <c r="B126" s="126" t="s">
        <v>76</v>
      </c>
      <c r="C126" s="126" t="s">
        <v>73</v>
      </c>
      <c r="D126" s="126"/>
      <c r="E126" s="126"/>
      <c r="F126" s="24"/>
      <c r="I126" s="127"/>
    </row>
    <row r="127" spans="1:11" x14ac:dyDescent="0.25">
      <c r="A127" s="27"/>
      <c r="B127" s="126" t="s">
        <v>138</v>
      </c>
      <c r="C127" s="126" t="s">
        <v>139</v>
      </c>
      <c r="D127" s="126"/>
      <c r="E127" s="126"/>
      <c r="F127" s="24"/>
    </row>
    <row r="128" spans="1:11" ht="16.5" thickBot="1" x14ac:dyDescent="0.3">
      <c r="A128" s="27"/>
      <c r="B128" s="1" t="s">
        <v>0</v>
      </c>
      <c r="C128" s="1" t="s">
        <v>0</v>
      </c>
      <c r="D128" s="1"/>
      <c r="E128" s="1"/>
      <c r="F128" s="24"/>
      <c r="I128" s="102"/>
    </row>
  </sheetData>
  <mergeCells count="21">
    <mergeCell ref="D125:E125"/>
    <mergeCell ref="B8:I8"/>
    <mergeCell ref="B9:J9"/>
    <mergeCell ref="B10:K10"/>
    <mergeCell ref="B11:J11"/>
    <mergeCell ref="B15:K15"/>
    <mergeCell ref="G17:H17"/>
    <mergeCell ref="I17:K17"/>
    <mergeCell ref="A19:K19"/>
    <mergeCell ref="A30:K30"/>
    <mergeCell ref="A37:K37"/>
    <mergeCell ref="A52:K52"/>
    <mergeCell ref="A85:K85"/>
    <mergeCell ref="A114:K114"/>
    <mergeCell ref="A124:C124"/>
    <mergeCell ref="F124:H124"/>
    <mergeCell ref="A17:A18"/>
    <mergeCell ref="B17:B18"/>
    <mergeCell ref="C17:C18"/>
    <mergeCell ref="D17:D18"/>
    <mergeCell ref="E17:F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K191"/>
  <sheetViews>
    <sheetView tabSelected="1" view="pageBreakPreview" zoomScale="70" zoomScaleNormal="100" zoomScaleSheetLayoutView="70" zoomScalePageLayoutView="40" workbookViewId="0">
      <selection activeCell="A4" sqref="A4:K4"/>
    </sheetView>
  </sheetViews>
  <sheetFormatPr defaultColWidth="9.140625" defaultRowHeight="15" x14ac:dyDescent="0.25"/>
  <cols>
    <col min="1" max="1" width="9" style="25" bestFit="1" customWidth="1"/>
    <col min="2" max="2" width="107.42578125" style="25" customWidth="1"/>
    <col min="3" max="3" width="19.85546875" style="25" customWidth="1"/>
    <col min="4" max="4" width="19.85546875" style="302" customWidth="1"/>
    <col min="5" max="10" width="26.5703125" style="25" customWidth="1"/>
    <col min="11" max="11" width="47.140625" style="25" customWidth="1"/>
    <col min="12" max="16384" width="9.140625" style="25"/>
  </cols>
  <sheetData>
    <row r="1" spans="1:11" s="304" customFormat="1" ht="26.25" x14ac:dyDescent="0.25">
      <c r="A1" s="512"/>
      <c r="B1" s="513"/>
      <c r="C1" s="513"/>
      <c r="D1" s="513"/>
      <c r="E1" s="513"/>
      <c r="F1" s="513"/>
      <c r="G1" s="514"/>
      <c r="H1" s="514"/>
      <c r="I1" s="514"/>
      <c r="J1" s="514"/>
      <c r="K1" s="515" t="s">
        <v>343</v>
      </c>
    </row>
    <row r="2" spans="1:11" ht="26.25" x14ac:dyDescent="0.4">
      <c r="A2" s="516"/>
      <c r="B2" s="516"/>
      <c r="C2" s="516"/>
      <c r="D2" s="517"/>
      <c r="E2" s="516"/>
      <c r="F2" s="516"/>
      <c r="G2" s="516"/>
      <c r="H2" s="516"/>
      <c r="I2" s="516"/>
      <c r="J2" s="516"/>
      <c r="K2" s="516"/>
    </row>
    <row r="3" spans="1:11" ht="25.5" x14ac:dyDescent="0.25">
      <c r="A3" s="518" t="s">
        <v>146</v>
      </c>
      <c r="B3" s="518"/>
      <c r="C3" s="518"/>
      <c r="D3" s="518"/>
      <c r="E3" s="518"/>
      <c r="F3" s="518"/>
      <c r="G3" s="518"/>
      <c r="H3" s="518"/>
      <c r="I3" s="518"/>
      <c r="J3" s="518"/>
      <c r="K3" s="518"/>
    </row>
    <row r="4" spans="1:11" ht="26.25" x14ac:dyDescent="0.25">
      <c r="A4" s="519" t="s">
        <v>164</v>
      </c>
      <c r="B4" s="519"/>
      <c r="C4" s="519"/>
      <c r="D4" s="519"/>
      <c r="E4" s="519"/>
      <c r="F4" s="519"/>
      <c r="G4" s="519"/>
      <c r="H4" s="519"/>
      <c r="I4" s="519"/>
      <c r="J4" s="519"/>
      <c r="K4" s="519"/>
    </row>
    <row r="5" spans="1:11" ht="25.5" x14ac:dyDescent="0.25">
      <c r="A5" s="520" t="s">
        <v>165</v>
      </c>
      <c r="B5" s="520"/>
      <c r="C5" s="520"/>
      <c r="D5" s="520"/>
      <c r="E5" s="520"/>
      <c r="F5" s="520"/>
      <c r="G5" s="520"/>
      <c r="H5" s="520"/>
      <c r="I5" s="520"/>
      <c r="J5" s="520"/>
      <c r="K5" s="520"/>
    </row>
    <row r="6" spans="1:11" ht="27" thickBot="1" x14ac:dyDescent="0.45">
      <c r="A6" s="340"/>
      <c r="B6" s="341"/>
      <c r="C6" s="342"/>
      <c r="D6" s="342"/>
      <c r="E6" s="342"/>
      <c r="F6" s="342"/>
      <c r="G6" s="342"/>
      <c r="H6" s="342"/>
      <c r="I6" s="342"/>
      <c r="J6" s="342"/>
      <c r="K6" s="342"/>
    </row>
    <row r="7" spans="1:11" ht="26.25" x14ac:dyDescent="0.25">
      <c r="A7" s="343" t="s">
        <v>147</v>
      </c>
      <c r="B7" s="344"/>
      <c r="C7" s="344"/>
      <c r="D7" s="344"/>
      <c r="E7" s="344" t="s">
        <v>148</v>
      </c>
      <c r="F7" s="344"/>
      <c r="G7" s="344"/>
      <c r="H7" s="344"/>
      <c r="I7" s="344"/>
      <c r="J7" s="344"/>
      <c r="K7" s="345"/>
    </row>
    <row r="8" spans="1:11" ht="26.25" x14ac:dyDescent="0.25">
      <c r="A8" s="346"/>
      <c r="B8" s="521"/>
      <c r="C8" s="521"/>
      <c r="D8" s="521"/>
      <c r="E8" s="521" t="s">
        <v>149</v>
      </c>
      <c r="F8" s="521"/>
      <c r="G8" s="521"/>
      <c r="H8" s="521"/>
      <c r="I8" s="521"/>
      <c r="J8" s="521"/>
      <c r="K8" s="347"/>
    </row>
    <row r="9" spans="1:11" ht="26.25" x14ac:dyDescent="0.25">
      <c r="A9" s="346"/>
      <c r="B9" s="521"/>
      <c r="C9" s="521"/>
      <c r="D9" s="521"/>
      <c r="E9" s="521" t="s">
        <v>150</v>
      </c>
      <c r="F9" s="521"/>
      <c r="G9" s="521"/>
      <c r="H9" s="521"/>
      <c r="I9" s="521"/>
      <c r="J9" s="521"/>
      <c r="K9" s="347"/>
    </row>
    <row r="10" spans="1:11" ht="26.25" x14ac:dyDescent="0.25">
      <c r="A10" s="346"/>
      <c r="B10" s="521"/>
      <c r="C10" s="521"/>
      <c r="D10" s="521"/>
      <c r="E10" s="521" t="s">
        <v>151</v>
      </c>
      <c r="F10" s="521"/>
      <c r="G10" s="521"/>
      <c r="H10" s="521"/>
      <c r="I10" s="521"/>
      <c r="J10" s="521"/>
      <c r="K10" s="347"/>
    </row>
    <row r="11" spans="1:11" ht="27" thickBot="1" x14ac:dyDescent="0.3">
      <c r="A11" s="346"/>
      <c r="B11" s="521"/>
      <c r="C11" s="521"/>
      <c r="D11" s="521"/>
      <c r="E11" s="521" t="s">
        <v>152</v>
      </c>
      <c r="F11" s="521"/>
      <c r="G11" s="521"/>
      <c r="H11" s="348"/>
      <c r="I11" s="348"/>
      <c r="J11" s="348"/>
      <c r="K11" s="347"/>
    </row>
    <row r="12" spans="1:11" ht="27" thickBot="1" x14ac:dyDescent="0.3">
      <c r="A12" s="346" t="s">
        <v>153</v>
      </c>
      <c r="B12" s="521" t="s">
        <v>154</v>
      </c>
      <c r="C12" s="521" t="s">
        <v>155</v>
      </c>
      <c r="D12" s="521" t="s">
        <v>156</v>
      </c>
      <c r="E12" s="521" t="s">
        <v>157</v>
      </c>
      <c r="F12" s="521"/>
      <c r="G12" s="349"/>
      <c r="H12" s="350" t="s">
        <v>158</v>
      </c>
      <c r="I12" s="351"/>
      <c r="J12" s="352"/>
      <c r="K12" s="353" t="s">
        <v>159</v>
      </c>
    </row>
    <row r="13" spans="1:11" ht="26.25" x14ac:dyDescent="0.4">
      <c r="A13" s="346"/>
      <c r="B13" s="521"/>
      <c r="C13" s="521"/>
      <c r="D13" s="521"/>
      <c r="E13" s="522" t="s">
        <v>160</v>
      </c>
      <c r="F13" s="354" t="s">
        <v>161</v>
      </c>
      <c r="G13" s="355"/>
      <c r="H13" s="356" t="s">
        <v>160</v>
      </c>
      <c r="I13" s="357" t="s">
        <v>161</v>
      </c>
      <c r="J13" s="358"/>
      <c r="K13" s="353"/>
    </row>
    <row r="14" spans="1:11" ht="27" thickBot="1" x14ac:dyDescent="0.3">
      <c r="A14" s="359"/>
      <c r="B14" s="360"/>
      <c r="C14" s="360"/>
      <c r="D14" s="360"/>
      <c r="E14" s="361"/>
      <c r="F14" s="362" t="s">
        <v>11</v>
      </c>
      <c r="G14" s="363" t="s">
        <v>162</v>
      </c>
      <c r="H14" s="364"/>
      <c r="I14" s="365" t="s">
        <v>11</v>
      </c>
      <c r="J14" s="366" t="s">
        <v>162</v>
      </c>
      <c r="K14" s="367"/>
    </row>
    <row r="15" spans="1:11" s="395" customFormat="1" ht="28.5" customHeight="1" thickBot="1" x14ac:dyDescent="0.3">
      <c r="A15" s="523" t="s">
        <v>229</v>
      </c>
      <c r="B15" s="390"/>
      <c r="C15" s="391"/>
      <c r="D15" s="391"/>
      <c r="E15" s="392"/>
      <c r="F15" s="391"/>
      <c r="G15" s="391"/>
      <c r="H15" s="393"/>
      <c r="I15" s="391"/>
      <c r="J15" s="394"/>
      <c r="K15" s="524"/>
    </row>
    <row r="16" spans="1:11" s="404" customFormat="1" ht="28.5" customHeight="1" x14ac:dyDescent="0.25">
      <c r="A16" s="500" t="s">
        <v>20</v>
      </c>
      <c r="B16" s="396" t="s">
        <v>167</v>
      </c>
      <c r="C16" s="397" t="s">
        <v>15</v>
      </c>
      <c r="D16" s="398">
        <f>SUM(D17:D18)</f>
        <v>62.8</v>
      </c>
      <c r="E16" s="399">
        <f>F16+G16</f>
        <v>0</v>
      </c>
      <c r="F16" s="399">
        <v>0</v>
      </c>
      <c r="G16" s="400">
        <v>0</v>
      </c>
      <c r="H16" s="401">
        <f>I16+J16</f>
        <v>0</v>
      </c>
      <c r="I16" s="399">
        <f>ROUND(D16*F16,2)</f>
        <v>0</v>
      </c>
      <c r="J16" s="402">
        <f>ROUND(D16*G16,2)</f>
        <v>0</v>
      </c>
      <c r="K16" s="403"/>
    </row>
    <row r="17" spans="1:11" s="404" customFormat="1" ht="28.5" customHeight="1" x14ac:dyDescent="0.25">
      <c r="A17" s="501"/>
      <c r="B17" s="454" t="s">
        <v>168</v>
      </c>
      <c r="C17" s="405" t="s">
        <v>48</v>
      </c>
      <c r="D17" s="406">
        <v>14.9</v>
      </c>
      <c r="E17" s="407">
        <f t="shared" ref="E17:E80" si="0">F17+G17</f>
        <v>0</v>
      </c>
      <c r="F17" s="407"/>
      <c r="G17" s="408"/>
      <c r="H17" s="409">
        <f t="shared" ref="H17:H80" si="1">I17+J17</f>
        <v>0</v>
      </c>
      <c r="I17" s="407">
        <f t="shared" ref="I17:I80" si="2">ROUND(D17*F17,2)</f>
        <v>0</v>
      </c>
      <c r="J17" s="410">
        <f t="shared" ref="J17:J80" si="3">ROUND(D17*G17,2)</f>
        <v>0</v>
      </c>
      <c r="K17" s="411"/>
    </row>
    <row r="18" spans="1:11" s="395" customFormat="1" ht="28.5" customHeight="1" thickBot="1" x14ac:dyDescent="0.3">
      <c r="A18" s="502"/>
      <c r="B18" s="412" t="s">
        <v>169</v>
      </c>
      <c r="C18" s="413" t="s">
        <v>48</v>
      </c>
      <c r="D18" s="414">
        <v>47.9</v>
      </c>
      <c r="E18" s="415">
        <f t="shared" si="0"/>
        <v>0</v>
      </c>
      <c r="F18" s="416"/>
      <c r="G18" s="417"/>
      <c r="H18" s="418">
        <f t="shared" si="1"/>
        <v>0</v>
      </c>
      <c r="I18" s="415">
        <f t="shared" si="2"/>
        <v>0</v>
      </c>
      <c r="J18" s="419">
        <f t="shared" si="3"/>
        <v>0</v>
      </c>
      <c r="K18" s="420"/>
    </row>
    <row r="19" spans="1:11" s="427" customFormat="1" ht="28.5" customHeight="1" x14ac:dyDescent="0.25">
      <c r="A19" s="503" t="s">
        <v>21</v>
      </c>
      <c r="B19" s="421" t="s">
        <v>170</v>
      </c>
      <c r="C19" s="422" t="s">
        <v>15</v>
      </c>
      <c r="D19" s="423">
        <f>SUM(D20:D26)</f>
        <v>143.20000000000002</v>
      </c>
      <c r="E19" s="399">
        <f t="shared" si="0"/>
        <v>0</v>
      </c>
      <c r="F19" s="424"/>
      <c r="G19" s="425"/>
      <c r="H19" s="401">
        <f t="shared" si="1"/>
        <v>0</v>
      </c>
      <c r="I19" s="399">
        <f t="shared" si="2"/>
        <v>0</v>
      </c>
      <c r="J19" s="402">
        <f t="shared" si="3"/>
        <v>0</v>
      </c>
      <c r="K19" s="426"/>
    </row>
    <row r="20" spans="1:11" s="395" customFormat="1" ht="28.5" customHeight="1" x14ac:dyDescent="0.25">
      <c r="A20" s="504"/>
      <c r="B20" s="428" t="s">
        <v>169</v>
      </c>
      <c r="C20" s="429" t="s">
        <v>48</v>
      </c>
      <c r="D20" s="430">
        <v>1.9</v>
      </c>
      <c r="E20" s="407">
        <f t="shared" si="0"/>
        <v>0</v>
      </c>
      <c r="F20" s="431"/>
      <c r="G20" s="432"/>
      <c r="H20" s="409">
        <f t="shared" si="1"/>
        <v>0</v>
      </c>
      <c r="I20" s="407">
        <f t="shared" si="2"/>
        <v>0</v>
      </c>
      <c r="J20" s="410">
        <f t="shared" si="3"/>
        <v>0</v>
      </c>
      <c r="K20" s="433"/>
    </row>
    <row r="21" spans="1:11" s="395" customFormat="1" ht="28.5" customHeight="1" x14ac:dyDescent="0.25">
      <c r="A21" s="504"/>
      <c r="B21" s="428" t="s">
        <v>171</v>
      </c>
      <c r="C21" s="429" t="s">
        <v>48</v>
      </c>
      <c r="D21" s="430">
        <v>39.5</v>
      </c>
      <c r="E21" s="407">
        <f t="shared" si="0"/>
        <v>0</v>
      </c>
      <c r="F21" s="431"/>
      <c r="G21" s="432"/>
      <c r="H21" s="409">
        <f t="shared" si="1"/>
        <v>0</v>
      </c>
      <c r="I21" s="407">
        <f t="shared" si="2"/>
        <v>0</v>
      </c>
      <c r="J21" s="410">
        <f t="shared" si="3"/>
        <v>0</v>
      </c>
      <c r="K21" s="434"/>
    </row>
    <row r="22" spans="1:11" s="395" customFormat="1" ht="28.5" customHeight="1" x14ac:dyDescent="0.25">
      <c r="A22" s="504"/>
      <c r="B22" s="428" t="s">
        <v>172</v>
      </c>
      <c r="C22" s="429" t="s">
        <v>48</v>
      </c>
      <c r="D22" s="430">
        <v>27.1</v>
      </c>
      <c r="E22" s="407">
        <f t="shared" si="0"/>
        <v>0</v>
      </c>
      <c r="F22" s="431"/>
      <c r="G22" s="432"/>
      <c r="H22" s="409">
        <f t="shared" si="1"/>
        <v>0</v>
      </c>
      <c r="I22" s="407">
        <f t="shared" si="2"/>
        <v>0</v>
      </c>
      <c r="J22" s="410">
        <f t="shared" si="3"/>
        <v>0</v>
      </c>
      <c r="K22" s="435"/>
    </row>
    <row r="23" spans="1:11" s="395" customFormat="1" ht="28.5" customHeight="1" x14ac:dyDescent="0.25">
      <c r="A23" s="504"/>
      <c r="B23" s="428" t="s">
        <v>173</v>
      </c>
      <c r="C23" s="429" t="s">
        <v>48</v>
      </c>
      <c r="D23" s="430">
        <v>11.7</v>
      </c>
      <c r="E23" s="407">
        <f t="shared" si="0"/>
        <v>0</v>
      </c>
      <c r="F23" s="436"/>
      <c r="G23" s="432"/>
      <c r="H23" s="409">
        <f t="shared" si="1"/>
        <v>0</v>
      </c>
      <c r="I23" s="407">
        <f t="shared" si="2"/>
        <v>0</v>
      </c>
      <c r="J23" s="410">
        <f t="shared" si="3"/>
        <v>0</v>
      </c>
      <c r="K23" s="433"/>
    </row>
    <row r="24" spans="1:11" s="395" customFormat="1" ht="28.5" customHeight="1" x14ac:dyDescent="0.25">
      <c r="A24" s="504"/>
      <c r="B24" s="428" t="s">
        <v>174</v>
      </c>
      <c r="C24" s="429" t="s">
        <v>48</v>
      </c>
      <c r="D24" s="430">
        <v>41.5</v>
      </c>
      <c r="E24" s="407">
        <f t="shared" si="0"/>
        <v>0</v>
      </c>
      <c r="F24" s="431"/>
      <c r="G24" s="432"/>
      <c r="H24" s="409">
        <f t="shared" si="1"/>
        <v>0</v>
      </c>
      <c r="I24" s="407">
        <f t="shared" si="2"/>
        <v>0</v>
      </c>
      <c r="J24" s="410">
        <f t="shared" si="3"/>
        <v>0</v>
      </c>
      <c r="K24" s="433"/>
    </row>
    <row r="25" spans="1:11" s="395" customFormat="1" ht="28.5" customHeight="1" x14ac:dyDescent="0.25">
      <c r="A25" s="504"/>
      <c r="B25" s="428" t="s">
        <v>175</v>
      </c>
      <c r="C25" s="429" t="s">
        <v>48</v>
      </c>
      <c r="D25" s="430">
        <v>15.2</v>
      </c>
      <c r="E25" s="407">
        <f t="shared" si="0"/>
        <v>0</v>
      </c>
      <c r="F25" s="431"/>
      <c r="G25" s="432"/>
      <c r="H25" s="409">
        <f t="shared" si="1"/>
        <v>0</v>
      </c>
      <c r="I25" s="407">
        <f t="shared" si="2"/>
        <v>0</v>
      </c>
      <c r="J25" s="410">
        <f t="shared" si="3"/>
        <v>0</v>
      </c>
      <c r="K25" s="434"/>
    </row>
    <row r="26" spans="1:11" s="395" customFormat="1" ht="28.5" customHeight="1" thickBot="1" x14ac:dyDescent="0.3">
      <c r="A26" s="502"/>
      <c r="B26" s="412" t="s">
        <v>176</v>
      </c>
      <c r="C26" s="413" t="s">
        <v>48</v>
      </c>
      <c r="D26" s="437">
        <v>6.3</v>
      </c>
      <c r="E26" s="415">
        <f t="shared" si="0"/>
        <v>0</v>
      </c>
      <c r="F26" s="416"/>
      <c r="G26" s="417"/>
      <c r="H26" s="418">
        <f t="shared" si="1"/>
        <v>0</v>
      </c>
      <c r="I26" s="415">
        <f t="shared" si="2"/>
        <v>0</v>
      </c>
      <c r="J26" s="419">
        <f t="shared" si="3"/>
        <v>0</v>
      </c>
      <c r="K26" s="420"/>
    </row>
    <row r="27" spans="1:11" s="427" customFormat="1" ht="28.5" customHeight="1" x14ac:dyDescent="0.25">
      <c r="A27" s="503" t="s">
        <v>75</v>
      </c>
      <c r="B27" s="421" t="s">
        <v>177</v>
      </c>
      <c r="C27" s="422" t="s">
        <v>15</v>
      </c>
      <c r="D27" s="423">
        <f>SUM(D28:D31)</f>
        <v>187.39999999999998</v>
      </c>
      <c r="E27" s="399">
        <f t="shared" si="0"/>
        <v>0</v>
      </c>
      <c r="F27" s="424"/>
      <c r="G27" s="425"/>
      <c r="H27" s="401">
        <f t="shared" si="1"/>
        <v>0</v>
      </c>
      <c r="I27" s="399">
        <f t="shared" si="2"/>
        <v>0</v>
      </c>
      <c r="J27" s="402">
        <f t="shared" si="3"/>
        <v>0</v>
      </c>
      <c r="K27" s="426"/>
    </row>
    <row r="28" spans="1:11" s="395" customFormat="1" ht="28.5" customHeight="1" x14ac:dyDescent="0.25">
      <c r="A28" s="504"/>
      <c r="B28" s="428" t="s">
        <v>178</v>
      </c>
      <c r="C28" s="429" t="s">
        <v>48</v>
      </c>
      <c r="D28" s="430">
        <v>25.1</v>
      </c>
      <c r="E28" s="407">
        <f t="shared" si="0"/>
        <v>0</v>
      </c>
      <c r="F28" s="431"/>
      <c r="G28" s="432"/>
      <c r="H28" s="409">
        <f t="shared" si="1"/>
        <v>0</v>
      </c>
      <c r="I28" s="407">
        <f t="shared" si="2"/>
        <v>0</v>
      </c>
      <c r="J28" s="410">
        <f t="shared" si="3"/>
        <v>0</v>
      </c>
      <c r="K28" s="433"/>
    </row>
    <row r="29" spans="1:11" s="395" customFormat="1" ht="28.5" customHeight="1" x14ac:dyDescent="0.25">
      <c r="A29" s="504"/>
      <c r="B29" s="428" t="s">
        <v>179</v>
      </c>
      <c r="C29" s="429" t="s">
        <v>48</v>
      </c>
      <c r="D29" s="430">
        <v>42.9</v>
      </c>
      <c r="E29" s="407">
        <f t="shared" si="0"/>
        <v>0</v>
      </c>
      <c r="F29" s="431"/>
      <c r="G29" s="432"/>
      <c r="H29" s="409">
        <f t="shared" si="1"/>
        <v>0</v>
      </c>
      <c r="I29" s="407">
        <f t="shared" si="2"/>
        <v>0</v>
      </c>
      <c r="J29" s="410">
        <f t="shared" si="3"/>
        <v>0</v>
      </c>
      <c r="K29" s="434"/>
    </row>
    <row r="30" spans="1:11" s="395" customFormat="1" ht="28.5" customHeight="1" x14ac:dyDescent="0.25">
      <c r="A30" s="504"/>
      <c r="B30" s="428" t="s">
        <v>180</v>
      </c>
      <c r="C30" s="429" t="s">
        <v>48</v>
      </c>
      <c r="D30" s="430">
        <v>66.2</v>
      </c>
      <c r="E30" s="407">
        <f t="shared" si="0"/>
        <v>0</v>
      </c>
      <c r="F30" s="431"/>
      <c r="G30" s="432"/>
      <c r="H30" s="409">
        <f t="shared" si="1"/>
        <v>0</v>
      </c>
      <c r="I30" s="407">
        <f t="shared" si="2"/>
        <v>0</v>
      </c>
      <c r="J30" s="410">
        <f t="shared" si="3"/>
        <v>0</v>
      </c>
      <c r="K30" s="435"/>
    </row>
    <row r="31" spans="1:11" s="395" customFormat="1" ht="28.5" customHeight="1" thickBot="1" x14ac:dyDescent="0.3">
      <c r="A31" s="502"/>
      <c r="B31" s="412" t="s">
        <v>176</v>
      </c>
      <c r="C31" s="413" t="s">
        <v>48</v>
      </c>
      <c r="D31" s="437">
        <v>53.2</v>
      </c>
      <c r="E31" s="415">
        <f t="shared" si="0"/>
        <v>0</v>
      </c>
      <c r="F31" s="438"/>
      <c r="G31" s="417"/>
      <c r="H31" s="418">
        <f t="shared" si="1"/>
        <v>0</v>
      </c>
      <c r="I31" s="415">
        <f t="shared" si="2"/>
        <v>0</v>
      </c>
      <c r="J31" s="419">
        <f t="shared" si="3"/>
        <v>0</v>
      </c>
      <c r="K31" s="439"/>
    </row>
    <row r="32" spans="1:11" s="427" customFormat="1" ht="28.5" customHeight="1" x14ac:dyDescent="0.25">
      <c r="A32" s="503" t="s">
        <v>63</v>
      </c>
      <c r="B32" s="421" t="s">
        <v>181</v>
      </c>
      <c r="C32" s="422" t="s">
        <v>15</v>
      </c>
      <c r="D32" s="423">
        <f>SUM(D33:D45)</f>
        <v>66</v>
      </c>
      <c r="E32" s="399">
        <f t="shared" si="0"/>
        <v>0</v>
      </c>
      <c r="F32" s="440"/>
      <c r="G32" s="425"/>
      <c r="H32" s="401">
        <f t="shared" si="1"/>
        <v>0</v>
      </c>
      <c r="I32" s="399">
        <f t="shared" si="2"/>
        <v>0</v>
      </c>
      <c r="J32" s="402">
        <f t="shared" si="3"/>
        <v>0</v>
      </c>
      <c r="K32" s="426"/>
    </row>
    <row r="33" spans="1:11" s="395" customFormat="1" ht="28.5" customHeight="1" x14ac:dyDescent="0.25">
      <c r="A33" s="504"/>
      <c r="B33" s="428" t="s">
        <v>182</v>
      </c>
      <c r="C33" s="429" t="s">
        <v>48</v>
      </c>
      <c r="D33" s="430">
        <v>1.7</v>
      </c>
      <c r="E33" s="407">
        <f t="shared" si="0"/>
        <v>0</v>
      </c>
      <c r="F33" s="431"/>
      <c r="G33" s="432"/>
      <c r="H33" s="409">
        <f t="shared" si="1"/>
        <v>0</v>
      </c>
      <c r="I33" s="407">
        <f t="shared" si="2"/>
        <v>0</v>
      </c>
      <c r="J33" s="410">
        <f t="shared" si="3"/>
        <v>0</v>
      </c>
      <c r="K33" s="434"/>
    </row>
    <row r="34" spans="1:11" s="395" customFormat="1" ht="28.5" customHeight="1" x14ac:dyDescent="0.25">
      <c r="A34" s="504"/>
      <c r="B34" s="428" t="s">
        <v>183</v>
      </c>
      <c r="C34" s="429" t="s">
        <v>48</v>
      </c>
      <c r="D34" s="430">
        <v>1.9</v>
      </c>
      <c r="E34" s="407">
        <f t="shared" si="0"/>
        <v>0</v>
      </c>
      <c r="F34" s="431"/>
      <c r="G34" s="432"/>
      <c r="H34" s="409">
        <f t="shared" si="1"/>
        <v>0</v>
      </c>
      <c r="I34" s="407">
        <f t="shared" si="2"/>
        <v>0</v>
      </c>
      <c r="J34" s="410">
        <f t="shared" si="3"/>
        <v>0</v>
      </c>
      <c r="K34" s="435"/>
    </row>
    <row r="35" spans="1:11" s="395" customFormat="1" ht="28.5" customHeight="1" x14ac:dyDescent="0.25">
      <c r="A35" s="504"/>
      <c r="B35" s="428" t="s">
        <v>184</v>
      </c>
      <c r="C35" s="429" t="s">
        <v>48</v>
      </c>
      <c r="D35" s="430">
        <v>14.1</v>
      </c>
      <c r="E35" s="407">
        <f t="shared" si="0"/>
        <v>0</v>
      </c>
      <c r="F35" s="436"/>
      <c r="G35" s="432"/>
      <c r="H35" s="409">
        <f t="shared" si="1"/>
        <v>0</v>
      </c>
      <c r="I35" s="407">
        <f t="shared" si="2"/>
        <v>0</v>
      </c>
      <c r="J35" s="410">
        <f t="shared" si="3"/>
        <v>0</v>
      </c>
      <c r="K35" s="433"/>
    </row>
    <row r="36" spans="1:11" s="395" customFormat="1" ht="28.5" customHeight="1" x14ac:dyDescent="0.25">
      <c r="A36" s="504"/>
      <c r="B36" s="428" t="s">
        <v>185</v>
      </c>
      <c r="C36" s="429" t="s">
        <v>48</v>
      </c>
      <c r="D36" s="430">
        <v>0.7</v>
      </c>
      <c r="E36" s="407">
        <f t="shared" si="0"/>
        <v>0</v>
      </c>
      <c r="F36" s="431"/>
      <c r="G36" s="432"/>
      <c r="H36" s="409">
        <f t="shared" si="1"/>
        <v>0</v>
      </c>
      <c r="I36" s="407">
        <f t="shared" si="2"/>
        <v>0</v>
      </c>
      <c r="J36" s="410">
        <f t="shared" si="3"/>
        <v>0</v>
      </c>
      <c r="K36" s="433"/>
    </row>
    <row r="37" spans="1:11" s="395" customFormat="1" ht="28.5" customHeight="1" x14ac:dyDescent="0.25">
      <c r="A37" s="504"/>
      <c r="B37" s="428" t="s">
        <v>186</v>
      </c>
      <c r="C37" s="429" t="s">
        <v>48</v>
      </c>
      <c r="D37" s="430">
        <v>12.1</v>
      </c>
      <c r="E37" s="407">
        <f t="shared" si="0"/>
        <v>0</v>
      </c>
      <c r="F37" s="431"/>
      <c r="G37" s="432"/>
      <c r="H37" s="409">
        <f t="shared" si="1"/>
        <v>0</v>
      </c>
      <c r="I37" s="407">
        <f t="shared" si="2"/>
        <v>0</v>
      </c>
      <c r="J37" s="410">
        <f t="shared" si="3"/>
        <v>0</v>
      </c>
      <c r="K37" s="434"/>
    </row>
    <row r="38" spans="1:11" s="395" customFormat="1" ht="28.5" customHeight="1" x14ac:dyDescent="0.25">
      <c r="A38" s="504"/>
      <c r="B38" s="428" t="s">
        <v>175</v>
      </c>
      <c r="C38" s="429" t="s">
        <v>48</v>
      </c>
      <c r="D38" s="430">
        <v>0.1</v>
      </c>
      <c r="E38" s="407">
        <f t="shared" si="0"/>
        <v>0</v>
      </c>
      <c r="F38" s="431"/>
      <c r="G38" s="432"/>
      <c r="H38" s="409">
        <f t="shared" si="1"/>
        <v>0</v>
      </c>
      <c r="I38" s="407">
        <f t="shared" si="2"/>
        <v>0</v>
      </c>
      <c r="J38" s="410">
        <f t="shared" si="3"/>
        <v>0</v>
      </c>
      <c r="K38" s="435"/>
    </row>
    <row r="39" spans="1:11" s="395" customFormat="1" ht="28.5" customHeight="1" x14ac:dyDescent="0.25">
      <c r="A39" s="504"/>
      <c r="B39" s="428" t="s">
        <v>187</v>
      </c>
      <c r="C39" s="429" t="s">
        <v>48</v>
      </c>
      <c r="D39" s="430">
        <v>16.3</v>
      </c>
      <c r="E39" s="407">
        <f t="shared" si="0"/>
        <v>0</v>
      </c>
      <c r="F39" s="436"/>
      <c r="G39" s="432"/>
      <c r="H39" s="409">
        <f t="shared" si="1"/>
        <v>0</v>
      </c>
      <c r="I39" s="407">
        <f t="shared" si="2"/>
        <v>0</v>
      </c>
      <c r="J39" s="410">
        <f t="shared" si="3"/>
        <v>0</v>
      </c>
      <c r="K39" s="433"/>
    </row>
    <row r="40" spans="1:11" s="395" customFormat="1" ht="28.5" customHeight="1" x14ac:dyDescent="0.25">
      <c r="A40" s="504"/>
      <c r="B40" s="428" t="s">
        <v>188</v>
      </c>
      <c r="C40" s="429" t="s">
        <v>48</v>
      </c>
      <c r="D40" s="430">
        <v>0.5</v>
      </c>
      <c r="E40" s="407">
        <f t="shared" si="0"/>
        <v>0</v>
      </c>
      <c r="F40" s="431"/>
      <c r="G40" s="432"/>
      <c r="H40" s="409">
        <f t="shared" si="1"/>
        <v>0</v>
      </c>
      <c r="I40" s="407">
        <f t="shared" si="2"/>
        <v>0</v>
      </c>
      <c r="J40" s="410">
        <f t="shared" si="3"/>
        <v>0</v>
      </c>
      <c r="K40" s="433"/>
    </row>
    <row r="41" spans="1:11" s="395" customFormat="1" ht="28.5" customHeight="1" x14ac:dyDescent="0.25">
      <c r="A41" s="504"/>
      <c r="B41" s="428" t="s">
        <v>189</v>
      </c>
      <c r="C41" s="429" t="s">
        <v>48</v>
      </c>
      <c r="D41" s="430">
        <v>5.2</v>
      </c>
      <c r="E41" s="407">
        <f t="shared" si="0"/>
        <v>0</v>
      </c>
      <c r="F41" s="431"/>
      <c r="G41" s="432"/>
      <c r="H41" s="409">
        <f t="shared" si="1"/>
        <v>0</v>
      </c>
      <c r="I41" s="407">
        <f t="shared" si="2"/>
        <v>0</v>
      </c>
      <c r="J41" s="410">
        <f t="shared" si="3"/>
        <v>0</v>
      </c>
      <c r="K41" s="434"/>
    </row>
    <row r="42" spans="1:11" s="395" customFormat="1" ht="28.5" customHeight="1" x14ac:dyDescent="0.25">
      <c r="A42" s="504"/>
      <c r="B42" s="428" t="s">
        <v>190</v>
      </c>
      <c r="C42" s="429" t="s">
        <v>48</v>
      </c>
      <c r="D42" s="430">
        <v>11.3</v>
      </c>
      <c r="E42" s="407">
        <f t="shared" si="0"/>
        <v>0</v>
      </c>
      <c r="F42" s="431"/>
      <c r="G42" s="432"/>
      <c r="H42" s="409">
        <f t="shared" si="1"/>
        <v>0</v>
      </c>
      <c r="I42" s="407">
        <f t="shared" si="2"/>
        <v>0</v>
      </c>
      <c r="J42" s="410">
        <f t="shared" si="3"/>
        <v>0</v>
      </c>
      <c r="K42" s="435"/>
    </row>
    <row r="43" spans="1:11" s="395" customFormat="1" ht="28.5" customHeight="1" x14ac:dyDescent="0.25">
      <c r="A43" s="504"/>
      <c r="B43" s="428" t="s">
        <v>191</v>
      </c>
      <c r="C43" s="429" t="s">
        <v>48</v>
      </c>
      <c r="D43" s="430">
        <v>0.7</v>
      </c>
      <c r="E43" s="407">
        <f t="shared" si="0"/>
        <v>0</v>
      </c>
      <c r="F43" s="436"/>
      <c r="G43" s="432"/>
      <c r="H43" s="409">
        <f t="shared" si="1"/>
        <v>0</v>
      </c>
      <c r="I43" s="407">
        <f t="shared" si="2"/>
        <v>0</v>
      </c>
      <c r="J43" s="410">
        <f t="shared" si="3"/>
        <v>0</v>
      </c>
      <c r="K43" s="433"/>
    </row>
    <row r="44" spans="1:11" s="395" customFormat="1" ht="28.5" customHeight="1" x14ac:dyDescent="0.25">
      <c r="A44" s="504"/>
      <c r="B44" s="428" t="s">
        <v>192</v>
      </c>
      <c r="C44" s="429" t="s">
        <v>48</v>
      </c>
      <c r="D44" s="430">
        <v>1.1000000000000001</v>
      </c>
      <c r="E44" s="407">
        <f t="shared" si="0"/>
        <v>0</v>
      </c>
      <c r="F44" s="431"/>
      <c r="G44" s="432"/>
      <c r="H44" s="409">
        <f t="shared" si="1"/>
        <v>0</v>
      </c>
      <c r="I44" s="407">
        <f t="shared" si="2"/>
        <v>0</v>
      </c>
      <c r="J44" s="410">
        <f t="shared" si="3"/>
        <v>0</v>
      </c>
      <c r="K44" s="433"/>
    </row>
    <row r="45" spans="1:11" s="395" customFormat="1" ht="28.5" customHeight="1" x14ac:dyDescent="0.25">
      <c r="A45" s="504"/>
      <c r="B45" s="428" t="s">
        <v>193</v>
      </c>
      <c r="C45" s="429" t="s">
        <v>48</v>
      </c>
      <c r="D45" s="430">
        <v>0.3</v>
      </c>
      <c r="E45" s="407">
        <f t="shared" si="0"/>
        <v>0</v>
      </c>
      <c r="F45" s="431"/>
      <c r="G45" s="432"/>
      <c r="H45" s="409">
        <f t="shared" si="1"/>
        <v>0</v>
      </c>
      <c r="I45" s="407">
        <f t="shared" si="2"/>
        <v>0</v>
      </c>
      <c r="J45" s="410">
        <f t="shared" si="3"/>
        <v>0</v>
      </c>
      <c r="K45" s="434"/>
    </row>
    <row r="46" spans="1:11" s="395" customFormat="1" ht="28.5" customHeight="1" x14ac:dyDescent="0.25">
      <c r="A46" s="504"/>
      <c r="B46" s="441" t="s">
        <v>280</v>
      </c>
      <c r="C46" s="442" t="s">
        <v>166</v>
      </c>
      <c r="D46" s="443">
        <v>1</v>
      </c>
      <c r="E46" s="407">
        <f t="shared" si="0"/>
        <v>0</v>
      </c>
      <c r="F46" s="431"/>
      <c r="G46" s="432"/>
      <c r="H46" s="409">
        <f t="shared" si="1"/>
        <v>0</v>
      </c>
      <c r="I46" s="407">
        <f t="shared" si="2"/>
        <v>0</v>
      </c>
      <c r="J46" s="410">
        <f t="shared" si="3"/>
        <v>0</v>
      </c>
      <c r="K46" s="434"/>
    </row>
    <row r="47" spans="1:11" s="395" customFormat="1" ht="28.5" customHeight="1" thickBot="1" x14ac:dyDescent="0.3">
      <c r="A47" s="502"/>
      <c r="B47" s="412" t="s">
        <v>196</v>
      </c>
      <c r="C47" s="413" t="s">
        <v>166</v>
      </c>
      <c r="D47" s="437">
        <v>1</v>
      </c>
      <c r="E47" s="415">
        <f t="shared" si="0"/>
        <v>0</v>
      </c>
      <c r="F47" s="416"/>
      <c r="G47" s="417"/>
      <c r="H47" s="418">
        <f t="shared" si="1"/>
        <v>0</v>
      </c>
      <c r="I47" s="415">
        <f t="shared" si="2"/>
        <v>0</v>
      </c>
      <c r="J47" s="419">
        <f t="shared" si="3"/>
        <v>0</v>
      </c>
      <c r="K47" s="420"/>
    </row>
    <row r="48" spans="1:11" s="427" customFormat="1" ht="28.5" customHeight="1" x14ac:dyDescent="0.25">
      <c r="A48" s="503" t="s">
        <v>110</v>
      </c>
      <c r="B48" s="421" t="s">
        <v>194</v>
      </c>
      <c r="C48" s="422" t="s">
        <v>15</v>
      </c>
      <c r="D48" s="423">
        <f>SUM(D49)</f>
        <v>0.3</v>
      </c>
      <c r="E48" s="399">
        <f t="shared" si="0"/>
        <v>0</v>
      </c>
      <c r="F48" s="440"/>
      <c r="G48" s="425"/>
      <c r="H48" s="401">
        <f t="shared" si="1"/>
        <v>0</v>
      </c>
      <c r="I48" s="399">
        <f t="shared" si="2"/>
        <v>0</v>
      </c>
      <c r="J48" s="402">
        <f t="shared" si="3"/>
        <v>0</v>
      </c>
      <c r="K48" s="444"/>
    </row>
    <row r="49" spans="1:11" s="395" customFormat="1" ht="28.5" customHeight="1" thickBot="1" x14ac:dyDescent="0.3">
      <c r="A49" s="502"/>
      <c r="B49" s="412" t="s">
        <v>195</v>
      </c>
      <c r="C49" s="413" t="s">
        <v>48</v>
      </c>
      <c r="D49" s="437">
        <v>0.3</v>
      </c>
      <c r="E49" s="415">
        <f t="shared" si="0"/>
        <v>0</v>
      </c>
      <c r="F49" s="438"/>
      <c r="G49" s="417"/>
      <c r="H49" s="418">
        <f t="shared" si="1"/>
        <v>0</v>
      </c>
      <c r="I49" s="415">
        <f t="shared" si="2"/>
        <v>0</v>
      </c>
      <c r="J49" s="419">
        <f t="shared" si="3"/>
        <v>0</v>
      </c>
      <c r="K49" s="439"/>
    </row>
    <row r="50" spans="1:11" s="448" customFormat="1" ht="28.5" customHeight="1" x14ac:dyDescent="0.25">
      <c r="A50" s="445" t="s">
        <v>111</v>
      </c>
      <c r="B50" s="446" t="s">
        <v>197</v>
      </c>
      <c r="C50" s="447" t="s">
        <v>22</v>
      </c>
      <c r="D50" s="423">
        <f>SUM(D51:D84)</f>
        <v>122</v>
      </c>
      <c r="E50" s="399">
        <f t="shared" si="0"/>
        <v>0</v>
      </c>
      <c r="F50" s="440"/>
      <c r="G50" s="425"/>
      <c r="H50" s="401">
        <f t="shared" si="1"/>
        <v>0</v>
      </c>
      <c r="I50" s="399">
        <f t="shared" si="2"/>
        <v>0</v>
      </c>
      <c r="J50" s="402">
        <f t="shared" si="3"/>
        <v>0</v>
      </c>
      <c r="K50" s="426"/>
    </row>
    <row r="51" spans="1:11" s="395" customFormat="1" ht="28.5" customHeight="1" x14ac:dyDescent="0.25">
      <c r="A51" s="504"/>
      <c r="B51" s="428" t="s">
        <v>198</v>
      </c>
      <c r="C51" s="429" t="s">
        <v>22</v>
      </c>
      <c r="D51" s="430">
        <v>2</v>
      </c>
      <c r="E51" s="407">
        <f t="shared" si="0"/>
        <v>0</v>
      </c>
      <c r="F51" s="431"/>
      <c r="G51" s="432"/>
      <c r="H51" s="409">
        <f t="shared" si="1"/>
        <v>0</v>
      </c>
      <c r="I51" s="407">
        <f t="shared" si="2"/>
        <v>0</v>
      </c>
      <c r="J51" s="410">
        <f t="shared" si="3"/>
        <v>0</v>
      </c>
      <c r="K51" s="434"/>
    </row>
    <row r="52" spans="1:11" s="448" customFormat="1" ht="28.5" customHeight="1" x14ac:dyDescent="0.25">
      <c r="A52" s="449"/>
      <c r="B52" s="428" t="s">
        <v>199</v>
      </c>
      <c r="C52" s="429" t="s">
        <v>22</v>
      </c>
      <c r="D52" s="430">
        <v>2</v>
      </c>
      <c r="E52" s="407">
        <f t="shared" si="0"/>
        <v>0</v>
      </c>
      <c r="F52" s="431"/>
      <c r="G52" s="432"/>
      <c r="H52" s="409">
        <f t="shared" si="1"/>
        <v>0</v>
      </c>
      <c r="I52" s="407">
        <f t="shared" si="2"/>
        <v>0</v>
      </c>
      <c r="J52" s="410">
        <f t="shared" si="3"/>
        <v>0</v>
      </c>
      <c r="K52" s="435"/>
    </row>
    <row r="53" spans="1:11" s="448" customFormat="1" ht="28.5" customHeight="1" x14ac:dyDescent="0.25">
      <c r="A53" s="449"/>
      <c r="B53" s="428" t="s">
        <v>200</v>
      </c>
      <c r="C53" s="429" t="s">
        <v>22</v>
      </c>
      <c r="D53" s="430">
        <v>1</v>
      </c>
      <c r="E53" s="407">
        <f t="shared" si="0"/>
        <v>0</v>
      </c>
      <c r="F53" s="436"/>
      <c r="G53" s="432"/>
      <c r="H53" s="409">
        <f t="shared" si="1"/>
        <v>0</v>
      </c>
      <c r="I53" s="407">
        <f t="shared" si="2"/>
        <v>0</v>
      </c>
      <c r="J53" s="410">
        <f t="shared" si="3"/>
        <v>0</v>
      </c>
      <c r="K53" s="433"/>
    </row>
    <row r="54" spans="1:11" s="448" customFormat="1" ht="28.5" customHeight="1" x14ac:dyDescent="0.25">
      <c r="A54" s="449"/>
      <c r="B54" s="428" t="s">
        <v>201</v>
      </c>
      <c r="C54" s="429" t="s">
        <v>22</v>
      </c>
      <c r="D54" s="430">
        <v>1</v>
      </c>
      <c r="E54" s="407">
        <f t="shared" si="0"/>
        <v>0</v>
      </c>
      <c r="F54" s="431"/>
      <c r="G54" s="432"/>
      <c r="H54" s="409">
        <f t="shared" si="1"/>
        <v>0</v>
      </c>
      <c r="I54" s="407">
        <f t="shared" si="2"/>
        <v>0</v>
      </c>
      <c r="J54" s="410">
        <f t="shared" si="3"/>
        <v>0</v>
      </c>
      <c r="K54" s="433"/>
    </row>
    <row r="55" spans="1:11" s="448" customFormat="1" ht="28.5" customHeight="1" x14ac:dyDescent="0.25">
      <c r="A55" s="449"/>
      <c r="B55" s="428" t="s">
        <v>202</v>
      </c>
      <c r="C55" s="429" t="s">
        <v>22</v>
      </c>
      <c r="D55" s="430">
        <v>2</v>
      </c>
      <c r="E55" s="407">
        <f t="shared" si="0"/>
        <v>0</v>
      </c>
      <c r="F55" s="431"/>
      <c r="G55" s="432"/>
      <c r="H55" s="409">
        <f t="shared" si="1"/>
        <v>0</v>
      </c>
      <c r="I55" s="407">
        <f t="shared" si="2"/>
        <v>0</v>
      </c>
      <c r="J55" s="410">
        <f t="shared" si="3"/>
        <v>0</v>
      </c>
      <c r="K55" s="434"/>
    </row>
    <row r="56" spans="1:11" s="448" customFormat="1" ht="28.5" customHeight="1" x14ac:dyDescent="0.25">
      <c r="A56" s="449"/>
      <c r="B56" s="428" t="s">
        <v>203</v>
      </c>
      <c r="C56" s="429" t="s">
        <v>22</v>
      </c>
      <c r="D56" s="430">
        <v>1</v>
      </c>
      <c r="E56" s="407">
        <f t="shared" si="0"/>
        <v>0</v>
      </c>
      <c r="F56" s="431"/>
      <c r="G56" s="432"/>
      <c r="H56" s="409">
        <f t="shared" si="1"/>
        <v>0</v>
      </c>
      <c r="I56" s="407">
        <f t="shared" si="2"/>
        <v>0</v>
      </c>
      <c r="J56" s="410">
        <f t="shared" si="3"/>
        <v>0</v>
      </c>
      <c r="K56" s="435"/>
    </row>
    <row r="57" spans="1:11" s="448" customFormat="1" ht="28.5" customHeight="1" x14ac:dyDescent="0.25">
      <c r="A57" s="449"/>
      <c r="B57" s="428" t="s">
        <v>204</v>
      </c>
      <c r="C57" s="429" t="s">
        <v>22</v>
      </c>
      <c r="D57" s="430">
        <v>1</v>
      </c>
      <c r="E57" s="407">
        <f t="shared" si="0"/>
        <v>0</v>
      </c>
      <c r="F57" s="436"/>
      <c r="G57" s="432"/>
      <c r="H57" s="409">
        <f t="shared" si="1"/>
        <v>0</v>
      </c>
      <c r="I57" s="407">
        <f t="shared" si="2"/>
        <v>0</v>
      </c>
      <c r="J57" s="410">
        <f t="shared" si="3"/>
        <v>0</v>
      </c>
      <c r="K57" s="433"/>
    </row>
    <row r="58" spans="1:11" s="448" customFormat="1" ht="28.5" customHeight="1" x14ac:dyDescent="0.25">
      <c r="A58" s="449"/>
      <c r="B58" s="428" t="s">
        <v>205</v>
      </c>
      <c r="C58" s="429" t="s">
        <v>22</v>
      </c>
      <c r="D58" s="430">
        <v>3</v>
      </c>
      <c r="E58" s="407">
        <f t="shared" si="0"/>
        <v>0</v>
      </c>
      <c r="F58" s="431"/>
      <c r="G58" s="432"/>
      <c r="H58" s="409">
        <f t="shared" si="1"/>
        <v>0</v>
      </c>
      <c r="I58" s="407">
        <f t="shared" si="2"/>
        <v>0</v>
      </c>
      <c r="J58" s="410">
        <f t="shared" si="3"/>
        <v>0</v>
      </c>
      <c r="K58" s="433"/>
    </row>
    <row r="59" spans="1:11" s="448" customFormat="1" ht="28.5" customHeight="1" x14ac:dyDescent="0.25">
      <c r="A59" s="449"/>
      <c r="B59" s="428" t="s">
        <v>206</v>
      </c>
      <c r="C59" s="429" t="s">
        <v>22</v>
      </c>
      <c r="D59" s="430">
        <v>5</v>
      </c>
      <c r="E59" s="407">
        <f t="shared" si="0"/>
        <v>0</v>
      </c>
      <c r="F59" s="431"/>
      <c r="G59" s="432"/>
      <c r="H59" s="409">
        <f t="shared" si="1"/>
        <v>0</v>
      </c>
      <c r="I59" s="407">
        <f t="shared" si="2"/>
        <v>0</v>
      </c>
      <c r="J59" s="410">
        <f t="shared" si="3"/>
        <v>0</v>
      </c>
      <c r="K59" s="434"/>
    </row>
    <row r="60" spans="1:11" s="448" customFormat="1" ht="28.5" customHeight="1" x14ac:dyDescent="0.25">
      <c r="A60" s="449"/>
      <c r="B60" s="428" t="s">
        <v>207</v>
      </c>
      <c r="C60" s="429" t="s">
        <v>22</v>
      </c>
      <c r="D60" s="430">
        <v>2</v>
      </c>
      <c r="E60" s="407">
        <f t="shared" si="0"/>
        <v>0</v>
      </c>
      <c r="F60" s="431"/>
      <c r="G60" s="432"/>
      <c r="H60" s="409">
        <f t="shared" si="1"/>
        <v>0</v>
      </c>
      <c r="I60" s="407">
        <f t="shared" si="2"/>
        <v>0</v>
      </c>
      <c r="J60" s="410">
        <f t="shared" si="3"/>
        <v>0</v>
      </c>
      <c r="K60" s="435"/>
    </row>
    <row r="61" spans="1:11" s="448" customFormat="1" ht="28.5" customHeight="1" x14ac:dyDescent="0.25">
      <c r="A61" s="449"/>
      <c r="B61" s="428" t="s">
        <v>208</v>
      </c>
      <c r="C61" s="429" t="s">
        <v>22</v>
      </c>
      <c r="D61" s="430">
        <v>1</v>
      </c>
      <c r="E61" s="407">
        <f t="shared" si="0"/>
        <v>0</v>
      </c>
      <c r="F61" s="436"/>
      <c r="G61" s="432"/>
      <c r="H61" s="409">
        <f t="shared" si="1"/>
        <v>0</v>
      </c>
      <c r="I61" s="407">
        <f t="shared" si="2"/>
        <v>0</v>
      </c>
      <c r="J61" s="410">
        <f t="shared" si="3"/>
        <v>0</v>
      </c>
      <c r="K61" s="433"/>
    </row>
    <row r="62" spans="1:11" s="448" customFormat="1" ht="28.5" customHeight="1" x14ac:dyDescent="0.25">
      <c r="A62" s="449"/>
      <c r="B62" s="428" t="s">
        <v>209</v>
      </c>
      <c r="C62" s="429" t="s">
        <v>22</v>
      </c>
      <c r="D62" s="430">
        <v>4</v>
      </c>
      <c r="E62" s="407">
        <f t="shared" si="0"/>
        <v>0</v>
      </c>
      <c r="F62" s="431"/>
      <c r="G62" s="432"/>
      <c r="H62" s="409">
        <f t="shared" si="1"/>
        <v>0</v>
      </c>
      <c r="I62" s="407">
        <f t="shared" si="2"/>
        <v>0</v>
      </c>
      <c r="J62" s="410">
        <f t="shared" si="3"/>
        <v>0</v>
      </c>
      <c r="K62" s="433"/>
    </row>
    <row r="63" spans="1:11" s="448" customFormat="1" ht="28.5" customHeight="1" x14ac:dyDescent="0.25">
      <c r="A63" s="449"/>
      <c r="B63" s="428" t="s">
        <v>210</v>
      </c>
      <c r="C63" s="429" t="s">
        <v>22</v>
      </c>
      <c r="D63" s="430">
        <v>2</v>
      </c>
      <c r="E63" s="407">
        <f t="shared" si="0"/>
        <v>0</v>
      </c>
      <c r="F63" s="431"/>
      <c r="G63" s="432"/>
      <c r="H63" s="409">
        <f t="shared" si="1"/>
        <v>0</v>
      </c>
      <c r="I63" s="407">
        <f t="shared" si="2"/>
        <v>0</v>
      </c>
      <c r="J63" s="410">
        <f t="shared" si="3"/>
        <v>0</v>
      </c>
      <c r="K63" s="434"/>
    </row>
    <row r="64" spans="1:11" s="448" customFormat="1" ht="28.5" customHeight="1" x14ac:dyDescent="0.25">
      <c r="A64" s="449"/>
      <c r="B64" s="428" t="s">
        <v>211</v>
      </c>
      <c r="C64" s="429" t="s">
        <v>22</v>
      </c>
      <c r="D64" s="430">
        <v>3</v>
      </c>
      <c r="E64" s="407">
        <f t="shared" si="0"/>
        <v>0</v>
      </c>
      <c r="F64" s="431"/>
      <c r="G64" s="432"/>
      <c r="H64" s="409">
        <f t="shared" si="1"/>
        <v>0</v>
      </c>
      <c r="I64" s="407">
        <f t="shared" si="2"/>
        <v>0</v>
      </c>
      <c r="J64" s="410">
        <f t="shared" si="3"/>
        <v>0</v>
      </c>
      <c r="K64" s="435"/>
    </row>
    <row r="65" spans="1:11" s="448" customFormat="1" ht="28.5" customHeight="1" x14ac:dyDescent="0.25">
      <c r="A65" s="449"/>
      <c r="B65" s="428" t="s">
        <v>212</v>
      </c>
      <c r="C65" s="429" t="s">
        <v>22</v>
      </c>
      <c r="D65" s="430">
        <v>5</v>
      </c>
      <c r="E65" s="407">
        <f t="shared" si="0"/>
        <v>0</v>
      </c>
      <c r="F65" s="436"/>
      <c r="G65" s="432"/>
      <c r="H65" s="409">
        <f t="shared" si="1"/>
        <v>0</v>
      </c>
      <c r="I65" s="407">
        <f t="shared" si="2"/>
        <v>0</v>
      </c>
      <c r="J65" s="410">
        <f t="shared" si="3"/>
        <v>0</v>
      </c>
      <c r="K65" s="433"/>
    </row>
    <row r="66" spans="1:11" s="395" customFormat="1" ht="28.5" customHeight="1" x14ac:dyDescent="0.25">
      <c r="A66" s="504"/>
      <c r="B66" s="428" t="s">
        <v>213</v>
      </c>
      <c r="C66" s="429" t="s">
        <v>22</v>
      </c>
      <c r="D66" s="430">
        <v>1</v>
      </c>
      <c r="E66" s="407">
        <f t="shared" si="0"/>
        <v>0</v>
      </c>
      <c r="F66" s="431"/>
      <c r="G66" s="432"/>
      <c r="H66" s="409">
        <f t="shared" si="1"/>
        <v>0</v>
      </c>
      <c r="I66" s="407">
        <f t="shared" si="2"/>
        <v>0</v>
      </c>
      <c r="J66" s="410">
        <f t="shared" si="3"/>
        <v>0</v>
      </c>
      <c r="K66" s="433"/>
    </row>
    <row r="67" spans="1:11" s="395" customFormat="1" ht="28.5" customHeight="1" x14ac:dyDescent="0.25">
      <c r="A67" s="504"/>
      <c r="B67" s="428" t="s">
        <v>214</v>
      </c>
      <c r="C67" s="429" t="s">
        <v>22</v>
      </c>
      <c r="D67" s="430">
        <v>3</v>
      </c>
      <c r="E67" s="407">
        <f t="shared" si="0"/>
        <v>0</v>
      </c>
      <c r="F67" s="431"/>
      <c r="G67" s="432"/>
      <c r="H67" s="409">
        <f t="shared" si="1"/>
        <v>0</v>
      </c>
      <c r="I67" s="407">
        <f t="shared" si="2"/>
        <v>0</v>
      </c>
      <c r="J67" s="410">
        <f t="shared" si="3"/>
        <v>0</v>
      </c>
      <c r="K67" s="434"/>
    </row>
    <row r="68" spans="1:11" s="395" customFormat="1" ht="28.5" customHeight="1" x14ac:dyDescent="0.25">
      <c r="A68" s="504"/>
      <c r="B68" s="428" t="s">
        <v>215</v>
      </c>
      <c r="C68" s="429" t="s">
        <v>22</v>
      </c>
      <c r="D68" s="430">
        <v>4</v>
      </c>
      <c r="E68" s="407">
        <f t="shared" si="0"/>
        <v>0</v>
      </c>
      <c r="F68" s="431"/>
      <c r="G68" s="432"/>
      <c r="H68" s="409">
        <f t="shared" si="1"/>
        <v>0</v>
      </c>
      <c r="I68" s="407">
        <f t="shared" si="2"/>
        <v>0</v>
      </c>
      <c r="J68" s="410">
        <f t="shared" si="3"/>
        <v>0</v>
      </c>
      <c r="K68" s="435"/>
    </row>
    <row r="69" spans="1:11" s="395" customFormat="1" ht="28.5" customHeight="1" x14ac:dyDescent="0.25">
      <c r="A69" s="504"/>
      <c r="B69" s="428" t="s">
        <v>216</v>
      </c>
      <c r="C69" s="429" t="s">
        <v>22</v>
      </c>
      <c r="D69" s="430">
        <v>1</v>
      </c>
      <c r="E69" s="407">
        <f t="shared" si="0"/>
        <v>0</v>
      </c>
      <c r="F69" s="436"/>
      <c r="G69" s="432"/>
      <c r="H69" s="409">
        <f t="shared" si="1"/>
        <v>0</v>
      </c>
      <c r="I69" s="407">
        <f t="shared" si="2"/>
        <v>0</v>
      </c>
      <c r="J69" s="410">
        <f t="shared" si="3"/>
        <v>0</v>
      </c>
      <c r="K69" s="433"/>
    </row>
    <row r="70" spans="1:11" s="395" customFormat="1" ht="28.5" customHeight="1" x14ac:dyDescent="0.25">
      <c r="A70" s="504"/>
      <c r="B70" s="428" t="s">
        <v>217</v>
      </c>
      <c r="C70" s="429" t="s">
        <v>22</v>
      </c>
      <c r="D70" s="430">
        <v>3</v>
      </c>
      <c r="E70" s="407">
        <f t="shared" si="0"/>
        <v>0</v>
      </c>
      <c r="F70" s="431"/>
      <c r="G70" s="432"/>
      <c r="H70" s="409">
        <f t="shared" si="1"/>
        <v>0</v>
      </c>
      <c r="I70" s="407">
        <f t="shared" si="2"/>
        <v>0</v>
      </c>
      <c r="J70" s="410">
        <f t="shared" si="3"/>
        <v>0</v>
      </c>
      <c r="K70" s="433"/>
    </row>
    <row r="71" spans="1:11" s="395" customFormat="1" ht="28.5" customHeight="1" x14ac:dyDescent="0.25">
      <c r="A71" s="504"/>
      <c r="B71" s="428" t="s">
        <v>218</v>
      </c>
      <c r="C71" s="429" t="s">
        <v>22</v>
      </c>
      <c r="D71" s="430">
        <v>1</v>
      </c>
      <c r="E71" s="407">
        <f t="shared" si="0"/>
        <v>0</v>
      </c>
      <c r="F71" s="431"/>
      <c r="G71" s="432"/>
      <c r="H71" s="409">
        <f t="shared" si="1"/>
        <v>0</v>
      </c>
      <c r="I71" s="407">
        <f t="shared" si="2"/>
        <v>0</v>
      </c>
      <c r="J71" s="410">
        <f t="shared" si="3"/>
        <v>0</v>
      </c>
      <c r="K71" s="434"/>
    </row>
    <row r="72" spans="1:11" s="395" customFormat="1" ht="28.5" customHeight="1" x14ac:dyDescent="0.25">
      <c r="A72" s="504"/>
      <c r="B72" s="428" t="s">
        <v>219</v>
      </c>
      <c r="C72" s="429" t="s">
        <v>22</v>
      </c>
      <c r="D72" s="430">
        <v>4</v>
      </c>
      <c r="E72" s="407">
        <f t="shared" si="0"/>
        <v>0</v>
      </c>
      <c r="F72" s="431"/>
      <c r="G72" s="432"/>
      <c r="H72" s="409">
        <f t="shared" si="1"/>
        <v>0</v>
      </c>
      <c r="I72" s="407">
        <f t="shared" si="2"/>
        <v>0</v>
      </c>
      <c r="J72" s="410">
        <f t="shared" si="3"/>
        <v>0</v>
      </c>
      <c r="K72" s="435"/>
    </row>
    <row r="73" spans="1:11" s="395" customFormat="1" ht="28.5" customHeight="1" x14ac:dyDescent="0.25">
      <c r="A73" s="504"/>
      <c r="B73" s="428" t="s">
        <v>220</v>
      </c>
      <c r="C73" s="429" t="s">
        <v>22</v>
      </c>
      <c r="D73" s="430">
        <v>3</v>
      </c>
      <c r="E73" s="407">
        <f t="shared" si="0"/>
        <v>0</v>
      </c>
      <c r="F73" s="436"/>
      <c r="G73" s="432"/>
      <c r="H73" s="409">
        <f t="shared" si="1"/>
        <v>0</v>
      </c>
      <c r="I73" s="407">
        <f t="shared" si="2"/>
        <v>0</v>
      </c>
      <c r="J73" s="410">
        <f t="shared" si="3"/>
        <v>0</v>
      </c>
      <c r="K73" s="433"/>
    </row>
    <row r="74" spans="1:11" s="395" customFormat="1" ht="28.5" customHeight="1" x14ac:dyDescent="0.25">
      <c r="A74" s="504"/>
      <c r="B74" s="428" t="s">
        <v>221</v>
      </c>
      <c r="C74" s="429" t="s">
        <v>22</v>
      </c>
      <c r="D74" s="430">
        <v>2</v>
      </c>
      <c r="E74" s="407">
        <f t="shared" si="0"/>
        <v>0</v>
      </c>
      <c r="F74" s="431"/>
      <c r="G74" s="432"/>
      <c r="H74" s="409">
        <f t="shared" si="1"/>
        <v>0</v>
      </c>
      <c r="I74" s="407">
        <f t="shared" si="2"/>
        <v>0</v>
      </c>
      <c r="J74" s="410">
        <f t="shared" si="3"/>
        <v>0</v>
      </c>
      <c r="K74" s="433"/>
    </row>
    <row r="75" spans="1:11" s="395" customFormat="1" ht="28.5" customHeight="1" x14ac:dyDescent="0.25">
      <c r="A75" s="504"/>
      <c r="B75" s="428" t="s">
        <v>222</v>
      </c>
      <c r="C75" s="429" t="s">
        <v>22</v>
      </c>
      <c r="D75" s="430">
        <v>2</v>
      </c>
      <c r="E75" s="407">
        <f t="shared" si="0"/>
        <v>0</v>
      </c>
      <c r="F75" s="431"/>
      <c r="G75" s="432"/>
      <c r="H75" s="409">
        <f t="shared" si="1"/>
        <v>0</v>
      </c>
      <c r="I75" s="407">
        <f t="shared" si="2"/>
        <v>0</v>
      </c>
      <c r="J75" s="410">
        <f t="shared" si="3"/>
        <v>0</v>
      </c>
      <c r="K75" s="434"/>
    </row>
    <row r="76" spans="1:11" s="395" customFormat="1" ht="28.5" customHeight="1" x14ac:dyDescent="0.25">
      <c r="A76" s="504"/>
      <c r="B76" s="428" t="s">
        <v>230</v>
      </c>
      <c r="C76" s="429" t="s">
        <v>22</v>
      </c>
      <c r="D76" s="430">
        <v>1</v>
      </c>
      <c r="E76" s="407">
        <f t="shared" si="0"/>
        <v>0</v>
      </c>
      <c r="F76" s="431"/>
      <c r="G76" s="432"/>
      <c r="H76" s="409">
        <f t="shared" si="1"/>
        <v>0</v>
      </c>
      <c r="I76" s="407">
        <f t="shared" si="2"/>
        <v>0</v>
      </c>
      <c r="J76" s="410">
        <f t="shared" si="3"/>
        <v>0</v>
      </c>
      <c r="K76" s="434"/>
    </row>
    <row r="77" spans="1:11" s="395" customFormat="1" ht="28.5" customHeight="1" x14ac:dyDescent="0.25">
      <c r="A77" s="504"/>
      <c r="B77" s="428" t="s">
        <v>231</v>
      </c>
      <c r="C77" s="429" t="s">
        <v>22</v>
      </c>
      <c r="D77" s="430">
        <v>15</v>
      </c>
      <c r="E77" s="407">
        <f t="shared" si="0"/>
        <v>0</v>
      </c>
      <c r="F77" s="431"/>
      <c r="G77" s="432"/>
      <c r="H77" s="409">
        <f t="shared" si="1"/>
        <v>0</v>
      </c>
      <c r="I77" s="407">
        <f t="shared" si="2"/>
        <v>0</v>
      </c>
      <c r="J77" s="410">
        <f t="shared" si="3"/>
        <v>0</v>
      </c>
      <c r="K77" s="434"/>
    </row>
    <row r="78" spans="1:11" s="395" customFormat="1" ht="28.5" customHeight="1" x14ac:dyDescent="0.25">
      <c r="A78" s="504"/>
      <c r="B78" s="428" t="s">
        <v>232</v>
      </c>
      <c r="C78" s="429" t="s">
        <v>22</v>
      </c>
      <c r="D78" s="430">
        <v>18</v>
      </c>
      <c r="E78" s="407">
        <f t="shared" si="0"/>
        <v>0</v>
      </c>
      <c r="F78" s="431"/>
      <c r="G78" s="432"/>
      <c r="H78" s="409">
        <f t="shared" si="1"/>
        <v>0</v>
      </c>
      <c r="I78" s="407">
        <f t="shared" si="2"/>
        <v>0</v>
      </c>
      <c r="J78" s="410">
        <f t="shared" si="3"/>
        <v>0</v>
      </c>
      <c r="K78" s="434"/>
    </row>
    <row r="79" spans="1:11" s="395" customFormat="1" ht="28.5" customHeight="1" x14ac:dyDescent="0.25">
      <c r="A79" s="504"/>
      <c r="B79" s="428" t="s">
        <v>233</v>
      </c>
      <c r="C79" s="429" t="s">
        <v>22</v>
      </c>
      <c r="D79" s="430">
        <v>11</v>
      </c>
      <c r="E79" s="407">
        <f t="shared" si="0"/>
        <v>0</v>
      </c>
      <c r="F79" s="431"/>
      <c r="G79" s="432"/>
      <c r="H79" s="409">
        <f t="shared" si="1"/>
        <v>0</v>
      </c>
      <c r="I79" s="407">
        <f t="shared" si="2"/>
        <v>0</v>
      </c>
      <c r="J79" s="410">
        <f t="shared" si="3"/>
        <v>0</v>
      </c>
      <c r="K79" s="434"/>
    </row>
    <row r="80" spans="1:11" s="395" customFormat="1" ht="28.5" customHeight="1" x14ac:dyDescent="0.25">
      <c r="A80" s="504"/>
      <c r="B80" s="428" t="s">
        <v>234</v>
      </c>
      <c r="C80" s="429" t="s">
        <v>22</v>
      </c>
      <c r="D80" s="430">
        <v>2</v>
      </c>
      <c r="E80" s="407">
        <f t="shared" si="0"/>
        <v>0</v>
      </c>
      <c r="F80" s="431"/>
      <c r="G80" s="432"/>
      <c r="H80" s="409">
        <f t="shared" si="1"/>
        <v>0</v>
      </c>
      <c r="I80" s="407">
        <f t="shared" si="2"/>
        <v>0</v>
      </c>
      <c r="J80" s="410">
        <f t="shared" si="3"/>
        <v>0</v>
      </c>
      <c r="K80" s="434"/>
    </row>
    <row r="81" spans="1:11" s="395" customFormat="1" ht="28.5" customHeight="1" x14ac:dyDescent="0.25">
      <c r="A81" s="504"/>
      <c r="B81" s="428" t="s">
        <v>252</v>
      </c>
      <c r="C81" s="429" t="s">
        <v>22</v>
      </c>
      <c r="D81" s="430">
        <v>5</v>
      </c>
      <c r="E81" s="407">
        <f t="shared" ref="E81:E144" si="4">F81+G81</f>
        <v>0</v>
      </c>
      <c r="F81" s="431"/>
      <c r="G81" s="432"/>
      <c r="H81" s="409">
        <f t="shared" ref="H81:H144" si="5">I81+J81</f>
        <v>0</v>
      </c>
      <c r="I81" s="407">
        <f t="shared" ref="I81:I144" si="6">ROUND(D81*F81,2)</f>
        <v>0</v>
      </c>
      <c r="J81" s="410">
        <f t="shared" ref="J81:J144" si="7">ROUND(D81*G81,2)</f>
        <v>0</v>
      </c>
      <c r="K81" s="434"/>
    </row>
    <row r="82" spans="1:11" s="395" customFormat="1" ht="28.5" customHeight="1" x14ac:dyDescent="0.25">
      <c r="A82" s="504"/>
      <c r="B82" s="428" t="s">
        <v>253</v>
      </c>
      <c r="C82" s="429" t="s">
        <v>22</v>
      </c>
      <c r="D82" s="430">
        <v>4</v>
      </c>
      <c r="E82" s="407">
        <f t="shared" si="4"/>
        <v>0</v>
      </c>
      <c r="F82" s="431"/>
      <c r="G82" s="432"/>
      <c r="H82" s="409">
        <f t="shared" si="5"/>
        <v>0</v>
      </c>
      <c r="I82" s="407">
        <f t="shared" si="6"/>
        <v>0</v>
      </c>
      <c r="J82" s="410">
        <f t="shared" si="7"/>
        <v>0</v>
      </c>
      <c r="K82" s="434"/>
    </row>
    <row r="83" spans="1:11" s="395" customFormat="1" ht="28.5" customHeight="1" x14ac:dyDescent="0.25">
      <c r="A83" s="504"/>
      <c r="B83" s="428" t="s">
        <v>254</v>
      </c>
      <c r="C83" s="429" t="s">
        <v>22</v>
      </c>
      <c r="D83" s="430">
        <v>1</v>
      </c>
      <c r="E83" s="407">
        <f t="shared" si="4"/>
        <v>0</v>
      </c>
      <c r="F83" s="431"/>
      <c r="G83" s="432"/>
      <c r="H83" s="409">
        <f t="shared" si="5"/>
        <v>0</v>
      </c>
      <c r="I83" s="407">
        <f t="shared" si="6"/>
        <v>0</v>
      </c>
      <c r="J83" s="410">
        <f t="shared" si="7"/>
        <v>0</v>
      </c>
      <c r="K83" s="434"/>
    </row>
    <row r="84" spans="1:11" s="395" customFormat="1" ht="28.5" customHeight="1" thickBot="1" x14ac:dyDescent="0.3">
      <c r="A84" s="502"/>
      <c r="B84" s="412" t="s">
        <v>255</v>
      </c>
      <c r="C84" s="413" t="s">
        <v>22</v>
      </c>
      <c r="D84" s="437">
        <v>6</v>
      </c>
      <c r="E84" s="415">
        <f t="shared" si="4"/>
        <v>0</v>
      </c>
      <c r="F84" s="416"/>
      <c r="G84" s="417"/>
      <c r="H84" s="418">
        <f t="shared" si="5"/>
        <v>0</v>
      </c>
      <c r="I84" s="415">
        <f t="shared" si="6"/>
        <v>0</v>
      </c>
      <c r="J84" s="419">
        <f t="shared" si="7"/>
        <v>0</v>
      </c>
      <c r="K84" s="450"/>
    </row>
    <row r="85" spans="1:11" s="448" customFormat="1" ht="28.5" customHeight="1" x14ac:dyDescent="0.25">
      <c r="A85" s="445" t="s">
        <v>112</v>
      </c>
      <c r="B85" s="446" t="s">
        <v>223</v>
      </c>
      <c r="C85" s="447" t="s">
        <v>22</v>
      </c>
      <c r="D85" s="423">
        <f>SUM(D86:D131)</f>
        <v>93</v>
      </c>
      <c r="E85" s="399">
        <f t="shared" si="4"/>
        <v>0</v>
      </c>
      <c r="F85" s="440"/>
      <c r="G85" s="425"/>
      <c r="H85" s="401">
        <f t="shared" si="5"/>
        <v>0</v>
      </c>
      <c r="I85" s="399">
        <f t="shared" si="6"/>
        <v>0</v>
      </c>
      <c r="J85" s="402">
        <f t="shared" si="7"/>
        <v>0</v>
      </c>
      <c r="K85" s="444"/>
    </row>
    <row r="86" spans="1:11" s="448" customFormat="1" ht="28.5" customHeight="1" x14ac:dyDescent="0.25">
      <c r="A86" s="449"/>
      <c r="B86" s="428" t="s">
        <v>224</v>
      </c>
      <c r="C86" s="429" t="s">
        <v>22</v>
      </c>
      <c r="D86" s="430">
        <v>1</v>
      </c>
      <c r="E86" s="407">
        <f t="shared" si="4"/>
        <v>0</v>
      </c>
      <c r="F86" s="436"/>
      <c r="G86" s="432"/>
      <c r="H86" s="409">
        <f t="shared" si="5"/>
        <v>0</v>
      </c>
      <c r="I86" s="407">
        <f t="shared" si="6"/>
        <v>0</v>
      </c>
      <c r="J86" s="410">
        <f t="shared" si="7"/>
        <v>0</v>
      </c>
      <c r="K86" s="433"/>
    </row>
    <row r="87" spans="1:11" s="395" customFormat="1" ht="28.5" customHeight="1" x14ac:dyDescent="0.25">
      <c r="A87" s="504"/>
      <c r="B87" s="428" t="s">
        <v>225</v>
      </c>
      <c r="C87" s="429" t="s">
        <v>22</v>
      </c>
      <c r="D87" s="430">
        <v>1</v>
      </c>
      <c r="E87" s="407">
        <f t="shared" si="4"/>
        <v>0</v>
      </c>
      <c r="F87" s="431"/>
      <c r="G87" s="432"/>
      <c r="H87" s="409">
        <f t="shared" si="5"/>
        <v>0</v>
      </c>
      <c r="I87" s="407">
        <f t="shared" si="6"/>
        <v>0</v>
      </c>
      <c r="J87" s="410">
        <f t="shared" si="7"/>
        <v>0</v>
      </c>
      <c r="K87" s="433"/>
    </row>
    <row r="88" spans="1:11" s="395" customFormat="1" ht="28.5" customHeight="1" x14ac:dyDescent="0.25">
      <c r="A88" s="504"/>
      <c r="B88" s="428" t="s">
        <v>226</v>
      </c>
      <c r="C88" s="429" t="s">
        <v>22</v>
      </c>
      <c r="D88" s="430">
        <v>2</v>
      </c>
      <c r="E88" s="407">
        <f t="shared" si="4"/>
        <v>0</v>
      </c>
      <c r="F88" s="431"/>
      <c r="G88" s="432"/>
      <c r="H88" s="409">
        <f t="shared" si="5"/>
        <v>0</v>
      </c>
      <c r="I88" s="407">
        <f t="shared" si="6"/>
        <v>0</v>
      </c>
      <c r="J88" s="410">
        <f t="shared" si="7"/>
        <v>0</v>
      </c>
      <c r="K88" s="434"/>
    </row>
    <row r="89" spans="1:11" s="395" customFormat="1" ht="28.5" customHeight="1" x14ac:dyDescent="0.25">
      <c r="A89" s="504"/>
      <c r="B89" s="451" t="s">
        <v>227</v>
      </c>
      <c r="C89" s="429" t="s">
        <v>22</v>
      </c>
      <c r="D89" s="430">
        <v>1</v>
      </c>
      <c r="E89" s="407">
        <f t="shared" si="4"/>
        <v>0</v>
      </c>
      <c r="F89" s="431"/>
      <c r="G89" s="432"/>
      <c r="H89" s="409">
        <f t="shared" si="5"/>
        <v>0</v>
      </c>
      <c r="I89" s="407">
        <f t="shared" si="6"/>
        <v>0</v>
      </c>
      <c r="J89" s="410">
        <f t="shared" si="7"/>
        <v>0</v>
      </c>
      <c r="K89" s="435"/>
    </row>
    <row r="90" spans="1:11" s="395" customFormat="1" ht="28.5" customHeight="1" x14ac:dyDescent="0.25">
      <c r="A90" s="504"/>
      <c r="B90" s="451" t="s">
        <v>228</v>
      </c>
      <c r="C90" s="429" t="s">
        <v>22</v>
      </c>
      <c r="D90" s="430">
        <v>1</v>
      </c>
      <c r="E90" s="407">
        <f t="shared" si="4"/>
        <v>0</v>
      </c>
      <c r="F90" s="436"/>
      <c r="G90" s="432"/>
      <c r="H90" s="409">
        <f t="shared" si="5"/>
        <v>0</v>
      </c>
      <c r="I90" s="407">
        <f t="shared" si="6"/>
        <v>0</v>
      </c>
      <c r="J90" s="410">
        <f t="shared" si="7"/>
        <v>0</v>
      </c>
      <c r="K90" s="433"/>
    </row>
    <row r="91" spans="1:11" s="395" customFormat="1" ht="28.5" customHeight="1" x14ac:dyDescent="0.25">
      <c r="A91" s="504"/>
      <c r="B91" s="428" t="s">
        <v>235</v>
      </c>
      <c r="C91" s="429" t="s">
        <v>22</v>
      </c>
      <c r="D91" s="430">
        <v>4</v>
      </c>
      <c r="E91" s="407">
        <f t="shared" si="4"/>
        <v>0</v>
      </c>
      <c r="F91" s="431"/>
      <c r="G91" s="432"/>
      <c r="H91" s="409">
        <f t="shared" si="5"/>
        <v>0</v>
      </c>
      <c r="I91" s="407">
        <f t="shared" si="6"/>
        <v>0</v>
      </c>
      <c r="J91" s="410">
        <f t="shared" si="7"/>
        <v>0</v>
      </c>
      <c r="K91" s="434"/>
    </row>
    <row r="92" spans="1:11" s="395" customFormat="1" ht="28.5" customHeight="1" x14ac:dyDescent="0.25">
      <c r="A92" s="504"/>
      <c r="B92" s="428" t="s">
        <v>236</v>
      </c>
      <c r="C92" s="429" t="s">
        <v>22</v>
      </c>
      <c r="D92" s="430">
        <v>1</v>
      </c>
      <c r="E92" s="407">
        <f t="shared" si="4"/>
        <v>0</v>
      </c>
      <c r="F92" s="431"/>
      <c r="G92" s="432"/>
      <c r="H92" s="409">
        <f t="shared" si="5"/>
        <v>0</v>
      </c>
      <c r="I92" s="407">
        <f t="shared" si="6"/>
        <v>0</v>
      </c>
      <c r="J92" s="410">
        <f t="shared" si="7"/>
        <v>0</v>
      </c>
      <c r="K92" s="434"/>
    </row>
    <row r="93" spans="1:11" s="395" customFormat="1" ht="28.5" customHeight="1" x14ac:dyDescent="0.25">
      <c r="A93" s="504"/>
      <c r="B93" s="428" t="s">
        <v>237</v>
      </c>
      <c r="C93" s="429" t="s">
        <v>22</v>
      </c>
      <c r="D93" s="430">
        <v>1</v>
      </c>
      <c r="E93" s="407">
        <f t="shared" si="4"/>
        <v>0</v>
      </c>
      <c r="F93" s="431"/>
      <c r="G93" s="432"/>
      <c r="H93" s="409">
        <f t="shared" si="5"/>
        <v>0</v>
      </c>
      <c r="I93" s="407">
        <f t="shared" si="6"/>
        <v>0</v>
      </c>
      <c r="J93" s="410">
        <f t="shared" si="7"/>
        <v>0</v>
      </c>
      <c r="K93" s="435"/>
    </row>
    <row r="94" spans="1:11" s="395" customFormat="1" ht="28.5" customHeight="1" x14ac:dyDescent="0.25">
      <c r="A94" s="504"/>
      <c r="B94" s="428" t="s">
        <v>238</v>
      </c>
      <c r="C94" s="429" t="s">
        <v>22</v>
      </c>
      <c r="D94" s="430">
        <v>8</v>
      </c>
      <c r="E94" s="407">
        <f t="shared" si="4"/>
        <v>0</v>
      </c>
      <c r="F94" s="431"/>
      <c r="G94" s="432"/>
      <c r="H94" s="409">
        <f t="shared" si="5"/>
        <v>0</v>
      </c>
      <c r="I94" s="407">
        <f t="shared" si="6"/>
        <v>0</v>
      </c>
      <c r="J94" s="410">
        <f t="shared" si="7"/>
        <v>0</v>
      </c>
      <c r="K94" s="435"/>
    </row>
    <row r="95" spans="1:11" s="395" customFormat="1" ht="28.5" customHeight="1" x14ac:dyDescent="0.25">
      <c r="A95" s="504"/>
      <c r="B95" s="428" t="s">
        <v>239</v>
      </c>
      <c r="C95" s="429" t="s">
        <v>22</v>
      </c>
      <c r="D95" s="430">
        <v>1</v>
      </c>
      <c r="E95" s="407">
        <f t="shared" si="4"/>
        <v>0</v>
      </c>
      <c r="F95" s="431"/>
      <c r="G95" s="432"/>
      <c r="H95" s="409">
        <f t="shared" si="5"/>
        <v>0</v>
      </c>
      <c r="I95" s="407">
        <f t="shared" si="6"/>
        <v>0</v>
      </c>
      <c r="J95" s="410">
        <f t="shared" si="7"/>
        <v>0</v>
      </c>
      <c r="K95" s="435"/>
    </row>
    <row r="96" spans="1:11" s="395" customFormat="1" ht="28.5" customHeight="1" x14ac:dyDescent="0.25">
      <c r="A96" s="504"/>
      <c r="B96" s="428" t="s">
        <v>240</v>
      </c>
      <c r="C96" s="429" t="s">
        <v>22</v>
      </c>
      <c r="D96" s="430">
        <v>2</v>
      </c>
      <c r="E96" s="407">
        <f t="shared" si="4"/>
        <v>0</v>
      </c>
      <c r="F96" s="431"/>
      <c r="G96" s="432"/>
      <c r="H96" s="409">
        <f t="shared" si="5"/>
        <v>0</v>
      </c>
      <c r="I96" s="407">
        <f t="shared" si="6"/>
        <v>0</v>
      </c>
      <c r="J96" s="410">
        <f t="shared" si="7"/>
        <v>0</v>
      </c>
      <c r="K96" s="435"/>
    </row>
    <row r="97" spans="1:11" s="395" customFormat="1" ht="28.5" customHeight="1" x14ac:dyDescent="0.25">
      <c r="A97" s="504"/>
      <c r="B97" s="428" t="s">
        <v>241</v>
      </c>
      <c r="C97" s="429" t="s">
        <v>22</v>
      </c>
      <c r="D97" s="430">
        <v>2</v>
      </c>
      <c r="E97" s="407">
        <f t="shared" si="4"/>
        <v>0</v>
      </c>
      <c r="F97" s="431"/>
      <c r="G97" s="432"/>
      <c r="H97" s="409">
        <f t="shared" si="5"/>
        <v>0</v>
      </c>
      <c r="I97" s="407">
        <f t="shared" si="6"/>
        <v>0</v>
      </c>
      <c r="J97" s="410">
        <f t="shared" si="7"/>
        <v>0</v>
      </c>
      <c r="K97" s="435"/>
    </row>
    <row r="98" spans="1:11" s="395" customFormat="1" ht="28.5" customHeight="1" x14ac:dyDescent="0.25">
      <c r="A98" s="504"/>
      <c r="B98" s="428" t="s">
        <v>242</v>
      </c>
      <c r="C98" s="429" t="s">
        <v>22</v>
      </c>
      <c r="D98" s="430">
        <v>1</v>
      </c>
      <c r="E98" s="407">
        <f t="shared" si="4"/>
        <v>0</v>
      </c>
      <c r="F98" s="431"/>
      <c r="G98" s="432"/>
      <c r="H98" s="409">
        <f t="shared" si="5"/>
        <v>0</v>
      </c>
      <c r="I98" s="407">
        <f t="shared" si="6"/>
        <v>0</v>
      </c>
      <c r="J98" s="410">
        <f t="shared" si="7"/>
        <v>0</v>
      </c>
      <c r="K98" s="435"/>
    </row>
    <row r="99" spans="1:11" s="395" customFormat="1" ht="28.5" customHeight="1" x14ac:dyDescent="0.25">
      <c r="A99" s="504"/>
      <c r="B99" s="428" t="s">
        <v>243</v>
      </c>
      <c r="C99" s="429" t="s">
        <v>22</v>
      </c>
      <c r="D99" s="430">
        <v>6</v>
      </c>
      <c r="E99" s="407">
        <f t="shared" si="4"/>
        <v>0</v>
      </c>
      <c r="F99" s="431"/>
      <c r="G99" s="432"/>
      <c r="H99" s="409">
        <f t="shared" si="5"/>
        <v>0</v>
      </c>
      <c r="I99" s="407">
        <f t="shared" si="6"/>
        <v>0</v>
      </c>
      <c r="J99" s="410">
        <f t="shared" si="7"/>
        <v>0</v>
      </c>
      <c r="K99" s="435"/>
    </row>
    <row r="100" spans="1:11" s="395" customFormat="1" ht="28.5" customHeight="1" x14ac:dyDescent="0.25">
      <c r="A100" s="504"/>
      <c r="B100" s="428" t="s">
        <v>244</v>
      </c>
      <c r="C100" s="429" t="s">
        <v>22</v>
      </c>
      <c r="D100" s="430">
        <v>1</v>
      </c>
      <c r="E100" s="407">
        <f t="shared" si="4"/>
        <v>0</v>
      </c>
      <c r="F100" s="431"/>
      <c r="G100" s="432"/>
      <c r="H100" s="409">
        <f t="shared" si="5"/>
        <v>0</v>
      </c>
      <c r="I100" s="407">
        <f t="shared" si="6"/>
        <v>0</v>
      </c>
      <c r="J100" s="410">
        <f t="shared" si="7"/>
        <v>0</v>
      </c>
      <c r="K100" s="435"/>
    </row>
    <row r="101" spans="1:11" s="395" customFormat="1" ht="28.5" customHeight="1" x14ac:dyDescent="0.25">
      <c r="A101" s="504"/>
      <c r="B101" s="428" t="s">
        <v>245</v>
      </c>
      <c r="C101" s="429" t="s">
        <v>22</v>
      </c>
      <c r="D101" s="430">
        <v>1</v>
      </c>
      <c r="E101" s="407">
        <f t="shared" si="4"/>
        <v>0</v>
      </c>
      <c r="F101" s="431"/>
      <c r="G101" s="432"/>
      <c r="H101" s="409">
        <f t="shared" si="5"/>
        <v>0</v>
      </c>
      <c r="I101" s="407">
        <f t="shared" si="6"/>
        <v>0</v>
      </c>
      <c r="J101" s="410">
        <f t="shared" si="7"/>
        <v>0</v>
      </c>
      <c r="K101" s="435"/>
    </row>
    <row r="102" spans="1:11" s="395" customFormat="1" ht="28.5" customHeight="1" x14ac:dyDescent="0.25">
      <c r="A102" s="504"/>
      <c r="B102" s="451" t="s">
        <v>246</v>
      </c>
      <c r="C102" s="429" t="s">
        <v>22</v>
      </c>
      <c r="D102" s="430">
        <v>1</v>
      </c>
      <c r="E102" s="407">
        <f t="shared" si="4"/>
        <v>0</v>
      </c>
      <c r="F102" s="431"/>
      <c r="G102" s="432"/>
      <c r="H102" s="409">
        <f t="shared" si="5"/>
        <v>0</v>
      </c>
      <c r="I102" s="407">
        <f t="shared" si="6"/>
        <v>0</v>
      </c>
      <c r="J102" s="410">
        <f t="shared" si="7"/>
        <v>0</v>
      </c>
      <c r="K102" s="435"/>
    </row>
    <row r="103" spans="1:11" s="395" customFormat="1" ht="28.5" customHeight="1" x14ac:dyDescent="0.25">
      <c r="A103" s="504"/>
      <c r="B103" s="451" t="s">
        <v>247</v>
      </c>
      <c r="C103" s="429" t="s">
        <v>22</v>
      </c>
      <c r="D103" s="430">
        <v>1</v>
      </c>
      <c r="E103" s="407">
        <f t="shared" si="4"/>
        <v>0</v>
      </c>
      <c r="F103" s="431"/>
      <c r="G103" s="432"/>
      <c r="H103" s="409">
        <f t="shared" si="5"/>
        <v>0</v>
      </c>
      <c r="I103" s="407">
        <f t="shared" si="6"/>
        <v>0</v>
      </c>
      <c r="J103" s="410">
        <f t="shared" si="7"/>
        <v>0</v>
      </c>
      <c r="K103" s="435"/>
    </row>
    <row r="104" spans="1:11" s="395" customFormat="1" ht="28.5" customHeight="1" x14ac:dyDescent="0.25">
      <c r="A104" s="504"/>
      <c r="B104" s="451" t="s">
        <v>248</v>
      </c>
      <c r="C104" s="429" t="s">
        <v>22</v>
      </c>
      <c r="D104" s="430">
        <v>3</v>
      </c>
      <c r="E104" s="407">
        <f t="shared" si="4"/>
        <v>0</v>
      </c>
      <c r="F104" s="431"/>
      <c r="G104" s="432"/>
      <c r="H104" s="409">
        <f t="shared" si="5"/>
        <v>0</v>
      </c>
      <c r="I104" s="407">
        <f t="shared" si="6"/>
        <v>0</v>
      </c>
      <c r="J104" s="410">
        <f t="shared" si="7"/>
        <v>0</v>
      </c>
      <c r="K104" s="435"/>
    </row>
    <row r="105" spans="1:11" s="395" customFormat="1" ht="28.5" customHeight="1" x14ac:dyDescent="0.25">
      <c r="A105" s="504"/>
      <c r="B105" s="451" t="s">
        <v>249</v>
      </c>
      <c r="C105" s="429" t="s">
        <v>22</v>
      </c>
      <c r="D105" s="430">
        <v>1</v>
      </c>
      <c r="E105" s="407">
        <f t="shared" si="4"/>
        <v>0</v>
      </c>
      <c r="F105" s="431"/>
      <c r="G105" s="432"/>
      <c r="H105" s="409">
        <f t="shared" si="5"/>
        <v>0</v>
      </c>
      <c r="I105" s="407">
        <f t="shared" si="6"/>
        <v>0</v>
      </c>
      <c r="J105" s="410">
        <f t="shared" si="7"/>
        <v>0</v>
      </c>
      <c r="K105" s="435"/>
    </row>
    <row r="106" spans="1:11" s="395" customFormat="1" ht="28.5" customHeight="1" x14ac:dyDescent="0.25">
      <c r="A106" s="504"/>
      <c r="B106" s="451" t="s">
        <v>250</v>
      </c>
      <c r="C106" s="429" t="s">
        <v>22</v>
      </c>
      <c r="D106" s="430">
        <v>2</v>
      </c>
      <c r="E106" s="407">
        <f t="shared" si="4"/>
        <v>0</v>
      </c>
      <c r="F106" s="431"/>
      <c r="G106" s="432"/>
      <c r="H106" s="409">
        <f t="shared" si="5"/>
        <v>0</v>
      </c>
      <c r="I106" s="407">
        <f t="shared" si="6"/>
        <v>0</v>
      </c>
      <c r="J106" s="410">
        <f t="shared" si="7"/>
        <v>0</v>
      </c>
      <c r="K106" s="435"/>
    </row>
    <row r="107" spans="1:11" s="395" customFormat="1" ht="28.5" customHeight="1" x14ac:dyDescent="0.25">
      <c r="A107" s="504"/>
      <c r="B107" s="451" t="s">
        <v>251</v>
      </c>
      <c r="C107" s="429" t="s">
        <v>22</v>
      </c>
      <c r="D107" s="430">
        <v>4</v>
      </c>
      <c r="E107" s="407">
        <f t="shared" si="4"/>
        <v>0</v>
      </c>
      <c r="F107" s="431"/>
      <c r="G107" s="432"/>
      <c r="H107" s="409">
        <f t="shared" si="5"/>
        <v>0</v>
      </c>
      <c r="I107" s="407">
        <f t="shared" si="6"/>
        <v>0</v>
      </c>
      <c r="J107" s="410">
        <f t="shared" si="7"/>
        <v>0</v>
      </c>
      <c r="K107" s="435"/>
    </row>
    <row r="108" spans="1:11" s="395" customFormat="1" ht="28.5" customHeight="1" x14ac:dyDescent="0.25">
      <c r="A108" s="504"/>
      <c r="B108" s="451" t="s">
        <v>256</v>
      </c>
      <c r="C108" s="429" t="s">
        <v>22</v>
      </c>
      <c r="D108" s="430">
        <v>5</v>
      </c>
      <c r="E108" s="407">
        <f t="shared" si="4"/>
        <v>0</v>
      </c>
      <c r="F108" s="431"/>
      <c r="G108" s="432"/>
      <c r="H108" s="409">
        <f t="shared" si="5"/>
        <v>0</v>
      </c>
      <c r="I108" s="407">
        <f t="shared" si="6"/>
        <v>0</v>
      </c>
      <c r="J108" s="410">
        <f t="shared" si="7"/>
        <v>0</v>
      </c>
      <c r="K108" s="435"/>
    </row>
    <row r="109" spans="1:11" s="395" customFormat="1" ht="28.5" customHeight="1" x14ac:dyDescent="0.25">
      <c r="A109" s="504"/>
      <c r="B109" s="451" t="s">
        <v>257</v>
      </c>
      <c r="C109" s="429" t="s">
        <v>22</v>
      </c>
      <c r="D109" s="430">
        <v>3</v>
      </c>
      <c r="E109" s="407">
        <f t="shared" si="4"/>
        <v>0</v>
      </c>
      <c r="F109" s="431"/>
      <c r="G109" s="432"/>
      <c r="H109" s="409">
        <f t="shared" si="5"/>
        <v>0</v>
      </c>
      <c r="I109" s="407">
        <f t="shared" si="6"/>
        <v>0</v>
      </c>
      <c r="J109" s="410">
        <f t="shared" si="7"/>
        <v>0</v>
      </c>
      <c r="K109" s="435"/>
    </row>
    <row r="110" spans="1:11" s="395" customFormat="1" ht="28.5" customHeight="1" x14ac:dyDescent="0.25">
      <c r="A110" s="504"/>
      <c r="B110" s="451" t="s">
        <v>258</v>
      </c>
      <c r="C110" s="429" t="s">
        <v>22</v>
      </c>
      <c r="D110" s="430">
        <v>1</v>
      </c>
      <c r="E110" s="407">
        <f t="shared" si="4"/>
        <v>0</v>
      </c>
      <c r="F110" s="431"/>
      <c r="G110" s="432"/>
      <c r="H110" s="409">
        <f t="shared" si="5"/>
        <v>0</v>
      </c>
      <c r="I110" s="407">
        <f t="shared" si="6"/>
        <v>0</v>
      </c>
      <c r="J110" s="410">
        <f t="shared" si="7"/>
        <v>0</v>
      </c>
      <c r="K110" s="435"/>
    </row>
    <row r="111" spans="1:11" s="395" customFormat="1" ht="28.5" customHeight="1" x14ac:dyDescent="0.25">
      <c r="A111" s="504"/>
      <c r="B111" s="451" t="s">
        <v>259</v>
      </c>
      <c r="C111" s="429" t="s">
        <v>22</v>
      </c>
      <c r="D111" s="430">
        <v>2</v>
      </c>
      <c r="E111" s="407">
        <f t="shared" si="4"/>
        <v>0</v>
      </c>
      <c r="F111" s="431"/>
      <c r="G111" s="432"/>
      <c r="H111" s="409">
        <f t="shared" si="5"/>
        <v>0</v>
      </c>
      <c r="I111" s="407">
        <f t="shared" si="6"/>
        <v>0</v>
      </c>
      <c r="J111" s="410">
        <f t="shared" si="7"/>
        <v>0</v>
      </c>
      <c r="K111" s="435"/>
    </row>
    <row r="112" spans="1:11" s="395" customFormat="1" ht="28.5" customHeight="1" x14ac:dyDescent="0.25">
      <c r="A112" s="504"/>
      <c r="B112" s="451" t="s">
        <v>260</v>
      </c>
      <c r="C112" s="429" t="s">
        <v>22</v>
      </c>
      <c r="D112" s="430">
        <v>1</v>
      </c>
      <c r="E112" s="407">
        <f t="shared" si="4"/>
        <v>0</v>
      </c>
      <c r="F112" s="431"/>
      <c r="G112" s="432"/>
      <c r="H112" s="409">
        <f t="shared" si="5"/>
        <v>0</v>
      </c>
      <c r="I112" s="407">
        <f t="shared" si="6"/>
        <v>0</v>
      </c>
      <c r="J112" s="410">
        <f t="shared" si="7"/>
        <v>0</v>
      </c>
      <c r="K112" s="435"/>
    </row>
    <row r="113" spans="1:11" s="395" customFormat="1" ht="28.5" customHeight="1" x14ac:dyDescent="0.25">
      <c r="A113" s="504"/>
      <c r="B113" s="451" t="s">
        <v>261</v>
      </c>
      <c r="C113" s="429" t="s">
        <v>22</v>
      </c>
      <c r="D113" s="430">
        <v>1</v>
      </c>
      <c r="E113" s="407">
        <f t="shared" si="4"/>
        <v>0</v>
      </c>
      <c r="F113" s="431"/>
      <c r="G113" s="432"/>
      <c r="H113" s="409">
        <f t="shared" si="5"/>
        <v>0</v>
      </c>
      <c r="I113" s="407">
        <f t="shared" si="6"/>
        <v>0</v>
      </c>
      <c r="J113" s="410">
        <f t="shared" si="7"/>
        <v>0</v>
      </c>
      <c r="K113" s="435"/>
    </row>
    <row r="114" spans="1:11" s="395" customFormat="1" ht="28.5" customHeight="1" x14ac:dyDescent="0.25">
      <c r="A114" s="504"/>
      <c r="B114" s="451" t="s">
        <v>262</v>
      </c>
      <c r="C114" s="429" t="s">
        <v>22</v>
      </c>
      <c r="D114" s="430">
        <v>1</v>
      </c>
      <c r="E114" s="407">
        <f t="shared" si="4"/>
        <v>0</v>
      </c>
      <c r="F114" s="431"/>
      <c r="G114" s="432"/>
      <c r="H114" s="409">
        <f t="shared" si="5"/>
        <v>0</v>
      </c>
      <c r="I114" s="407">
        <f t="shared" si="6"/>
        <v>0</v>
      </c>
      <c r="J114" s="410">
        <f t="shared" si="7"/>
        <v>0</v>
      </c>
      <c r="K114" s="435"/>
    </row>
    <row r="115" spans="1:11" s="395" customFormat="1" ht="28.5" customHeight="1" x14ac:dyDescent="0.25">
      <c r="A115" s="504"/>
      <c r="B115" s="451" t="s">
        <v>263</v>
      </c>
      <c r="C115" s="429" t="s">
        <v>22</v>
      </c>
      <c r="D115" s="430">
        <v>2</v>
      </c>
      <c r="E115" s="407">
        <f t="shared" si="4"/>
        <v>0</v>
      </c>
      <c r="F115" s="431"/>
      <c r="G115" s="432"/>
      <c r="H115" s="409">
        <f t="shared" si="5"/>
        <v>0</v>
      </c>
      <c r="I115" s="407">
        <f t="shared" si="6"/>
        <v>0</v>
      </c>
      <c r="J115" s="410">
        <f t="shared" si="7"/>
        <v>0</v>
      </c>
      <c r="K115" s="435"/>
    </row>
    <row r="116" spans="1:11" s="395" customFormat="1" ht="28.5" customHeight="1" x14ac:dyDescent="0.25">
      <c r="A116" s="504"/>
      <c r="B116" s="451" t="s">
        <v>264</v>
      </c>
      <c r="C116" s="429" t="s">
        <v>22</v>
      </c>
      <c r="D116" s="430">
        <v>2</v>
      </c>
      <c r="E116" s="407">
        <f t="shared" si="4"/>
        <v>0</v>
      </c>
      <c r="F116" s="431"/>
      <c r="G116" s="432"/>
      <c r="H116" s="409">
        <f t="shared" si="5"/>
        <v>0</v>
      </c>
      <c r="I116" s="407">
        <f t="shared" si="6"/>
        <v>0</v>
      </c>
      <c r="J116" s="410">
        <f t="shared" si="7"/>
        <v>0</v>
      </c>
      <c r="K116" s="435"/>
    </row>
    <row r="117" spans="1:11" s="395" customFormat="1" ht="28.5" customHeight="1" x14ac:dyDescent="0.25">
      <c r="A117" s="504"/>
      <c r="B117" s="451" t="s">
        <v>265</v>
      </c>
      <c r="C117" s="429" t="s">
        <v>22</v>
      </c>
      <c r="D117" s="430">
        <v>4</v>
      </c>
      <c r="E117" s="407">
        <f t="shared" si="4"/>
        <v>0</v>
      </c>
      <c r="F117" s="431"/>
      <c r="G117" s="432"/>
      <c r="H117" s="409">
        <f t="shared" si="5"/>
        <v>0</v>
      </c>
      <c r="I117" s="407">
        <f t="shared" si="6"/>
        <v>0</v>
      </c>
      <c r="J117" s="410">
        <f t="shared" si="7"/>
        <v>0</v>
      </c>
      <c r="K117" s="435"/>
    </row>
    <row r="118" spans="1:11" s="395" customFormat="1" ht="28.5" customHeight="1" x14ac:dyDescent="0.25">
      <c r="A118" s="504"/>
      <c r="B118" s="451" t="s">
        <v>266</v>
      </c>
      <c r="C118" s="429" t="s">
        <v>22</v>
      </c>
      <c r="D118" s="430">
        <v>1</v>
      </c>
      <c r="E118" s="407">
        <f t="shared" si="4"/>
        <v>0</v>
      </c>
      <c r="F118" s="431"/>
      <c r="G118" s="432"/>
      <c r="H118" s="409">
        <f t="shared" si="5"/>
        <v>0</v>
      </c>
      <c r="I118" s="407">
        <f t="shared" si="6"/>
        <v>0</v>
      </c>
      <c r="J118" s="410">
        <f t="shared" si="7"/>
        <v>0</v>
      </c>
      <c r="K118" s="435"/>
    </row>
    <row r="119" spans="1:11" s="395" customFormat="1" ht="28.5" customHeight="1" x14ac:dyDescent="0.25">
      <c r="A119" s="504"/>
      <c r="B119" s="451" t="s">
        <v>267</v>
      </c>
      <c r="C119" s="429" t="s">
        <v>22</v>
      </c>
      <c r="D119" s="430">
        <v>1</v>
      </c>
      <c r="E119" s="407">
        <f t="shared" si="4"/>
        <v>0</v>
      </c>
      <c r="F119" s="431"/>
      <c r="G119" s="432"/>
      <c r="H119" s="409">
        <f t="shared" si="5"/>
        <v>0</v>
      </c>
      <c r="I119" s="407">
        <f t="shared" si="6"/>
        <v>0</v>
      </c>
      <c r="J119" s="410">
        <f t="shared" si="7"/>
        <v>0</v>
      </c>
      <c r="K119" s="435"/>
    </row>
    <row r="120" spans="1:11" s="395" customFormat="1" ht="28.5" customHeight="1" x14ac:dyDescent="0.25">
      <c r="A120" s="504"/>
      <c r="B120" s="451" t="s">
        <v>268</v>
      </c>
      <c r="C120" s="429" t="s">
        <v>22</v>
      </c>
      <c r="D120" s="430">
        <v>1</v>
      </c>
      <c r="E120" s="407">
        <f t="shared" si="4"/>
        <v>0</v>
      </c>
      <c r="F120" s="431"/>
      <c r="G120" s="432"/>
      <c r="H120" s="409">
        <f t="shared" si="5"/>
        <v>0</v>
      </c>
      <c r="I120" s="407">
        <f t="shared" si="6"/>
        <v>0</v>
      </c>
      <c r="J120" s="410">
        <f t="shared" si="7"/>
        <v>0</v>
      </c>
      <c r="K120" s="435"/>
    </row>
    <row r="121" spans="1:11" s="395" customFormat="1" ht="28.5" customHeight="1" x14ac:dyDescent="0.25">
      <c r="A121" s="504"/>
      <c r="B121" s="451" t="s">
        <v>269</v>
      </c>
      <c r="C121" s="429" t="s">
        <v>22</v>
      </c>
      <c r="D121" s="430">
        <v>1</v>
      </c>
      <c r="E121" s="407">
        <f t="shared" si="4"/>
        <v>0</v>
      </c>
      <c r="F121" s="431"/>
      <c r="G121" s="432"/>
      <c r="H121" s="409">
        <f t="shared" si="5"/>
        <v>0</v>
      </c>
      <c r="I121" s="407">
        <f t="shared" si="6"/>
        <v>0</v>
      </c>
      <c r="J121" s="410">
        <f t="shared" si="7"/>
        <v>0</v>
      </c>
      <c r="K121" s="435"/>
    </row>
    <row r="122" spans="1:11" s="395" customFormat="1" ht="28.5" customHeight="1" x14ac:dyDescent="0.25">
      <c r="A122" s="504"/>
      <c r="B122" s="451" t="s">
        <v>270</v>
      </c>
      <c r="C122" s="429" t="s">
        <v>22</v>
      </c>
      <c r="D122" s="430">
        <v>4</v>
      </c>
      <c r="E122" s="407">
        <f t="shared" si="4"/>
        <v>0</v>
      </c>
      <c r="F122" s="431"/>
      <c r="G122" s="432"/>
      <c r="H122" s="409">
        <f t="shared" si="5"/>
        <v>0</v>
      </c>
      <c r="I122" s="407">
        <f t="shared" si="6"/>
        <v>0</v>
      </c>
      <c r="J122" s="410">
        <f t="shared" si="7"/>
        <v>0</v>
      </c>
      <c r="K122" s="435"/>
    </row>
    <row r="123" spans="1:11" s="395" customFormat="1" ht="28.5" customHeight="1" x14ac:dyDescent="0.25">
      <c r="A123" s="504"/>
      <c r="B123" s="451" t="s">
        <v>271</v>
      </c>
      <c r="C123" s="429" t="s">
        <v>22</v>
      </c>
      <c r="D123" s="430">
        <v>1</v>
      </c>
      <c r="E123" s="407">
        <f t="shared" si="4"/>
        <v>0</v>
      </c>
      <c r="F123" s="431"/>
      <c r="G123" s="432"/>
      <c r="H123" s="409">
        <f t="shared" si="5"/>
        <v>0</v>
      </c>
      <c r="I123" s="407">
        <f t="shared" si="6"/>
        <v>0</v>
      </c>
      <c r="J123" s="410">
        <f t="shared" si="7"/>
        <v>0</v>
      </c>
      <c r="K123" s="435"/>
    </row>
    <row r="124" spans="1:11" s="395" customFormat="1" ht="28.5" customHeight="1" x14ac:dyDescent="0.25">
      <c r="A124" s="504"/>
      <c r="B124" s="451" t="s">
        <v>272</v>
      </c>
      <c r="C124" s="429" t="s">
        <v>22</v>
      </c>
      <c r="D124" s="430">
        <v>4</v>
      </c>
      <c r="E124" s="407">
        <f t="shared" si="4"/>
        <v>0</v>
      </c>
      <c r="F124" s="431"/>
      <c r="G124" s="432"/>
      <c r="H124" s="409">
        <f t="shared" si="5"/>
        <v>0</v>
      </c>
      <c r="I124" s="407">
        <f t="shared" si="6"/>
        <v>0</v>
      </c>
      <c r="J124" s="410">
        <f t="shared" si="7"/>
        <v>0</v>
      </c>
      <c r="K124" s="435"/>
    </row>
    <row r="125" spans="1:11" s="395" customFormat="1" ht="28.5" customHeight="1" x14ac:dyDescent="0.25">
      <c r="A125" s="504"/>
      <c r="B125" s="451" t="s">
        <v>273</v>
      </c>
      <c r="C125" s="429" t="s">
        <v>22</v>
      </c>
      <c r="D125" s="430">
        <v>2</v>
      </c>
      <c r="E125" s="407">
        <f t="shared" si="4"/>
        <v>0</v>
      </c>
      <c r="F125" s="431"/>
      <c r="G125" s="432"/>
      <c r="H125" s="409">
        <f t="shared" si="5"/>
        <v>0</v>
      </c>
      <c r="I125" s="407">
        <f t="shared" si="6"/>
        <v>0</v>
      </c>
      <c r="J125" s="410">
        <f t="shared" si="7"/>
        <v>0</v>
      </c>
      <c r="K125" s="435"/>
    </row>
    <row r="126" spans="1:11" s="395" customFormat="1" ht="28.5" customHeight="1" x14ac:dyDescent="0.25">
      <c r="A126" s="504"/>
      <c r="B126" s="451" t="s">
        <v>274</v>
      </c>
      <c r="C126" s="429" t="s">
        <v>22</v>
      </c>
      <c r="D126" s="430">
        <v>1</v>
      </c>
      <c r="E126" s="407">
        <f t="shared" si="4"/>
        <v>0</v>
      </c>
      <c r="F126" s="431"/>
      <c r="G126" s="432"/>
      <c r="H126" s="409">
        <f t="shared" si="5"/>
        <v>0</v>
      </c>
      <c r="I126" s="407">
        <f t="shared" si="6"/>
        <v>0</v>
      </c>
      <c r="J126" s="410">
        <f t="shared" si="7"/>
        <v>0</v>
      </c>
      <c r="K126" s="435"/>
    </row>
    <row r="127" spans="1:11" s="395" customFormat="1" ht="28.5" customHeight="1" x14ac:dyDescent="0.25">
      <c r="A127" s="504"/>
      <c r="B127" s="451" t="s">
        <v>275</v>
      </c>
      <c r="C127" s="429" t="s">
        <v>22</v>
      </c>
      <c r="D127" s="430">
        <v>2</v>
      </c>
      <c r="E127" s="407">
        <f t="shared" si="4"/>
        <v>0</v>
      </c>
      <c r="F127" s="431"/>
      <c r="G127" s="432"/>
      <c r="H127" s="409">
        <f t="shared" si="5"/>
        <v>0</v>
      </c>
      <c r="I127" s="407">
        <f t="shared" si="6"/>
        <v>0</v>
      </c>
      <c r="J127" s="410">
        <f t="shared" si="7"/>
        <v>0</v>
      </c>
      <c r="K127" s="435"/>
    </row>
    <row r="128" spans="1:11" s="395" customFormat="1" ht="28.5" customHeight="1" x14ac:dyDescent="0.25">
      <c r="A128" s="504"/>
      <c r="B128" s="451" t="s">
        <v>276</v>
      </c>
      <c r="C128" s="429" t="s">
        <v>22</v>
      </c>
      <c r="D128" s="430">
        <v>1</v>
      </c>
      <c r="E128" s="407">
        <f t="shared" si="4"/>
        <v>0</v>
      </c>
      <c r="F128" s="431"/>
      <c r="G128" s="432"/>
      <c r="H128" s="409">
        <f t="shared" si="5"/>
        <v>0</v>
      </c>
      <c r="I128" s="407">
        <f t="shared" si="6"/>
        <v>0</v>
      </c>
      <c r="J128" s="410">
        <f t="shared" si="7"/>
        <v>0</v>
      </c>
      <c r="K128" s="435"/>
    </row>
    <row r="129" spans="1:11" s="395" customFormat="1" ht="28.5" customHeight="1" x14ac:dyDescent="0.25">
      <c r="A129" s="504"/>
      <c r="B129" s="451" t="s">
        <v>277</v>
      </c>
      <c r="C129" s="429" t="s">
        <v>22</v>
      </c>
      <c r="D129" s="430">
        <v>2</v>
      </c>
      <c r="E129" s="407">
        <f t="shared" si="4"/>
        <v>0</v>
      </c>
      <c r="F129" s="431"/>
      <c r="G129" s="432"/>
      <c r="H129" s="409">
        <f t="shared" si="5"/>
        <v>0</v>
      </c>
      <c r="I129" s="407">
        <f t="shared" si="6"/>
        <v>0</v>
      </c>
      <c r="J129" s="410">
        <f t="shared" si="7"/>
        <v>0</v>
      </c>
      <c r="K129" s="435"/>
    </row>
    <row r="130" spans="1:11" s="395" customFormat="1" ht="28.5" customHeight="1" x14ac:dyDescent="0.25">
      <c r="A130" s="504"/>
      <c r="B130" s="451" t="s">
        <v>278</v>
      </c>
      <c r="C130" s="429" t="s">
        <v>22</v>
      </c>
      <c r="D130" s="430">
        <v>2</v>
      </c>
      <c r="E130" s="407">
        <f t="shared" si="4"/>
        <v>0</v>
      </c>
      <c r="F130" s="431"/>
      <c r="G130" s="432"/>
      <c r="H130" s="409">
        <f t="shared" si="5"/>
        <v>0</v>
      </c>
      <c r="I130" s="407">
        <f t="shared" si="6"/>
        <v>0</v>
      </c>
      <c r="J130" s="410">
        <f t="shared" si="7"/>
        <v>0</v>
      </c>
      <c r="K130" s="435"/>
    </row>
    <row r="131" spans="1:11" s="395" customFormat="1" ht="28.5" customHeight="1" thickBot="1" x14ac:dyDescent="0.3">
      <c r="A131" s="502"/>
      <c r="B131" s="452" t="s">
        <v>279</v>
      </c>
      <c r="C131" s="413" t="s">
        <v>22</v>
      </c>
      <c r="D131" s="437">
        <v>2</v>
      </c>
      <c r="E131" s="415">
        <f t="shared" si="4"/>
        <v>0</v>
      </c>
      <c r="F131" s="416"/>
      <c r="G131" s="417"/>
      <c r="H131" s="418">
        <f t="shared" si="5"/>
        <v>0</v>
      </c>
      <c r="I131" s="415">
        <f t="shared" si="6"/>
        <v>0</v>
      </c>
      <c r="J131" s="419">
        <f t="shared" si="7"/>
        <v>0</v>
      </c>
      <c r="K131" s="420"/>
    </row>
    <row r="132" spans="1:11" s="404" customFormat="1" ht="28.5" customHeight="1" x14ac:dyDescent="0.25">
      <c r="A132" s="505">
        <v>8</v>
      </c>
      <c r="B132" s="396" t="s">
        <v>323</v>
      </c>
      <c r="C132" s="397" t="s">
        <v>12</v>
      </c>
      <c r="D132" s="453">
        <f>SUM(D133:D135)</f>
        <v>506</v>
      </c>
      <c r="E132" s="399">
        <f t="shared" si="4"/>
        <v>0</v>
      </c>
      <c r="F132" s="399"/>
      <c r="G132" s="400"/>
      <c r="H132" s="401">
        <f t="shared" si="5"/>
        <v>0</v>
      </c>
      <c r="I132" s="399">
        <f t="shared" si="6"/>
        <v>0</v>
      </c>
      <c r="J132" s="402">
        <f t="shared" si="7"/>
        <v>0</v>
      </c>
      <c r="K132" s="403"/>
    </row>
    <row r="133" spans="1:11" s="404" customFormat="1" ht="28.5" customHeight="1" x14ac:dyDescent="0.25">
      <c r="A133" s="506"/>
      <c r="B133" s="454" t="s">
        <v>324</v>
      </c>
      <c r="C133" s="405" t="s">
        <v>12</v>
      </c>
      <c r="D133" s="408">
        <v>243</v>
      </c>
      <c r="E133" s="407">
        <f t="shared" si="4"/>
        <v>0</v>
      </c>
      <c r="F133" s="407"/>
      <c r="G133" s="408"/>
      <c r="H133" s="409">
        <f t="shared" si="5"/>
        <v>0</v>
      </c>
      <c r="I133" s="407">
        <f t="shared" si="6"/>
        <v>0</v>
      </c>
      <c r="J133" s="410">
        <f t="shared" si="7"/>
        <v>0</v>
      </c>
      <c r="K133" s="411"/>
    </row>
    <row r="134" spans="1:11" s="404" customFormat="1" ht="76.5" customHeight="1" x14ac:dyDescent="0.25">
      <c r="A134" s="506"/>
      <c r="B134" s="454" t="s">
        <v>325</v>
      </c>
      <c r="C134" s="405" t="s">
        <v>12</v>
      </c>
      <c r="D134" s="408">
        <v>221</v>
      </c>
      <c r="E134" s="407">
        <f t="shared" si="4"/>
        <v>0</v>
      </c>
      <c r="F134" s="407"/>
      <c r="G134" s="408"/>
      <c r="H134" s="409">
        <f t="shared" si="5"/>
        <v>0</v>
      </c>
      <c r="I134" s="407">
        <f t="shared" si="6"/>
        <v>0</v>
      </c>
      <c r="J134" s="410">
        <f t="shared" si="7"/>
        <v>0</v>
      </c>
      <c r="K134" s="411"/>
    </row>
    <row r="135" spans="1:11" s="404" customFormat="1" ht="64.5" customHeight="1" thickBot="1" x14ac:dyDescent="0.3">
      <c r="A135" s="507"/>
      <c r="B135" s="455" t="s">
        <v>326</v>
      </c>
      <c r="C135" s="456" t="s">
        <v>12</v>
      </c>
      <c r="D135" s="457">
        <v>42</v>
      </c>
      <c r="E135" s="415">
        <f t="shared" si="4"/>
        <v>0</v>
      </c>
      <c r="F135" s="415"/>
      <c r="G135" s="458"/>
      <c r="H135" s="418">
        <f t="shared" si="5"/>
        <v>0</v>
      </c>
      <c r="I135" s="415">
        <f t="shared" si="6"/>
        <v>0</v>
      </c>
      <c r="J135" s="419">
        <f t="shared" si="7"/>
        <v>0</v>
      </c>
      <c r="K135" s="459"/>
    </row>
    <row r="136" spans="1:11" s="395" customFormat="1" ht="28.5" customHeight="1" thickBot="1" x14ac:dyDescent="0.3">
      <c r="A136" s="460" t="s">
        <v>288</v>
      </c>
      <c r="B136" s="461"/>
      <c r="C136" s="462"/>
      <c r="D136" s="462"/>
      <c r="E136" s="463"/>
      <c r="F136" s="463"/>
      <c r="G136" s="464"/>
      <c r="H136" s="465"/>
      <c r="I136" s="463"/>
      <c r="J136" s="466"/>
      <c r="K136" s="467"/>
    </row>
    <row r="137" spans="1:11" s="404" customFormat="1" ht="28.5" customHeight="1" x14ac:dyDescent="0.25">
      <c r="A137" s="445" t="s">
        <v>20</v>
      </c>
      <c r="B137" s="396" t="s">
        <v>281</v>
      </c>
      <c r="C137" s="397" t="s">
        <v>22</v>
      </c>
      <c r="D137" s="453">
        <f>SUM(D138:D143)</f>
        <v>48</v>
      </c>
      <c r="E137" s="399">
        <f t="shared" si="4"/>
        <v>0</v>
      </c>
      <c r="F137" s="399"/>
      <c r="G137" s="400"/>
      <c r="H137" s="401">
        <f t="shared" si="5"/>
        <v>0</v>
      </c>
      <c r="I137" s="399">
        <f t="shared" si="6"/>
        <v>0</v>
      </c>
      <c r="J137" s="402">
        <f t="shared" si="7"/>
        <v>0</v>
      </c>
      <c r="K137" s="403"/>
    </row>
    <row r="138" spans="1:11" s="404" customFormat="1" ht="28.5" customHeight="1" x14ac:dyDescent="0.25">
      <c r="A138" s="506"/>
      <c r="B138" s="454" t="s">
        <v>282</v>
      </c>
      <c r="C138" s="405" t="s">
        <v>22</v>
      </c>
      <c r="D138" s="408">
        <v>8</v>
      </c>
      <c r="E138" s="407">
        <f t="shared" si="4"/>
        <v>0</v>
      </c>
      <c r="F138" s="407"/>
      <c r="G138" s="408"/>
      <c r="H138" s="409">
        <f t="shared" si="5"/>
        <v>0</v>
      </c>
      <c r="I138" s="407">
        <f t="shared" si="6"/>
        <v>0</v>
      </c>
      <c r="J138" s="410">
        <f t="shared" si="7"/>
        <v>0</v>
      </c>
      <c r="K138" s="411"/>
    </row>
    <row r="139" spans="1:11" s="404" customFormat="1" ht="28.5" customHeight="1" x14ac:dyDescent="0.25">
      <c r="A139" s="506"/>
      <c r="B139" s="454" t="s">
        <v>283</v>
      </c>
      <c r="C139" s="405" t="s">
        <v>22</v>
      </c>
      <c r="D139" s="408">
        <v>13</v>
      </c>
      <c r="E139" s="407">
        <f t="shared" si="4"/>
        <v>0</v>
      </c>
      <c r="F139" s="407"/>
      <c r="G139" s="408"/>
      <c r="H139" s="409">
        <f t="shared" si="5"/>
        <v>0</v>
      </c>
      <c r="I139" s="407">
        <f t="shared" si="6"/>
        <v>0</v>
      </c>
      <c r="J139" s="410">
        <f t="shared" si="7"/>
        <v>0</v>
      </c>
      <c r="K139" s="411"/>
    </row>
    <row r="140" spans="1:11" s="404" customFormat="1" ht="28.5" customHeight="1" x14ac:dyDescent="0.25">
      <c r="A140" s="506"/>
      <c r="B140" s="454" t="s">
        <v>284</v>
      </c>
      <c r="C140" s="405" t="s">
        <v>22</v>
      </c>
      <c r="D140" s="408">
        <v>7</v>
      </c>
      <c r="E140" s="407">
        <f t="shared" si="4"/>
        <v>0</v>
      </c>
      <c r="F140" s="407"/>
      <c r="G140" s="408"/>
      <c r="H140" s="409">
        <f t="shared" si="5"/>
        <v>0</v>
      </c>
      <c r="I140" s="407">
        <f t="shared" si="6"/>
        <v>0</v>
      </c>
      <c r="J140" s="410">
        <f t="shared" si="7"/>
        <v>0</v>
      </c>
      <c r="K140" s="411"/>
    </row>
    <row r="141" spans="1:11" s="404" customFormat="1" ht="28.5" customHeight="1" x14ac:dyDescent="0.25">
      <c r="A141" s="506"/>
      <c r="B141" s="454" t="s">
        <v>285</v>
      </c>
      <c r="C141" s="405" t="s">
        <v>22</v>
      </c>
      <c r="D141" s="408">
        <v>8</v>
      </c>
      <c r="E141" s="407">
        <f t="shared" si="4"/>
        <v>0</v>
      </c>
      <c r="F141" s="407"/>
      <c r="G141" s="408"/>
      <c r="H141" s="409">
        <f t="shared" si="5"/>
        <v>0</v>
      </c>
      <c r="I141" s="407">
        <f t="shared" si="6"/>
        <v>0</v>
      </c>
      <c r="J141" s="410">
        <f t="shared" si="7"/>
        <v>0</v>
      </c>
      <c r="K141" s="411"/>
    </row>
    <row r="142" spans="1:11" s="404" customFormat="1" ht="28.5" customHeight="1" x14ac:dyDescent="0.25">
      <c r="A142" s="508"/>
      <c r="B142" s="509" t="s">
        <v>286</v>
      </c>
      <c r="C142" s="468" t="s">
        <v>22</v>
      </c>
      <c r="D142" s="469">
        <v>9</v>
      </c>
      <c r="E142" s="407">
        <f t="shared" si="4"/>
        <v>0</v>
      </c>
      <c r="F142" s="407"/>
      <c r="G142" s="408"/>
      <c r="H142" s="409">
        <f t="shared" si="5"/>
        <v>0</v>
      </c>
      <c r="I142" s="407">
        <f t="shared" si="6"/>
        <v>0</v>
      </c>
      <c r="J142" s="410">
        <f t="shared" si="7"/>
        <v>0</v>
      </c>
      <c r="K142" s="470"/>
    </row>
    <row r="143" spans="1:11" s="404" customFormat="1" ht="28.5" customHeight="1" x14ac:dyDescent="0.25">
      <c r="A143" s="508"/>
      <c r="B143" s="509" t="s">
        <v>287</v>
      </c>
      <c r="C143" s="468" t="s">
        <v>22</v>
      </c>
      <c r="D143" s="469">
        <v>3</v>
      </c>
      <c r="E143" s="407">
        <f t="shared" si="4"/>
        <v>0</v>
      </c>
      <c r="F143" s="407"/>
      <c r="G143" s="408"/>
      <c r="H143" s="409">
        <f t="shared" si="5"/>
        <v>0</v>
      </c>
      <c r="I143" s="407">
        <f t="shared" si="6"/>
        <v>0</v>
      </c>
      <c r="J143" s="410">
        <f t="shared" si="7"/>
        <v>0</v>
      </c>
      <c r="K143" s="470"/>
    </row>
    <row r="144" spans="1:11" s="404" customFormat="1" ht="28.5" customHeight="1" x14ac:dyDescent="0.25">
      <c r="A144" s="508"/>
      <c r="B144" s="509" t="s">
        <v>289</v>
      </c>
      <c r="C144" s="468" t="s">
        <v>22</v>
      </c>
      <c r="D144" s="469">
        <v>7</v>
      </c>
      <c r="E144" s="407">
        <f t="shared" si="4"/>
        <v>0</v>
      </c>
      <c r="F144" s="407"/>
      <c r="G144" s="408"/>
      <c r="H144" s="409">
        <f t="shared" si="5"/>
        <v>0</v>
      </c>
      <c r="I144" s="407">
        <f t="shared" si="6"/>
        <v>0</v>
      </c>
      <c r="J144" s="410">
        <f t="shared" si="7"/>
        <v>0</v>
      </c>
      <c r="K144" s="470"/>
    </row>
    <row r="145" spans="1:11" s="404" customFormat="1" ht="28.5" customHeight="1" x14ac:dyDescent="0.25">
      <c r="A145" s="508"/>
      <c r="B145" s="509" t="s">
        <v>290</v>
      </c>
      <c r="C145" s="468" t="s">
        <v>22</v>
      </c>
      <c r="D145" s="469">
        <v>7</v>
      </c>
      <c r="E145" s="407">
        <f t="shared" ref="E145:E181" si="8">F145+G145</f>
        <v>0</v>
      </c>
      <c r="F145" s="407"/>
      <c r="G145" s="408"/>
      <c r="H145" s="409">
        <f t="shared" ref="H145:H179" si="9">I145+J145</f>
        <v>0</v>
      </c>
      <c r="I145" s="407">
        <f t="shared" ref="I145:I179" si="10">ROUND(D145*F145,2)</f>
        <v>0</v>
      </c>
      <c r="J145" s="410">
        <f t="shared" ref="J145:J179" si="11">ROUND(D145*G145,2)</f>
        <v>0</v>
      </c>
      <c r="K145" s="470"/>
    </row>
    <row r="146" spans="1:11" s="404" customFormat="1" ht="28.5" customHeight="1" thickBot="1" x14ac:dyDescent="0.3">
      <c r="A146" s="507"/>
      <c r="B146" s="510" t="s">
        <v>291</v>
      </c>
      <c r="C146" s="456" t="s">
        <v>22</v>
      </c>
      <c r="D146" s="457">
        <v>6</v>
      </c>
      <c r="E146" s="415">
        <f t="shared" si="8"/>
        <v>0</v>
      </c>
      <c r="F146" s="415"/>
      <c r="G146" s="458"/>
      <c r="H146" s="418">
        <f t="shared" si="9"/>
        <v>0</v>
      </c>
      <c r="I146" s="415">
        <f t="shared" si="10"/>
        <v>0</v>
      </c>
      <c r="J146" s="419">
        <f t="shared" si="11"/>
        <v>0</v>
      </c>
      <c r="K146" s="459"/>
    </row>
    <row r="147" spans="1:11" s="404" customFormat="1" ht="28.5" customHeight="1" x14ac:dyDescent="0.25">
      <c r="A147" s="445" t="s">
        <v>21</v>
      </c>
      <c r="B147" s="396" t="s">
        <v>292</v>
      </c>
      <c r="C147" s="397" t="s">
        <v>22</v>
      </c>
      <c r="D147" s="453">
        <f>SUM(D148:D156)</f>
        <v>33</v>
      </c>
      <c r="E147" s="399">
        <f t="shared" si="8"/>
        <v>0</v>
      </c>
      <c r="F147" s="399"/>
      <c r="G147" s="400"/>
      <c r="H147" s="401">
        <f t="shared" si="9"/>
        <v>0</v>
      </c>
      <c r="I147" s="399">
        <f t="shared" si="10"/>
        <v>0</v>
      </c>
      <c r="J147" s="402">
        <f t="shared" si="11"/>
        <v>0</v>
      </c>
      <c r="K147" s="403"/>
    </row>
    <row r="148" spans="1:11" s="404" customFormat="1" ht="28.5" customHeight="1" x14ac:dyDescent="0.25">
      <c r="A148" s="506"/>
      <c r="B148" s="454" t="s">
        <v>293</v>
      </c>
      <c r="C148" s="405" t="s">
        <v>22</v>
      </c>
      <c r="D148" s="408">
        <v>1</v>
      </c>
      <c r="E148" s="407">
        <f t="shared" si="8"/>
        <v>0</v>
      </c>
      <c r="F148" s="407"/>
      <c r="G148" s="408"/>
      <c r="H148" s="409">
        <f t="shared" si="9"/>
        <v>0</v>
      </c>
      <c r="I148" s="407">
        <f t="shared" si="10"/>
        <v>0</v>
      </c>
      <c r="J148" s="410">
        <f t="shared" si="11"/>
        <v>0</v>
      </c>
      <c r="K148" s="411"/>
    </row>
    <row r="149" spans="1:11" s="404" customFormat="1" ht="28.5" customHeight="1" x14ac:dyDescent="0.25">
      <c r="A149" s="506"/>
      <c r="B149" s="454" t="s">
        <v>294</v>
      </c>
      <c r="C149" s="405" t="s">
        <v>22</v>
      </c>
      <c r="D149" s="408">
        <v>1</v>
      </c>
      <c r="E149" s="407">
        <f t="shared" si="8"/>
        <v>0</v>
      </c>
      <c r="F149" s="407"/>
      <c r="G149" s="408"/>
      <c r="H149" s="409">
        <f t="shared" si="9"/>
        <v>0</v>
      </c>
      <c r="I149" s="407">
        <f t="shared" si="10"/>
        <v>0</v>
      </c>
      <c r="J149" s="410">
        <f t="shared" si="11"/>
        <v>0</v>
      </c>
      <c r="K149" s="411"/>
    </row>
    <row r="150" spans="1:11" s="404" customFormat="1" ht="28.5" customHeight="1" x14ac:dyDescent="0.25">
      <c r="A150" s="506"/>
      <c r="B150" s="454" t="s">
        <v>295</v>
      </c>
      <c r="C150" s="405" t="s">
        <v>22</v>
      </c>
      <c r="D150" s="408">
        <v>1</v>
      </c>
      <c r="E150" s="407">
        <f t="shared" si="8"/>
        <v>0</v>
      </c>
      <c r="F150" s="407"/>
      <c r="G150" s="408"/>
      <c r="H150" s="409">
        <f t="shared" si="9"/>
        <v>0</v>
      </c>
      <c r="I150" s="407">
        <f t="shared" si="10"/>
        <v>0</v>
      </c>
      <c r="J150" s="410">
        <f t="shared" si="11"/>
        <v>0</v>
      </c>
      <c r="K150" s="411"/>
    </row>
    <row r="151" spans="1:11" s="404" customFormat="1" ht="28.5" customHeight="1" x14ac:dyDescent="0.25">
      <c r="A151" s="506"/>
      <c r="B151" s="454" t="s">
        <v>296</v>
      </c>
      <c r="C151" s="405" t="s">
        <v>22</v>
      </c>
      <c r="D151" s="408">
        <v>4</v>
      </c>
      <c r="E151" s="407">
        <f t="shared" si="8"/>
        <v>0</v>
      </c>
      <c r="F151" s="407"/>
      <c r="G151" s="408"/>
      <c r="H151" s="409">
        <f t="shared" si="9"/>
        <v>0</v>
      </c>
      <c r="I151" s="407">
        <f t="shared" si="10"/>
        <v>0</v>
      </c>
      <c r="J151" s="410">
        <f t="shared" si="11"/>
        <v>0</v>
      </c>
      <c r="K151" s="411"/>
    </row>
    <row r="152" spans="1:11" s="404" customFormat="1" ht="28.5" customHeight="1" x14ac:dyDescent="0.25">
      <c r="A152" s="508"/>
      <c r="B152" s="454" t="s">
        <v>297</v>
      </c>
      <c r="C152" s="468" t="s">
        <v>22</v>
      </c>
      <c r="D152" s="469">
        <v>4</v>
      </c>
      <c r="E152" s="407">
        <f t="shared" si="8"/>
        <v>0</v>
      </c>
      <c r="F152" s="407"/>
      <c r="G152" s="408"/>
      <c r="H152" s="409">
        <f t="shared" si="9"/>
        <v>0</v>
      </c>
      <c r="I152" s="407">
        <f t="shared" si="10"/>
        <v>0</v>
      </c>
      <c r="J152" s="410">
        <f t="shared" si="11"/>
        <v>0</v>
      </c>
      <c r="K152" s="470"/>
    </row>
    <row r="153" spans="1:11" s="404" customFormat="1" ht="28.5" customHeight="1" x14ac:dyDescent="0.25">
      <c r="A153" s="508"/>
      <c r="B153" s="454" t="s">
        <v>298</v>
      </c>
      <c r="C153" s="468" t="s">
        <v>22</v>
      </c>
      <c r="D153" s="469">
        <v>2</v>
      </c>
      <c r="E153" s="407">
        <f t="shared" si="8"/>
        <v>0</v>
      </c>
      <c r="F153" s="407"/>
      <c r="G153" s="408"/>
      <c r="H153" s="409">
        <f t="shared" si="9"/>
        <v>0</v>
      </c>
      <c r="I153" s="407">
        <f t="shared" si="10"/>
        <v>0</v>
      </c>
      <c r="J153" s="410">
        <f t="shared" si="11"/>
        <v>0</v>
      </c>
      <c r="K153" s="470"/>
    </row>
    <row r="154" spans="1:11" s="404" customFormat="1" ht="28.5" customHeight="1" x14ac:dyDescent="0.25">
      <c r="A154" s="508"/>
      <c r="B154" s="454" t="s">
        <v>299</v>
      </c>
      <c r="C154" s="468" t="s">
        <v>22</v>
      </c>
      <c r="D154" s="469">
        <v>7</v>
      </c>
      <c r="E154" s="407">
        <f t="shared" si="8"/>
        <v>0</v>
      </c>
      <c r="F154" s="407"/>
      <c r="G154" s="408"/>
      <c r="H154" s="409">
        <f t="shared" si="9"/>
        <v>0</v>
      </c>
      <c r="I154" s="407">
        <f t="shared" si="10"/>
        <v>0</v>
      </c>
      <c r="J154" s="410">
        <f t="shared" si="11"/>
        <v>0</v>
      </c>
      <c r="K154" s="470"/>
    </row>
    <row r="155" spans="1:11" s="404" customFormat="1" ht="28.5" customHeight="1" x14ac:dyDescent="0.25">
      <c r="A155" s="508"/>
      <c r="B155" s="454" t="s">
        <v>300</v>
      </c>
      <c r="C155" s="468" t="s">
        <v>22</v>
      </c>
      <c r="D155" s="469">
        <v>6</v>
      </c>
      <c r="E155" s="407">
        <f t="shared" si="8"/>
        <v>0</v>
      </c>
      <c r="F155" s="407"/>
      <c r="G155" s="408"/>
      <c r="H155" s="409">
        <f t="shared" si="9"/>
        <v>0</v>
      </c>
      <c r="I155" s="407">
        <f t="shared" si="10"/>
        <v>0</v>
      </c>
      <c r="J155" s="410">
        <f t="shared" si="11"/>
        <v>0</v>
      </c>
      <c r="K155" s="470"/>
    </row>
    <row r="156" spans="1:11" s="404" customFormat="1" ht="28.5" customHeight="1" x14ac:dyDescent="0.25">
      <c r="A156" s="508"/>
      <c r="B156" s="454" t="s">
        <v>299</v>
      </c>
      <c r="C156" s="468" t="s">
        <v>22</v>
      </c>
      <c r="D156" s="469">
        <v>7</v>
      </c>
      <c r="E156" s="407">
        <f t="shared" si="8"/>
        <v>0</v>
      </c>
      <c r="F156" s="407"/>
      <c r="G156" s="408"/>
      <c r="H156" s="409">
        <f t="shared" si="9"/>
        <v>0</v>
      </c>
      <c r="I156" s="407">
        <f t="shared" si="10"/>
        <v>0</v>
      </c>
      <c r="J156" s="410">
        <f t="shared" si="11"/>
        <v>0</v>
      </c>
      <c r="K156" s="470"/>
    </row>
    <row r="157" spans="1:11" s="404" customFormat="1" ht="28.5" customHeight="1" thickBot="1" x14ac:dyDescent="0.3">
      <c r="A157" s="507"/>
      <c r="B157" s="455" t="s">
        <v>301</v>
      </c>
      <c r="C157" s="456" t="s">
        <v>22</v>
      </c>
      <c r="D157" s="457">
        <v>12</v>
      </c>
      <c r="E157" s="415">
        <f t="shared" si="8"/>
        <v>0</v>
      </c>
      <c r="F157" s="415"/>
      <c r="G157" s="458"/>
      <c r="H157" s="418">
        <f t="shared" si="9"/>
        <v>0</v>
      </c>
      <c r="I157" s="415">
        <f t="shared" si="10"/>
        <v>0</v>
      </c>
      <c r="J157" s="419">
        <f t="shared" si="11"/>
        <v>0</v>
      </c>
      <c r="K157" s="459"/>
    </row>
    <row r="158" spans="1:11" s="395" customFormat="1" ht="28.5" customHeight="1" thickBot="1" x14ac:dyDescent="0.3">
      <c r="A158" s="460" t="s">
        <v>327</v>
      </c>
      <c r="B158" s="461"/>
      <c r="C158" s="462"/>
      <c r="D158" s="462"/>
      <c r="E158" s="463"/>
      <c r="F158" s="463"/>
      <c r="G158" s="464"/>
      <c r="H158" s="465"/>
      <c r="I158" s="463"/>
      <c r="J158" s="466"/>
      <c r="K158" s="471"/>
    </row>
    <row r="159" spans="1:11" s="404" customFormat="1" ht="21" x14ac:dyDescent="0.25">
      <c r="A159" s="445" t="s">
        <v>20</v>
      </c>
      <c r="B159" s="396" t="s">
        <v>302</v>
      </c>
      <c r="C159" s="397" t="s">
        <v>22</v>
      </c>
      <c r="D159" s="453">
        <f>SUM(D160:D165)</f>
        <v>18</v>
      </c>
      <c r="E159" s="399">
        <f t="shared" si="8"/>
        <v>0</v>
      </c>
      <c r="F159" s="399"/>
      <c r="G159" s="400"/>
      <c r="H159" s="401">
        <f t="shared" si="9"/>
        <v>0</v>
      </c>
      <c r="I159" s="399">
        <f t="shared" si="10"/>
        <v>0</v>
      </c>
      <c r="J159" s="402">
        <f t="shared" si="11"/>
        <v>0</v>
      </c>
      <c r="K159" s="403"/>
    </row>
    <row r="160" spans="1:11" s="404" customFormat="1" ht="21" x14ac:dyDescent="0.25">
      <c r="A160" s="506"/>
      <c r="B160" s="454" t="s">
        <v>303</v>
      </c>
      <c r="C160" s="405" t="s">
        <v>22</v>
      </c>
      <c r="D160" s="408">
        <v>2</v>
      </c>
      <c r="E160" s="407">
        <f t="shared" si="8"/>
        <v>0</v>
      </c>
      <c r="F160" s="407"/>
      <c r="G160" s="408"/>
      <c r="H160" s="409">
        <f t="shared" si="9"/>
        <v>0</v>
      </c>
      <c r="I160" s="407">
        <f t="shared" si="10"/>
        <v>0</v>
      </c>
      <c r="J160" s="410">
        <f t="shared" si="11"/>
        <v>0</v>
      </c>
      <c r="K160" s="411"/>
    </row>
    <row r="161" spans="1:11" s="404" customFormat="1" ht="21" x14ac:dyDescent="0.25">
      <c r="A161" s="506"/>
      <c r="B161" s="454" t="s">
        <v>304</v>
      </c>
      <c r="C161" s="405" t="s">
        <v>22</v>
      </c>
      <c r="D161" s="408">
        <v>4</v>
      </c>
      <c r="E161" s="407">
        <f t="shared" si="8"/>
        <v>0</v>
      </c>
      <c r="F161" s="407"/>
      <c r="G161" s="408"/>
      <c r="H161" s="409">
        <f t="shared" si="9"/>
        <v>0</v>
      </c>
      <c r="I161" s="407">
        <f t="shared" si="10"/>
        <v>0</v>
      </c>
      <c r="J161" s="410">
        <f t="shared" si="11"/>
        <v>0</v>
      </c>
      <c r="K161" s="411"/>
    </row>
    <row r="162" spans="1:11" s="404" customFormat="1" ht="60" customHeight="1" x14ac:dyDescent="0.25">
      <c r="A162" s="506"/>
      <c r="B162" s="454" t="s">
        <v>305</v>
      </c>
      <c r="C162" s="405" t="s">
        <v>22</v>
      </c>
      <c r="D162" s="408">
        <v>4</v>
      </c>
      <c r="E162" s="407">
        <f t="shared" si="8"/>
        <v>0</v>
      </c>
      <c r="F162" s="407"/>
      <c r="G162" s="408"/>
      <c r="H162" s="409">
        <f t="shared" si="9"/>
        <v>0</v>
      </c>
      <c r="I162" s="407">
        <f t="shared" si="10"/>
        <v>0</v>
      </c>
      <c r="J162" s="410">
        <f t="shared" si="11"/>
        <v>0</v>
      </c>
      <c r="K162" s="411"/>
    </row>
    <row r="163" spans="1:11" s="404" customFormat="1" ht="60" customHeight="1" x14ac:dyDescent="0.25">
      <c r="A163" s="506"/>
      <c r="B163" s="454" t="s">
        <v>306</v>
      </c>
      <c r="C163" s="405" t="s">
        <v>22</v>
      </c>
      <c r="D163" s="408">
        <v>2</v>
      </c>
      <c r="E163" s="407">
        <f t="shared" si="8"/>
        <v>0</v>
      </c>
      <c r="F163" s="407"/>
      <c r="G163" s="408"/>
      <c r="H163" s="409">
        <f t="shared" si="9"/>
        <v>0</v>
      </c>
      <c r="I163" s="407">
        <f t="shared" si="10"/>
        <v>0</v>
      </c>
      <c r="J163" s="410">
        <f t="shared" si="11"/>
        <v>0</v>
      </c>
      <c r="K163" s="411"/>
    </row>
    <row r="164" spans="1:11" s="404" customFormat="1" ht="60" customHeight="1" x14ac:dyDescent="0.25">
      <c r="A164" s="506"/>
      <c r="B164" s="454" t="s">
        <v>307</v>
      </c>
      <c r="C164" s="405" t="s">
        <v>22</v>
      </c>
      <c r="D164" s="408">
        <v>4</v>
      </c>
      <c r="E164" s="407">
        <f t="shared" si="8"/>
        <v>0</v>
      </c>
      <c r="F164" s="407"/>
      <c r="G164" s="408"/>
      <c r="H164" s="409">
        <f t="shared" si="9"/>
        <v>0</v>
      </c>
      <c r="I164" s="407">
        <f t="shared" si="10"/>
        <v>0</v>
      </c>
      <c r="J164" s="410">
        <f t="shared" si="11"/>
        <v>0</v>
      </c>
      <c r="K164" s="411"/>
    </row>
    <row r="165" spans="1:11" s="404" customFormat="1" ht="60" customHeight="1" thickBot="1" x14ac:dyDescent="0.3">
      <c r="A165" s="511"/>
      <c r="B165" s="455" t="s">
        <v>308</v>
      </c>
      <c r="C165" s="472" t="s">
        <v>22</v>
      </c>
      <c r="D165" s="458">
        <v>2</v>
      </c>
      <c r="E165" s="415">
        <f t="shared" si="8"/>
        <v>0</v>
      </c>
      <c r="F165" s="415"/>
      <c r="G165" s="458"/>
      <c r="H165" s="418">
        <f t="shared" si="9"/>
        <v>0</v>
      </c>
      <c r="I165" s="415">
        <f t="shared" si="10"/>
        <v>0</v>
      </c>
      <c r="J165" s="419">
        <f t="shared" si="11"/>
        <v>0</v>
      </c>
      <c r="K165" s="473"/>
    </row>
    <row r="166" spans="1:11" s="404" customFormat="1" ht="34.5" customHeight="1" x14ac:dyDescent="0.25">
      <c r="A166" s="445" t="s">
        <v>21</v>
      </c>
      <c r="B166" s="396" t="s">
        <v>309</v>
      </c>
      <c r="C166" s="397" t="s">
        <v>22</v>
      </c>
      <c r="D166" s="453">
        <f>SUM(D167:D169)</f>
        <v>7</v>
      </c>
      <c r="E166" s="399">
        <f t="shared" si="8"/>
        <v>0</v>
      </c>
      <c r="F166" s="399"/>
      <c r="G166" s="400"/>
      <c r="H166" s="401">
        <f t="shared" si="9"/>
        <v>0</v>
      </c>
      <c r="I166" s="399">
        <f t="shared" si="10"/>
        <v>0</v>
      </c>
      <c r="J166" s="402">
        <f t="shared" si="11"/>
        <v>0</v>
      </c>
      <c r="K166" s="403"/>
    </row>
    <row r="167" spans="1:11" s="404" customFormat="1" ht="34.5" customHeight="1" x14ac:dyDescent="0.25">
      <c r="A167" s="506"/>
      <c r="B167" s="454" t="s">
        <v>310</v>
      </c>
      <c r="C167" s="405" t="s">
        <v>22</v>
      </c>
      <c r="D167" s="408">
        <v>1</v>
      </c>
      <c r="E167" s="407">
        <f t="shared" si="8"/>
        <v>0</v>
      </c>
      <c r="F167" s="407"/>
      <c r="G167" s="408"/>
      <c r="H167" s="409">
        <f t="shared" si="9"/>
        <v>0</v>
      </c>
      <c r="I167" s="407">
        <f t="shared" si="10"/>
        <v>0</v>
      </c>
      <c r="J167" s="410">
        <f t="shared" si="11"/>
        <v>0</v>
      </c>
      <c r="K167" s="411"/>
    </row>
    <row r="168" spans="1:11" s="404" customFormat="1" ht="55.5" customHeight="1" x14ac:dyDescent="0.25">
      <c r="A168" s="506"/>
      <c r="B168" s="454" t="s">
        <v>311</v>
      </c>
      <c r="C168" s="405" t="s">
        <v>22</v>
      </c>
      <c r="D168" s="408">
        <v>2</v>
      </c>
      <c r="E168" s="407">
        <f t="shared" si="8"/>
        <v>0</v>
      </c>
      <c r="F168" s="407"/>
      <c r="G168" s="408"/>
      <c r="H168" s="409">
        <f t="shared" si="9"/>
        <v>0</v>
      </c>
      <c r="I168" s="407">
        <f t="shared" si="10"/>
        <v>0</v>
      </c>
      <c r="J168" s="410">
        <f t="shared" si="11"/>
        <v>0</v>
      </c>
      <c r="K168" s="411"/>
    </row>
    <row r="169" spans="1:11" s="404" customFormat="1" ht="34.5" customHeight="1" x14ac:dyDescent="0.25">
      <c r="A169" s="506"/>
      <c r="B169" s="454" t="s">
        <v>312</v>
      </c>
      <c r="C169" s="405" t="s">
        <v>22</v>
      </c>
      <c r="D169" s="408">
        <v>4</v>
      </c>
      <c r="E169" s="407">
        <f t="shared" si="8"/>
        <v>0</v>
      </c>
      <c r="F169" s="407"/>
      <c r="G169" s="408"/>
      <c r="H169" s="409">
        <f t="shared" si="9"/>
        <v>0</v>
      </c>
      <c r="I169" s="407">
        <f t="shared" si="10"/>
        <v>0</v>
      </c>
      <c r="J169" s="410">
        <f t="shared" si="11"/>
        <v>0</v>
      </c>
      <c r="K169" s="411"/>
    </row>
    <row r="170" spans="1:11" s="404" customFormat="1" ht="34.5" customHeight="1" x14ac:dyDescent="0.25">
      <c r="A170" s="506"/>
      <c r="B170" s="454" t="s">
        <v>313</v>
      </c>
      <c r="C170" s="405" t="s">
        <v>22</v>
      </c>
      <c r="D170" s="408">
        <v>4</v>
      </c>
      <c r="E170" s="407">
        <f t="shared" si="8"/>
        <v>0</v>
      </c>
      <c r="F170" s="407"/>
      <c r="G170" s="408"/>
      <c r="H170" s="409">
        <f t="shared" si="9"/>
        <v>0</v>
      </c>
      <c r="I170" s="407">
        <f t="shared" si="10"/>
        <v>0</v>
      </c>
      <c r="J170" s="410">
        <f t="shared" si="11"/>
        <v>0</v>
      </c>
      <c r="K170" s="411"/>
    </row>
    <row r="171" spans="1:11" s="404" customFormat="1" ht="34.5" customHeight="1" x14ac:dyDescent="0.25">
      <c r="A171" s="506"/>
      <c r="B171" s="454" t="s">
        <v>314</v>
      </c>
      <c r="C171" s="405" t="s">
        <v>22</v>
      </c>
      <c r="D171" s="408">
        <v>2</v>
      </c>
      <c r="E171" s="407">
        <f t="shared" si="8"/>
        <v>0</v>
      </c>
      <c r="F171" s="407"/>
      <c r="G171" s="408"/>
      <c r="H171" s="409">
        <f t="shared" si="9"/>
        <v>0</v>
      </c>
      <c r="I171" s="407">
        <f t="shared" si="10"/>
        <v>0</v>
      </c>
      <c r="J171" s="410">
        <f t="shared" si="11"/>
        <v>0</v>
      </c>
      <c r="K171" s="411"/>
    </row>
    <row r="172" spans="1:11" s="404" customFormat="1" ht="34.5" customHeight="1" thickBot="1" x14ac:dyDescent="0.3">
      <c r="A172" s="511"/>
      <c r="B172" s="455" t="s">
        <v>315</v>
      </c>
      <c r="C172" s="472" t="s">
        <v>22</v>
      </c>
      <c r="D172" s="458">
        <v>2</v>
      </c>
      <c r="E172" s="415">
        <f t="shared" si="8"/>
        <v>0</v>
      </c>
      <c r="F172" s="415"/>
      <c r="G172" s="458"/>
      <c r="H172" s="418">
        <f t="shared" si="9"/>
        <v>0</v>
      </c>
      <c r="I172" s="415">
        <f t="shared" si="10"/>
        <v>0</v>
      </c>
      <c r="J172" s="419">
        <f t="shared" si="11"/>
        <v>0</v>
      </c>
      <c r="K172" s="473"/>
    </row>
    <row r="173" spans="1:11" s="404" customFormat="1" ht="34.5" customHeight="1" x14ac:dyDescent="0.25">
      <c r="A173" s="445" t="s">
        <v>75</v>
      </c>
      <c r="B173" s="396" t="s">
        <v>316</v>
      </c>
      <c r="C173" s="397" t="s">
        <v>22</v>
      </c>
      <c r="D173" s="453">
        <f>SUM(D174:D177)</f>
        <v>58</v>
      </c>
      <c r="E173" s="399">
        <f t="shared" si="8"/>
        <v>0</v>
      </c>
      <c r="F173" s="399"/>
      <c r="G173" s="400"/>
      <c r="H173" s="401">
        <f t="shared" si="9"/>
        <v>0</v>
      </c>
      <c r="I173" s="399">
        <f t="shared" si="10"/>
        <v>0</v>
      </c>
      <c r="J173" s="402">
        <f t="shared" si="11"/>
        <v>0</v>
      </c>
      <c r="K173" s="403"/>
    </row>
    <row r="174" spans="1:11" s="404" customFormat="1" ht="34.5" customHeight="1" x14ac:dyDescent="0.25">
      <c r="A174" s="506"/>
      <c r="B174" s="454" t="s">
        <v>317</v>
      </c>
      <c r="C174" s="405" t="s">
        <v>22</v>
      </c>
      <c r="D174" s="408">
        <v>6</v>
      </c>
      <c r="E174" s="407">
        <f t="shared" si="8"/>
        <v>0</v>
      </c>
      <c r="F174" s="407"/>
      <c r="G174" s="408"/>
      <c r="H174" s="409">
        <f t="shared" si="9"/>
        <v>0</v>
      </c>
      <c r="I174" s="407">
        <f t="shared" si="10"/>
        <v>0</v>
      </c>
      <c r="J174" s="410">
        <f t="shared" si="11"/>
        <v>0</v>
      </c>
      <c r="K174" s="411"/>
    </row>
    <row r="175" spans="1:11" s="404" customFormat="1" ht="34.5" customHeight="1" x14ac:dyDescent="0.25">
      <c r="A175" s="506"/>
      <c r="B175" s="454" t="s">
        <v>318</v>
      </c>
      <c r="C175" s="405" t="s">
        <v>22</v>
      </c>
      <c r="D175" s="408">
        <v>18</v>
      </c>
      <c r="E175" s="407">
        <f t="shared" si="8"/>
        <v>0</v>
      </c>
      <c r="F175" s="407"/>
      <c r="G175" s="408"/>
      <c r="H175" s="409">
        <f t="shared" si="9"/>
        <v>0</v>
      </c>
      <c r="I175" s="407">
        <f t="shared" si="10"/>
        <v>0</v>
      </c>
      <c r="J175" s="410">
        <f t="shared" si="11"/>
        <v>0</v>
      </c>
      <c r="K175" s="411"/>
    </row>
    <row r="176" spans="1:11" s="404" customFormat="1" ht="34.5" customHeight="1" x14ac:dyDescent="0.25">
      <c r="A176" s="506"/>
      <c r="B176" s="454" t="s">
        <v>319</v>
      </c>
      <c r="C176" s="405" t="s">
        <v>22</v>
      </c>
      <c r="D176" s="408">
        <v>28</v>
      </c>
      <c r="E176" s="407">
        <f t="shared" si="8"/>
        <v>0</v>
      </c>
      <c r="F176" s="407"/>
      <c r="G176" s="408"/>
      <c r="H176" s="409">
        <f t="shared" si="9"/>
        <v>0</v>
      </c>
      <c r="I176" s="407">
        <f t="shared" si="10"/>
        <v>0</v>
      </c>
      <c r="J176" s="410">
        <f t="shared" si="11"/>
        <v>0</v>
      </c>
      <c r="K176" s="411"/>
    </row>
    <row r="177" spans="1:11" s="404" customFormat="1" ht="34.5" customHeight="1" thickBot="1" x14ac:dyDescent="0.3">
      <c r="A177" s="511"/>
      <c r="B177" s="455" t="s">
        <v>320</v>
      </c>
      <c r="C177" s="472" t="s">
        <v>22</v>
      </c>
      <c r="D177" s="458">
        <v>6</v>
      </c>
      <c r="E177" s="415">
        <f t="shared" si="8"/>
        <v>0</v>
      </c>
      <c r="F177" s="415"/>
      <c r="G177" s="458"/>
      <c r="H177" s="418">
        <f t="shared" si="9"/>
        <v>0</v>
      </c>
      <c r="I177" s="415">
        <f t="shared" si="10"/>
        <v>0</v>
      </c>
      <c r="J177" s="419">
        <f t="shared" si="11"/>
        <v>0</v>
      </c>
      <c r="K177" s="473"/>
    </row>
    <row r="178" spans="1:11" s="404" customFormat="1" ht="34.5" customHeight="1" x14ac:dyDescent="0.25">
      <c r="A178" s="445" t="s">
        <v>63</v>
      </c>
      <c r="B178" s="396" t="s">
        <v>321</v>
      </c>
      <c r="C178" s="397" t="s">
        <v>22</v>
      </c>
      <c r="D178" s="453">
        <f>SUM(D179:D179)</f>
        <v>1</v>
      </c>
      <c r="E178" s="399">
        <f t="shared" si="8"/>
        <v>0</v>
      </c>
      <c r="F178" s="399"/>
      <c r="G178" s="400"/>
      <c r="H178" s="401">
        <f t="shared" si="9"/>
        <v>0</v>
      </c>
      <c r="I178" s="399">
        <f t="shared" si="10"/>
        <v>0</v>
      </c>
      <c r="J178" s="402">
        <f t="shared" si="11"/>
        <v>0</v>
      </c>
      <c r="K178" s="403"/>
    </row>
    <row r="179" spans="1:11" s="404" customFormat="1" ht="34.5" customHeight="1" thickBot="1" x14ac:dyDescent="0.3">
      <c r="A179" s="511"/>
      <c r="B179" s="455" t="s">
        <v>322</v>
      </c>
      <c r="C179" s="472" t="s">
        <v>22</v>
      </c>
      <c r="D179" s="458">
        <v>1</v>
      </c>
      <c r="E179" s="415">
        <f t="shared" si="8"/>
        <v>0</v>
      </c>
      <c r="F179" s="415"/>
      <c r="G179" s="458"/>
      <c r="H179" s="418">
        <f t="shared" si="9"/>
        <v>0</v>
      </c>
      <c r="I179" s="415">
        <f t="shared" si="10"/>
        <v>0</v>
      </c>
      <c r="J179" s="419">
        <f t="shared" si="11"/>
        <v>0</v>
      </c>
      <c r="K179" s="473"/>
    </row>
    <row r="180" spans="1:11" s="395" customFormat="1" ht="34.5" customHeight="1" thickBot="1" x14ac:dyDescent="0.3">
      <c r="A180" s="460" t="s">
        <v>341</v>
      </c>
      <c r="B180" s="461"/>
      <c r="C180" s="462"/>
      <c r="D180" s="462"/>
      <c r="E180" s="463"/>
      <c r="F180" s="463"/>
      <c r="G180" s="464"/>
      <c r="H180" s="465"/>
      <c r="I180" s="463"/>
      <c r="J180" s="466"/>
      <c r="K180" s="471"/>
    </row>
    <row r="181" spans="1:11" s="404" customFormat="1" ht="34.5" customHeight="1" thickBot="1" x14ac:dyDescent="0.3">
      <c r="A181" s="474" t="s">
        <v>20</v>
      </c>
      <c r="B181" s="475" t="s">
        <v>342</v>
      </c>
      <c r="C181" s="476" t="s">
        <v>166</v>
      </c>
      <c r="D181" s="477">
        <v>1</v>
      </c>
      <c r="E181" s="477">
        <f t="shared" si="8"/>
        <v>0</v>
      </c>
      <c r="F181" s="477"/>
      <c r="G181" s="477"/>
      <c r="H181" s="478">
        <f t="shared" ref="H181" si="12">I181+J181</f>
        <v>0</v>
      </c>
      <c r="I181" s="479">
        <f t="shared" ref="I181" si="13">ROUND(D181*F181,2)</f>
        <v>0</v>
      </c>
      <c r="J181" s="479">
        <f t="shared" ref="J181" si="14">ROUND(D181*G181,2)</f>
        <v>0</v>
      </c>
      <c r="K181" s="480"/>
    </row>
    <row r="182" spans="1:11" s="487" customFormat="1" ht="20.25" customHeight="1" x14ac:dyDescent="0.25">
      <c r="A182" s="481" t="s">
        <v>328</v>
      </c>
      <c r="B182" s="482"/>
      <c r="C182" s="482"/>
      <c r="D182" s="482"/>
      <c r="E182" s="482"/>
      <c r="F182" s="482"/>
      <c r="G182" s="483"/>
      <c r="H182" s="484">
        <f>SUM(H16:H179)</f>
        <v>0</v>
      </c>
      <c r="I182" s="484">
        <f t="shared" ref="I182:J182" si="15">SUM(I16:I179)</f>
        <v>0</v>
      </c>
      <c r="J182" s="485">
        <f t="shared" si="15"/>
        <v>0</v>
      </c>
      <c r="K182" s="486"/>
    </row>
    <row r="183" spans="1:11" s="487" customFormat="1" ht="20.25" customHeight="1" x14ac:dyDescent="0.25">
      <c r="A183" s="488" t="s">
        <v>329</v>
      </c>
      <c r="B183" s="489"/>
      <c r="C183" s="489"/>
      <c r="D183" s="489"/>
      <c r="E183" s="489"/>
      <c r="F183" s="489"/>
      <c r="G183" s="490"/>
      <c r="H183" s="491">
        <f>ROUND(H179*0.05,2)</f>
        <v>0</v>
      </c>
      <c r="I183" s="491">
        <f t="shared" ref="I183:J183" si="16">ROUND(I179*0.05,2)</f>
        <v>0</v>
      </c>
      <c r="J183" s="492">
        <f t="shared" si="16"/>
        <v>0</v>
      </c>
      <c r="K183" s="493"/>
    </row>
    <row r="184" spans="1:11" s="487" customFormat="1" ht="20.25" customHeight="1" x14ac:dyDescent="0.25">
      <c r="A184" s="488" t="s">
        <v>330</v>
      </c>
      <c r="B184" s="489"/>
      <c r="C184" s="489"/>
      <c r="D184" s="489"/>
      <c r="E184" s="489"/>
      <c r="F184" s="489"/>
      <c r="G184" s="490"/>
      <c r="H184" s="491">
        <f>ROUND(H182*0.22,2)</f>
        <v>0</v>
      </c>
      <c r="I184" s="491">
        <f t="shared" ref="I184:J184" si="17">ROUND(I182*0.22,2)</f>
        <v>0</v>
      </c>
      <c r="J184" s="492">
        <f t="shared" si="17"/>
        <v>0</v>
      </c>
      <c r="K184" s="493"/>
    </row>
    <row r="185" spans="1:11" s="487" customFormat="1" ht="20.25" customHeight="1" thickBot="1" x14ac:dyDescent="0.3">
      <c r="A185" s="494" t="s">
        <v>163</v>
      </c>
      <c r="B185" s="495"/>
      <c r="C185" s="495"/>
      <c r="D185" s="495"/>
      <c r="E185" s="495"/>
      <c r="F185" s="495"/>
      <c r="G185" s="496"/>
      <c r="H185" s="497">
        <f>SUM(H182:H184)</f>
        <v>0</v>
      </c>
      <c r="I185" s="497">
        <f t="shared" ref="I185:J185" si="18">SUM(I182:I184)</f>
        <v>0</v>
      </c>
      <c r="J185" s="498">
        <f t="shared" si="18"/>
        <v>0</v>
      </c>
      <c r="K185" s="499"/>
    </row>
    <row r="186" spans="1:11" s="303" customFormat="1" ht="27" thickBot="1" x14ac:dyDescent="0.45">
      <c r="A186" s="368"/>
      <c r="B186" s="368"/>
      <c r="C186" s="368"/>
      <c r="D186" s="369"/>
      <c r="E186" s="368"/>
      <c r="F186" s="368"/>
      <c r="G186" s="368"/>
      <c r="H186" s="368"/>
      <c r="I186" s="368"/>
      <c r="J186" s="368"/>
      <c r="K186" s="368"/>
    </row>
    <row r="187" spans="1:11" s="303" customFormat="1" ht="26.25" x14ac:dyDescent="0.4">
      <c r="A187" s="370"/>
      <c r="B187" s="371" t="s">
        <v>331</v>
      </c>
      <c r="C187" s="372" t="s">
        <v>332</v>
      </c>
      <c r="D187" s="373"/>
      <c r="E187" s="374" t="s">
        <v>333</v>
      </c>
      <c r="F187" s="375"/>
      <c r="G187" s="375"/>
      <c r="H187" s="375"/>
      <c r="I187" s="375"/>
      <c r="J187" s="375"/>
      <c r="K187" s="376"/>
    </row>
    <row r="188" spans="1:11" s="303" customFormat="1" ht="26.25" x14ac:dyDescent="0.4">
      <c r="A188" s="370"/>
      <c r="B188" s="377" t="s">
        <v>334</v>
      </c>
      <c r="C188" s="378" t="s">
        <v>335</v>
      </c>
      <c r="D188" s="379"/>
      <c r="E188" s="380" t="s">
        <v>333</v>
      </c>
      <c r="F188" s="381"/>
      <c r="G188" s="381"/>
      <c r="H188" s="381"/>
      <c r="I188" s="381"/>
      <c r="J188" s="381"/>
      <c r="K188" s="382"/>
    </row>
    <row r="189" spans="1:11" s="303" customFormat="1" ht="26.25" x14ac:dyDescent="0.4">
      <c r="A189" s="370"/>
      <c r="B189" s="377" t="s">
        <v>336</v>
      </c>
      <c r="C189" s="378" t="s">
        <v>337</v>
      </c>
      <c r="D189" s="379"/>
      <c r="E189" s="380" t="s">
        <v>333</v>
      </c>
      <c r="F189" s="381"/>
      <c r="G189" s="381"/>
      <c r="H189" s="381"/>
      <c r="I189" s="381"/>
      <c r="J189" s="381"/>
      <c r="K189" s="382"/>
    </row>
    <row r="190" spans="1:11" s="303" customFormat="1" ht="26.25" x14ac:dyDescent="0.4">
      <c r="A190" s="370"/>
      <c r="B190" s="377" t="s">
        <v>338</v>
      </c>
      <c r="C190" s="378" t="s">
        <v>339</v>
      </c>
      <c r="D190" s="379"/>
      <c r="E190" s="380" t="s">
        <v>333</v>
      </c>
      <c r="F190" s="381"/>
      <c r="G190" s="381"/>
      <c r="H190" s="381"/>
      <c r="I190" s="381"/>
      <c r="J190" s="381"/>
      <c r="K190" s="382"/>
    </row>
    <row r="191" spans="1:11" s="303" customFormat="1" ht="27" thickBot="1" x14ac:dyDescent="0.45">
      <c r="A191" s="383"/>
      <c r="B191" s="384" t="s">
        <v>340</v>
      </c>
      <c r="C191" s="385"/>
      <c r="D191" s="386"/>
      <c r="E191" s="387"/>
      <c r="F191" s="388"/>
      <c r="G191" s="388"/>
      <c r="H191" s="388"/>
      <c r="I191" s="388"/>
      <c r="J191" s="388"/>
      <c r="K191" s="389"/>
    </row>
  </sheetData>
  <mergeCells count="39">
    <mergeCell ref="A136:B136"/>
    <mergeCell ref="A12:A14"/>
    <mergeCell ref="B12:B14"/>
    <mergeCell ref="E12:G12"/>
    <mergeCell ref="A3:K3"/>
    <mergeCell ref="A4:K4"/>
    <mergeCell ref="A5:K5"/>
    <mergeCell ref="C6:K6"/>
    <mergeCell ref="H13:H14"/>
    <mergeCell ref="I13:J13"/>
    <mergeCell ref="A7:D11"/>
    <mergeCell ref="E7:K7"/>
    <mergeCell ref="E8:K8"/>
    <mergeCell ref="E9:K9"/>
    <mergeCell ref="E10:K10"/>
    <mergeCell ref="E11:K11"/>
    <mergeCell ref="K12:K14"/>
    <mergeCell ref="E13:E14"/>
    <mergeCell ref="F13:G13"/>
    <mergeCell ref="H12:J12"/>
    <mergeCell ref="A15:B15"/>
    <mergeCell ref="C12:C14"/>
    <mergeCell ref="D12:D14"/>
    <mergeCell ref="A158:B158"/>
    <mergeCell ref="A182:G182"/>
    <mergeCell ref="A183:G183"/>
    <mergeCell ref="A184:G184"/>
    <mergeCell ref="A185:G185"/>
    <mergeCell ref="C190:D190"/>
    <mergeCell ref="E190:K190"/>
    <mergeCell ref="C191:D191"/>
    <mergeCell ref="E191:K191"/>
    <mergeCell ref="A180:B180"/>
    <mergeCell ref="C187:D187"/>
    <mergeCell ref="E187:K187"/>
    <mergeCell ref="C188:D188"/>
    <mergeCell ref="E188:K188"/>
    <mergeCell ref="C189:D189"/>
    <mergeCell ref="E189:K189"/>
  </mergeCells>
  <phoneticPr fontId="25" type="noConversion"/>
  <printOptions horizontalCentered="1" gridLines="1"/>
  <pageMargins left="0.7" right="0.7" top="0.75" bottom="0.75" header="0.3" footer="0.3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башня тип 4</vt:lpstr>
      <vt:lpstr>башня тип 3</vt:lpstr>
      <vt:lpstr>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n.tkachenko</dc:creator>
  <cp:lastModifiedBy>Бражник Татьяна</cp:lastModifiedBy>
  <cp:lastPrinted>2026-05-05T14:38:14Z</cp:lastPrinted>
  <dcterms:created xsi:type="dcterms:W3CDTF">2018-12-24T10:47:40Z</dcterms:created>
  <dcterms:modified xsi:type="dcterms:W3CDTF">2026-05-05T14:44:13Z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973080973</vt:i4>
  </property>
  <property fmtid="{D5CDD505-2E9C-101B-9397-08002B2CF9AE}" pid="3" name="_NewReviewCycle">
    <vt:lpwstr/>
  </property>
  <property fmtid="{D5CDD505-2E9C-101B-9397-08002B2CF9AE}" pid="4" name="_EmailSubject">
    <vt:lpwstr>СМЕТА - для правок</vt:lpwstr>
  </property>
  <property fmtid="{D5CDD505-2E9C-101B-9397-08002B2CF9AE}" pid="5" name="_AuthorEmail">
    <vt:lpwstr>korochkina@vnukovo-outlet.com</vt:lpwstr>
  </property>
  <property fmtid="{D5CDD505-2E9C-101B-9397-08002B2CF9AE}" pid="6" name="_AuthorEmailDisplayName">
    <vt:lpwstr>Инесса Корочкина</vt:lpwstr>
  </property>
  <property fmtid="{D5CDD505-2E9C-101B-9397-08002B2CF9AE}" pid="7" name="_ReviewingToolsShownOnce">
    <vt:lpwstr/>
  </property>
</Properties>
</file>